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Č1 - Oprava geometrických..." sheetId="2" r:id="rId2"/>
    <sheet name="SSZT - Oprava traťového ú..." sheetId="3" r:id="rId3"/>
    <sheet name="Č1 - VRN" sheetId="4" r:id="rId4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'Č1 - Oprava geometrických...'!$C$86:$K$152</definedName>
    <definedName name="_xlnm.Print_Area" localSheetId="1">'Č1 - Oprava geometrických...'!$C$72:$K$152</definedName>
    <definedName name="_xlnm.Print_Titles" localSheetId="1">'Č1 - Oprava geometrických...'!$86:$86</definedName>
    <definedName name="_xlnm._FilterDatabase" localSheetId="2" hidden="1">'SSZT - Oprava traťového ú...'!$C$85:$K$99</definedName>
    <definedName name="_xlnm.Print_Area" localSheetId="2">'SSZT - Oprava traťového ú...'!$C$71:$K$99</definedName>
    <definedName name="_xlnm.Print_Titles" localSheetId="2">'SSZT - Oprava traťového ú...'!$85:$85</definedName>
    <definedName name="_xlnm._FilterDatabase" localSheetId="3" hidden="1">'Č1 - VRN'!$C$87:$K$105</definedName>
    <definedName name="_xlnm.Print_Area" localSheetId="3">'Č1 - VRN'!$C$73:$K$105</definedName>
    <definedName name="_xlnm.Print_Titles" localSheetId="3">'Č1 - VRN'!$87:$87</definedName>
  </definedNames>
  <calcPr/>
</workbook>
</file>

<file path=xl/calcChain.xml><?xml version="1.0" encoding="utf-8"?>
<calcChain xmlns="http://schemas.openxmlformats.org/spreadsheetml/2006/main">
  <c i="4" l="1" r="J39"/>
  <c r="J38"/>
  <c i="1" r="AY59"/>
  <c i="4" r="J37"/>
  <c i="1" r="AX59"/>
  <c i="4" r="BI104"/>
  <c r="BH104"/>
  <c r="BF104"/>
  <c r="BE104"/>
  <c r="T104"/>
  <c r="R104"/>
  <c r="P104"/>
  <c r="BI101"/>
  <c r="BH101"/>
  <c r="BF101"/>
  <c r="BE101"/>
  <c r="T101"/>
  <c r="R101"/>
  <c r="P101"/>
  <c r="BI98"/>
  <c r="BH98"/>
  <c r="BF98"/>
  <c r="BE98"/>
  <c r="T98"/>
  <c r="R98"/>
  <c r="P98"/>
  <c r="BI96"/>
  <c r="BH96"/>
  <c r="BF96"/>
  <c r="BE96"/>
  <c r="T96"/>
  <c r="R96"/>
  <c r="P96"/>
  <c r="BI93"/>
  <c r="BH93"/>
  <c r="BF93"/>
  <c r="BE93"/>
  <c r="T93"/>
  <c r="R93"/>
  <c r="P93"/>
  <c r="BI91"/>
  <c r="BH91"/>
  <c r="BF91"/>
  <c r="BE91"/>
  <c r="T91"/>
  <c r="R91"/>
  <c r="P91"/>
  <c r="J85"/>
  <c r="F84"/>
  <c r="F82"/>
  <c r="E80"/>
  <c r="J59"/>
  <c r="F58"/>
  <c r="F56"/>
  <c r="E54"/>
  <c r="J23"/>
  <c r="E23"/>
  <c r="J84"/>
  <c r="J22"/>
  <c r="J20"/>
  <c r="E20"/>
  <c r="F85"/>
  <c r="J19"/>
  <c r="J14"/>
  <c r="J82"/>
  <c r="E7"/>
  <c r="E50"/>
  <c i="3" r="J39"/>
  <c r="J38"/>
  <c i="1" r="AY57"/>
  <c i="3" r="J37"/>
  <c i="1" r="AX57"/>
  <c i="3" r="BI98"/>
  <c r="BH98"/>
  <c r="BF98"/>
  <c r="BE98"/>
  <c r="T98"/>
  <c r="R98"/>
  <c r="P98"/>
  <c r="BI96"/>
  <c r="BH96"/>
  <c r="BF96"/>
  <c r="BE96"/>
  <c r="T96"/>
  <c r="R96"/>
  <c r="P96"/>
  <c r="BI94"/>
  <c r="BH94"/>
  <c r="BF94"/>
  <c r="BE94"/>
  <c r="T94"/>
  <c r="R94"/>
  <c r="P94"/>
  <c r="BI92"/>
  <c r="BH92"/>
  <c r="BF92"/>
  <c r="BE92"/>
  <c r="T92"/>
  <c r="R92"/>
  <c r="P92"/>
  <c r="BI90"/>
  <c r="BH90"/>
  <c r="BF90"/>
  <c r="BE90"/>
  <c r="T90"/>
  <c r="R90"/>
  <c r="P90"/>
  <c r="BI88"/>
  <c r="BH88"/>
  <c r="BF88"/>
  <c r="BE88"/>
  <c r="T88"/>
  <c r="R88"/>
  <c r="P88"/>
  <c r="J83"/>
  <c r="F82"/>
  <c r="F80"/>
  <c r="E78"/>
  <c r="J59"/>
  <c r="F58"/>
  <c r="F56"/>
  <c r="E54"/>
  <c r="J23"/>
  <c r="E23"/>
  <c r="J58"/>
  <c r="J22"/>
  <c r="J20"/>
  <c r="E20"/>
  <c r="F83"/>
  <c r="J19"/>
  <c r="J14"/>
  <c r="J80"/>
  <c r="E7"/>
  <c r="E74"/>
  <c i="2" r="J39"/>
  <c r="J38"/>
  <c i="1" r="AY56"/>
  <c i="2" r="J37"/>
  <c i="1" r="AX56"/>
  <c i="2" r="BI139"/>
  <c r="BH139"/>
  <c r="BF139"/>
  <c r="BE139"/>
  <c r="T139"/>
  <c r="R139"/>
  <c r="P139"/>
  <c r="BI125"/>
  <c r="BH125"/>
  <c r="BF125"/>
  <c r="BE125"/>
  <c r="T125"/>
  <c r="R125"/>
  <c r="P125"/>
  <c r="BI123"/>
  <c r="BH123"/>
  <c r="BF123"/>
  <c r="BE123"/>
  <c r="T123"/>
  <c r="R123"/>
  <c r="P123"/>
  <c r="BI120"/>
  <c r="BH120"/>
  <c r="BF120"/>
  <c r="BE120"/>
  <c r="T120"/>
  <c r="R120"/>
  <c r="P120"/>
  <c r="BI117"/>
  <c r="BH117"/>
  <c r="BF117"/>
  <c r="BE117"/>
  <c r="T117"/>
  <c r="R117"/>
  <c r="P117"/>
  <c r="BI114"/>
  <c r="BH114"/>
  <c r="BF114"/>
  <c r="BE114"/>
  <c r="T114"/>
  <c r="R114"/>
  <c r="P114"/>
  <c r="BI111"/>
  <c r="BH111"/>
  <c r="BF111"/>
  <c r="BE111"/>
  <c r="T111"/>
  <c r="R111"/>
  <c r="P111"/>
  <c r="BI108"/>
  <c r="BH108"/>
  <c r="BF108"/>
  <c r="BE108"/>
  <c r="T108"/>
  <c r="R108"/>
  <c r="P108"/>
  <c r="BI105"/>
  <c r="BH105"/>
  <c r="BF105"/>
  <c r="BE105"/>
  <c r="T105"/>
  <c r="R105"/>
  <c r="P105"/>
  <c r="BI102"/>
  <c r="BH102"/>
  <c r="BF102"/>
  <c r="BE102"/>
  <c r="T102"/>
  <c r="R102"/>
  <c r="P102"/>
  <c r="BI99"/>
  <c r="BH99"/>
  <c r="BF99"/>
  <c r="BE99"/>
  <c r="T99"/>
  <c r="R99"/>
  <c r="P99"/>
  <c r="BI96"/>
  <c r="BH96"/>
  <c r="BF96"/>
  <c r="BE96"/>
  <c r="T96"/>
  <c r="R96"/>
  <c r="P96"/>
  <c r="BI93"/>
  <c r="BH93"/>
  <c r="BF93"/>
  <c r="BE93"/>
  <c r="T93"/>
  <c r="R93"/>
  <c r="P93"/>
  <c r="BI90"/>
  <c r="BH90"/>
  <c r="BF90"/>
  <c r="BE90"/>
  <c r="T90"/>
  <c r="R90"/>
  <c r="P90"/>
  <c r="J84"/>
  <c r="F83"/>
  <c r="F81"/>
  <c r="E79"/>
  <c r="J59"/>
  <c r="F58"/>
  <c r="F56"/>
  <c r="E54"/>
  <c r="J23"/>
  <c r="E23"/>
  <c r="J58"/>
  <c r="J22"/>
  <c r="J20"/>
  <c r="E20"/>
  <c r="F84"/>
  <c r="J19"/>
  <c r="J14"/>
  <c r="J56"/>
  <c r="E7"/>
  <c r="E50"/>
  <c i="1" r="L50"/>
  <c r="AM50"/>
  <c r="AM49"/>
  <c r="L49"/>
  <c r="AM47"/>
  <c r="L47"/>
  <c r="L45"/>
  <c r="L44"/>
  <c i="4" r="J101"/>
  <c r="J96"/>
  <c r="J91"/>
  <c i="3" r="BK98"/>
  <c r="J92"/>
  <c r="BK90"/>
  <c i="2" r="J123"/>
  <c r="BK120"/>
  <c r="BK114"/>
  <c r="J108"/>
  <c r="J105"/>
  <c r="J102"/>
  <c r="BK99"/>
  <c r="BK96"/>
  <c r="BK93"/>
  <c r="BK90"/>
  <c i="1" r="AS55"/>
  <c i="4" r="BK104"/>
  <c r="BK98"/>
  <c r="BK93"/>
  <c i="3" r="J98"/>
  <c r="BK96"/>
  <c r="BK94"/>
  <c r="BK92"/>
  <c r="J90"/>
  <c r="J88"/>
  <c i="2" r="BK139"/>
  <c r="BK125"/>
  <c r="BK123"/>
  <c r="J117"/>
  <c r="J114"/>
  <c r="BK111"/>
  <c r="BK105"/>
  <c r="BK102"/>
  <c r="J96"/>
  <c i="1" r="AS58"/>
  <c i="4" r="J104"/>
  <c r="BK101"/>
  <c r="J98"/>
  <c r="BK96"/>
  <c r="J93"/>
  <c r="BK91"/>
  <c i="3" r="J96"/>
  <c r="J94"/>
  <c r="BK88"/>
  <c i="2" r="J139"/>
  <c r="J125"/>
  <c r="J120"/>
  <c r="BK117"/>
  <c r="J111"/>
  <c r="BK108"/>
  <c r="J99"/>
  <c r="J93"/>
  <c r="J90"/>
  <c l="1" r="P89"/>
  <c r="P88"/>
  <c r="P87"/>
  <c i="1" r="AU56"/>
  <c i="3" r="R87"/>
  <c r="R86"/>
  <c i="2" r="BK89"/>
  <c r="J89"/>
  <c r="J65"/>
  <c r="T89"/>
  <c r="T88"/>
  <c r="T87"/>
  <c i="3" r="BK87"/>
  <c r="BK86"/>
  <c r="J86"/>
  <c r="J63"/>
  <c r="T87"/>
  <c r="T86"/>
  <c i="4" r="R90"/>
  <c r="R89"/>
  <c i="2" r="R89"/>
  <c r="R88"/>
  <c r="R87"/>
  <c i="3" r="P87"/>
  <c r="P86"/>
  <c i="1" r="AU57"/>
  <c i="4" r="BK90"/>
  <c r="J90"/>
  <c r="J65"/>
  <c r="P90"/>
  <c r="P89"/>
  <c r="T90"/>
  <c r="T89"/>
  <c r="BK95"/>
  <c r="J95"/>
  <c r="J66"/>
  <c r="P95"/>
  <c r="R95"/>
  <c r="T95"/>
  <c i="2" r="F59"/>
  <c r="E75"/>
  <c r="J81"/>
  <c r="J83"/>
  <c r="BG120"/>
  <c r="BG139"/>
  <c i="3" r="E50"/>
  <c r="J56"/>
  <c r="J82"/>
  <c r="BG90"/>
  <c r="BG94"/>
  <c r="BG98"/>
  <c i="4" r="J56"/>
  <c r="F59"/>
  <c r="BG91"/>
  <c r="BG96"/>
  <c i="2" r="BG90"/>
  <c r="BG108"/>
  <c r="BG114"/>
  <c r="BG123"/>
  <c r="BG125"/>
  <c i="3" r="BG88"/>
  <c r="BG96"/>
  <c i="4" r="J58"/>
  <c r="E76"/>
  <c r="BG98"/>
  <c r="BG104"/>
  <c i="2" r="BG93"/>
  <c r="BG96"/>
  <c r="BG99"/>
  <c r="BG102"/>
  <c r="BG105"/>
  <c r="BG111"/>
  <c r="BG117"/>
  <c i="3" r="F59"/>
  <c r="BG92"/>
  <c i="4" r="BG93"/>
  <c r="BG101"/>
  <c i="2" r="F36"/>
  <c i="1" r="BA56"/>
  <c i="3" r="F38"/>
  <c i="1" r="BC57"/>
  <c i="4" r="F36"/>
  <c i="1" r="BA59"/>
  <c r="BA58"/>
  <c r="AW58"/>
  <c i="2" r="F39"/>
  <c i="1" r="BD56"/>
  <c i="3" r="F35"/>
  <c i="1" r="AZ57"/>
  <c i="3" r="J35"/>
  <c i="1" r="AV57"/>
  <c i="2" r="F38"/>
  <c i="1" r="BC56"/>
  <c i="3" r="J36"/>
  <c i="1" r="AW57"/>
  <c i="4" r="F39"/>
  <c i="1" r="BD59"/>
  <c r="BD58"/>
  <c i="2" r="J36"/>
  <c i="1" r="AW56"/>
  <c i="3" r="F36"/>
  <c i="1" r="BA57"/>
  <c i="4" r="J36"/>
  <c i="1" r="AW59"/>
  <c i="2" r="J35"/>
  <c i="1" r="AV56"/>
  <c i="3" r="F39"/>
  <c i="1" r="BD57"/>
  <c i="4" r="J35"/>
  <c i="1" r="AV59"/>
  <c i="2" r="F35"/>
  <c i="1" r="AZ56"/>
  <c i="4" r="F35"/>
  <c i="1" r="AZ59"/>
  <c r="AZ58"/>
  <c r="AV58"/>
  <c i="4" r="F38"/>
  <c i="1" r="BC59"/>
  <c r="BC58"/>
  <c r="AY58"/>
  <c r="AS54"/>
  <c i="4" l="1" r="T88"/>
  <c r="P88"/>
  <c i="1" r="AU59"/>
  <c i="4" r="R88"/>
  <c i="2" r="BK88"/>
  <c r="J88"/>
  <c r="J64"/>
  <c i="3" r="J87"/>
  <c r="J64"/>
  <c i="4" r="BK89"/>
  <c r="J89"/>
  <c r="J64"/>
  <c i="1" r="AU58"/>
  <c i="3" r="J32"/>
  <c i="1" r="AG57"/>
  <c r="AT56"/>
  <c r="AT59"/>
  <c r="AU55"/>
  <c r="AU54"/>
  <c r="BC55"/>
  <c r="AY55"/>
  <c r="AZ55"/>
  <c r="AZ54"/>
  <c r="W29"/>
  <c r="AT57"/>
  <c r="BD55"/>
  <c r="BD54"/>
  <c r="W33"/>
  <c r="BA55"/>
  <c r="AW55"/>
  <c i="3" r="F37"/>
  <c i="1" r="BB57"/>
  <c i="4" r="F37"/>
  <c i="1" r="BB59"/>
  <c r="BB58"/>
  <c r="AX58"/>
  <c r="AT58"/>
  <c i="2" r="F37"/>
  <c i="1" r="BB56"/>
  <c i="2" l="1" r="BK87"/>
  <c r="J87"/>
  <c i="4" r="BK88"/>
  <c r="J88"/>
  <c r="J63"/>
  <c i="3" r="J41"/>
  <c i="1" r="AN57"/>
  <c r="BB55"/>
  <c r="AX55"/>
  <c r="AV54"/>
  <c r="AK29"/>
  <c r="BC54"/>
  <c r="W32"/>
  <c r="AV55"/>
  <c r="AT55"/>
  <c i="2" r="J32"/>
  <c i="1" r="AG56"/>
  <c r="AN56"/>
  <c r="BA54"/>
  <c r="W30"/>
  <c i="2" l="1" r="J41"/>
  <c r="J63"/>
  <c i="1" r="AY54"/>
  <c r="BB54"/>
  <c r="AX54"/>
  <c i="4" r="J32"/>
  <c i="1" r="AG59"/>
  <c r="AN59"/>
  <c r="AW54"/>
  <c r="AK30"/>
  <c r="AG55"/>
  <c r="AN55"/>
  <c i="4" l="1" r="J41"/>
  <c i="1" r="AG58"/>
  <c r="AN58"/>
  <c r="W31"/>
  <c r="AT54"/>
  <c l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<sst xmlns="http://schemas.openxmlformats.org/spreadsheetml/2006/main">
  <si>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</si>
  <si>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</si>
  <si>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</si>
  <si>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</si>
  <si>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</si>
  <si>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{30f3f375-1963-4ab7-9b23-77ca27e25963}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</si>
  <si>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</si>
  <si>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</si>
  <si>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</si>
  <si>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</si>
  <si>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</si>
  <si>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</si>
  <si>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</si>
  <si>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</si>
  <si>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65020116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</si>
  <si>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</si>
  <si>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</si>
  <si>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geometrických parametrů koleje 2020 u ST Most</t>
  </si>
  <si>
    <t>KSO:</t>
  </si>
  <si>
    <t/>
  </si>
  <si>
    <t>CC-CZ:</t>
  </si>
  <si>
    <t>Místo:</t>
  </si>
  <si>
    <t>obvod ST Most</t>
  </si>
  <si>
    <t>Datum:</t>
  </si>
  <si>
    <t>24. 3. 2020</t>
  </si>
  <si>
    <t>Zadavatel:</t>
  </si>
  <si>
    <t>IČ:</t>
  </si>
  <si>
    <t>70994234</t>
  </si>
  <si>
    <t>Správa železnic, s.o., OŘ UNL, ST Most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</si>
  <si>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</si>
  <si>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</si>
  <si>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</si>
  <si>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</si>
  <si>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</si>
  <si>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</si>
  <si>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</si>
  <si>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</si>
  <si>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Ing. Střítezský Petr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</si>
  <si>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</si>
  <si>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</si>
  <si>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</si>
  <si>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</si>
  <si>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</si>
  <si>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</si>
  <si>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</si>
  <si>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</si>
  <si>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</si>
  <si>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</si>
  <si>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</si>
  <si>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</si>
  <si>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</si>
  <si>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</si>
  <si>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</si>
  <si>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</si>
  <si>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</si>
  <si>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</si>
  <si>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</si>
  <si>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</si>
  <si>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</si>
  <si>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</si>
  <si>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</si>
  <si>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</si>
  <si>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</si>
  <si>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</si>
  <si>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</si>
  <si>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</si>
  <si>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</si>
  <si>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</si>
  <si>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</si>
  <si>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</si>
  <si>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</si>
  <si>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</si>
  <si>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</si>
  <si>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</si>
  <si>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</si>
  <si>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</si>
  <si>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</si>
  <si>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</si>
  <si>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O1</t>
  </si>
  <si>
    <t>Oprava geometrických parametrů koleje ST Most 2020</t>
  </si>
  <si>
    <t>STA</t>
  </si>
  <si>
    <t>1</t>
  </si>
  <si>
    <t>{6f069f56-aafb-4ea0-a184-c7949e96ea0a}</t>
  </si>
  <si>
    <t>2</t>
  </si>
  <si>
    <t>/</t>
  </si>
  <si>
    <t>Č1</t>
  </si>
  <si>
    <t>Oprava geometrických parametrů koleje</t>
  </si>
  <si>
    <t>Soupis</t>
  </si>
  <si>
    <t>{09418ea4-542b-478d-be42-3642b2a8ca11}</t>
  </si>
  <si>
    <t>SSZT</t>
  </si>
  <si>
    <t>Oprava traťového úseku Domoušice - Hřivice</t>
  </si>
  <si>
    <t>{983deeca-6ed2-41b7-bd2a-7c61b2d14425}</t>
  </si>
  <si>
    <t>O2</t>
  </si>
  <si>
    <t>Vedlejší rozpočtové náklady</t>
  </si>
  <si>
    <t>{0d7d620e-79d1-4091-9dbf-af1f0174744c}</t>
  </si>
  <si>
    <t>VRN</t>
  </si>
  <si>
    <t>{bc3471c9-26b6-4a9e-a42a-8624212e9aa4}</t>
  </si>
  <si>
    <t>KRYCÍ LIST SOUPISU PRACÍ</t>
  </si>
  <si>
    <t>Objekt:</t>
  </si>
  <si>
    <t>O1 - Oprava geometrických parametrů koleje ST Most 2020</t>
  </si>
  <si>
    <t>Soupis:</t>
  </si>
  <si>
    <t>Č1 - Oprava geometrických parametrů koleje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</si>
  <si>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</si>
  <si>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</si>
  <si>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</si>
  <si>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</si>
  <si>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</si>
  <si>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</si>
  <si>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</si>
  <si>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</si>
  <si>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</si>
  <si>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</si>
  <si>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</si>
  <si>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</si>
  <si>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</si>
  <si>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</si>
  <si>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</si>
  <si>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</si>
  <si>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</si>
  <si>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</si>
  <si>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</si>
  <si>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</si>
  <si>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</si>
  <si>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</si>
  <si>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</si>
  <si>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</si>
  <si>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</si>
  <si>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5905105030</t>
  </si>
  <si>
    <t>Doplnění KL kamenivem souvisle strojně v koleji</t>
  </si>
  <si>
    <t>m3</t>
  </si>
  <si>
    <t>Sborník UOŽI 01 2019</t>
  </si>
  <si>
    <t>4</t>
  </si>
  <si>
    <t>-219420732</t>
  </si>
  <si>
    <t>PP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</si>
  <si>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</si>
  <si>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PSC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</si>
  <si>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</si>
  <si>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5905105040</t>
  </si>
  <si>
    <t>Doplnění KL kamenivem souvisle strojně ve výhybce</t>
  </si>
  <si>
    <t>239492515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</si>
  <si>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</si>
  <si>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3</t>
  </si>
  <si>
    <t>5905110010</t>
  </si>
  <si>
    <t>Snížení KL pod patou kolejnice v koleji</t>
  </si>
  <si>
    <t>km</t>
  </si>
  <si>
    <t>1006749708</t>
  </si>
  <si>
    <t>Snížení KL pod patou kolejnice v koleji. Poznámka: 1. V cenách jsou započteny náklady na snížení KL pod patou kolejnice ručně vidlemi. 2. V cenách nejsou obsaženy náklady na doplnění a dodávku kameniva.</t>
  </si>
  <si>
    <t>Poznámka k souboru cen:_x000d_
1. V cenách jsou započteny náklady na snížení KL pod patou kolejnice ručně vidlemi._x000d_
2. V cenách nejsou obsaženy náklady na doplnění a dodávku kameniva.</t>
  </si>
  <si>
    <t>5905110020</t>
  </si>
  <si>
    <t>Snížení KL pod patou kolejnice ve výhybce</t>
  </si>
  <si>
    <t>m</t>
  </si>
  <si>
    <t>-474344388</t>
  </si>
  <si>
    <t>Snížení KL pod patou kolejnice ve výhybce. Poznámka: 1. V cenách jsou započteny náklady na snížení KL pod patou kolejnice ručně vidlemi. 2. V cenách nejsou obsaženy náklady na doplnění a dodávku kameniva.</t>
  </si>
  <si>
    <t>5909031010</t>
  </si>
  <si>
    <t>Úprava GPK koleje směrové a výškové uspořádání pražce dřevěné nebo ocelové</t>
  </si>
  <si>
    <t>1085119151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</si>
  <si>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</si>
  <si>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objednateli._x000d_
2. V cenách nejsou obsaženy náklady doplnění a dodávku kameniva a snížení KL pod patou kolejnice.</t>
  </si>
  <si>
    <t>6</t>
  </si>
  <si>
    <t>5909031020</t>
  </si>
  <si>
    <t>Úprava GPK koleje směrové a výškové uspořádání pražce betonové</t>
  </si>
  <si>
    <t>915152565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</si>
  <si>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</si>
  <si>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7</t>
  </si>
  <si>
    <t>5909032020</t>
  </si>
  <si>
    <t>Přesná úprava GPK koleje směrové a výškové uspořádání pražce betonové</t>
  </si>
  <si>
    <t>-2034941560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</si>
  <si>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</si>
  <si>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objednateli._x000d_
2. V cenách nejsou obsaženy náklady na zaměření APK, doplnění a dodávku kameniva a snížení KL pod patou kolejnice.</t>
  </si>
  <si>
    <t>8</t>
  </si>
  <si>
    <t>5909041010</t>
  </si>
  <si>
    <t>Úprava GPK výhybky směrové a výškové uspořádání pražce dřevěné nebo ocelové</t>
  </si>
  <si>
    <t>1453305570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</si>
  <si>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</si>
  <si>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9</t>
  </si>
  <si>
    <t>5909041020</t>
  </si>
  <si>
    <t>Úprava GPK výhybky směrové a výškové uspořádání pražce betonové</t>
  </si>
  <si>
    <t>Sborník UOŽI 01 2020</t>
  </si>
  <si>
    <t>-1908211276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</si>
  <si>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</si>
  <si>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objednateli._x000d_
2. V cenách nejsou obsaženy náklady doplnění a dodávku kameniva a snížení KL pod patou kolejnice.</t>
  </si>
  <si>
    <t>10</t>
  </si>
  <si>
    <t>5909050020</t>
  </si>
  <si>
    <t>Stabilizace kolejového lože koleje stávajícího</t>
  </si>
  <si>
    <t>-1615156357</t>
  </si>
  <si>
    <t>Stabilizace kolejového lože koleje stávajícího. Poznámka: 1. V cenách jsou započteny náklady na stabilizaci v režimu s řízeným (konstantním) poklesem včetně měření a předání tištěných výstupů.</t>
  </si>
  <si>
    <t>Poznámka k souboru cen:_x000d_
1. V cenách jsou započteny náklady na stabilizaci v režimu s řízeným (konstantním) poklesem včetně měření a předání tištěných výstupů.</t>
  </si>
  <si>
    <t>11</t>
  </si>
  <si>
    <t>5909050040</t>
  </si>
  <si>
    <t>Stabilizace kolejového lože výhybky stávajícího</t>
  </si>
  <si>
    <t>-762149938</t>
  </si>
  <si>
    <t>Stabilizace kolejového lože výhybky stávajícího. Poznámka: 1. V cenách jsou započteny náklady na stabilizaci v režimu s řízeným (konstantním) poklesem včetně měření a předání tištěných výstupů.</t>
  </si>
  <si>
    <t>12</t>
  </si>
  <si>
    <t>M</t>
  </si>
  <si>
    <t>5955101005</t>
  </si>
  <si>
    <t>Kamenivo drcené štěrk frakce 31,5/63 třídy min. BII</t>
  </si>
  <si>
    <t>t</t>
  </si>
  <si>
    <t>-948912468</t>
  </si>
  <si>
    <t>13</t>
  </si>
  <si>
    <t>5913070010</t>
  </si>
  <si>
    <t>Demontáž betonové přejezdové konstrukce část vnější a vnitřní bez závěrných zídek</t>
  </si>
  <si>
    <t>-605046057</t>
  </si>
  <si>
    <t>Demontáž betonové přejezdové konstrukce část vnější a vnitřní bez závěrných zídek. Poznámka: 1. V cenách jsou započteny náklady na demontáž konstrukce a naložení na dopravní prostředek.</t>
  </si>
  <si>
    <t>Poznámka k souboru cen:_x000d_
1. V cenách jsou započteny náklady na demontáž konstrukce a naložení na dopravní prostředek.</t>
  </si>
  <si>
    <t>VV</t>
  </si>
  <si>
    <t>P2347</t>
  </si>
  <si>
    <t>4,8</t>
  </si>
  <si>
    <t>P2348</t>
  </si>
  <si>
    <t>7,2</t>
  </si>
  <si>
    <t>P2349</t>
  </si>
  <si>
    <t>9,6</t>
  </si>
  <si>
    <t>P2350</t>
  </si>
  <si>
    <t>P2351</t>
  </si>
  <si>
    <t>Součet</t>
  </si>
  <si>
    <t>14</t>
  </si>
  <si>
    <t>5913075010</t>
  </si>
  <si>
    <t>Montáž betonové přejezdové konstrukce část vnější a vnitřní bez závěrných zídek</t>
  </si>
  <si>
    <t>118833826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</si>
  <si>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</si>
  <si>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Poznámka k souboru cen:_x000d_
1. V cenách jsou započteny náklady na montáž konstrukce._x000d_
2. V cenách nejsou obsaženy náklady na dodávku materiálu.</t>
  </si>
  <si>
    <t>SSZT - Oprava traťového úseku Domoušice - Hřivice</t>
  </si>
  <si>
    <t>OST - Ostatní</t>
  </si>
  <si>
    <t>OST</t>
  </si>
  <si>
    <t>Ostatní</t>
  </si>
  <si>
    <t>7592005050</t>
  </si>
  <si>
    <t>Montáž počítacího bodu (senzoru) RSR 180</t>
  </si>
  <si>
    <t>kus</t>
  </si>
  <si>
    <t>512</t>
  </si>
  <si>
    <t>2055676159</t>
  </si>
  <si>
    <t>Montáž počítacího bodu (senzoru) RSR 180 - uložení a připevnění na určené místo, seřízení polohy, přezkoušení</t>
  </si>
  <si>
    <t>7592007050</t>
  </si>
  <si>
    <t>Demontáž počítacího bodu (senzoru) RSR 180</t>
  </si>
  <si>
    <t>-822084649</t>
  </si>
  <si>
    <t>7594105012</t>
  </si>
  <si>
    <t>Odpojení a zpětné připojení lan ke stojánku KSL</t>
  </si>
  <si>
    <t>1348739747</t>
  </si>
  <si>
    <t>Odpojení a zpětné připojení lan ke stojánku KSL - včetně odpojení a připevnění lanového propojení na pražce nebo montážní trámky</t>
  </si>
  <si>
    <t>7594105016</t>
  </si>
  <si>
    <t>Odpojení a zpětné připojení lan ke kolejové skříni TJA</t>
  </si>
  <si>
    <t>-1193568718</t>
  </si>
  <si>
    <t>Odpojení a zpětné připojení lan ke kolejové skříni TJA - včetně odpojení a připevnění lanového propojení na pražce nebo montážní trámky</t>
  </si>
  <si>
    <t>7594105270</t>
  </si>
  <si>
    <t>Montáž kosého lanového propojení P 70 301/1 nezávislá trakce</t>
  </si>
  <si>
    <t>-868338375</t>
  </si>
  <si>
    <t>Montáž kosého lanového propojení P 70 301/1 nezávislá trakce - příčné nebo podélné propojení kolejnic přímých kolejí a na výhybkách; usazení pražců mezi souběžnými kolejemi nebo podél koleje; připevnění lanového propojení na pražce nebo montážní trámky</t>
  </si>
  <si>
    <t>7594107270</t>
  </si>
  <si>
    <t>Demontáž kosého lanového propojení pro vystřídání fází nezávislá trakce</t>
  </si>
  <si>
    <t>1829025985</t>
  </si>
  <si>
    <t>O2 - Vedlejší rozpočtové náklady</t>
  </si>
  <si>
    <t>Č1 - VRN</t>
  </si>
  <si>
    <t>N00 - Nepojmenované práce</t>
  </si>
  <si>
    <t xml:space="preserve">    N01 - Nepojmenovaný díl</t>
  </si>
  <si>
    <t>VRN - Vedlejší rozpočtové náklady</t>
  </si>
  <si>
    <t>N00</t>
  </si>
  <si>
    <t>Nepojmenované práce</t>
  </si>
  <si>
    <t>N01</t>
  </si>
  <si>
    <t>Nepojmenovaný díl</t>
  </si>
  <si>
    <t>RV315003</t>
  </si>
  <si>
    <t>Zařízení staveniště</t>
  </si>
  <si>
    <t>-771422870</t>
  </si>
  <si>
    <t>RV317003</t>
  </si>
  <si>
    <t>Vybavení staveniště</t>
  </si>
  <si>
    <t>-473387978</t>
  </si>
  <si>
    <t>011101001</t>
  </si>
  <si>
    <t>Finanční náklady pojistné</t>
  </si>
  <si>
    <t>%</t>
  </si>
  <si>
    <t>161250341</t>
  </si>
  <si>
    <t>022111011</t>
  </si>
  <si>
    <t>Geodetické práce Kontrola PPK při směrové a výškové úpravě koleje zaměřením APK trať dvoukolejná</t>
  </si>
  <si>
    <t>-522123969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</si>
  <si>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</si>
  <si>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Poznámka k souboru cen:_x000d_
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</si>
  <si>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033111001</t>
  </si>
  <si>
    <t>Provozní vlivy Výluka silničního provozu se zajištěním objížďky</t>
  </si>
  <si>
    <t>445424283</t>
  </si>
  <si>
    <t>P</t>
  </si>
  <si>
    <t>Poznámka k položce:_x000d_
V cenách jsou započteny náklady na projednání úředního rozhodnutí a splnění podmínek o uzavírce, její realizaci včetně osazení a likvidace dopravního značení na objízdné trase.</t>
  </si>
  <si>
    <t>033121001</t>
  </si>
  <si>
    <t>Provozní vlivy Rušení prací železničním provozem širá trať nebo dopravny s kolejovým rozvětvením s počtem vlaků za směnu 8,5 hod. do 25</t>
  </si>
  <si>
    <t>2074711914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</si>
</sst>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hidden="1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hidden="1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52" t="s">
        <v>44</v>
      </c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4"/>
      <c r="BE37" s="38"/>
    </row>
    <row r="41" s="2" customFormat="1" ht="6.96" customHeight="1">
      <c r="A41" s="38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4"/>
      <c r="BE41" s="38"/>
    </row>
    <row r="42" s="2" customFormat="1" ht="24.96" customHeight="1">
      <c r="A42" s="38"/>
      <c r="B42" s="39"/>
      <c r="C42" s="23" t="s">
        <v>53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65020116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geometrických parametrů koleje 2020 u ST Most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2" t="str">
        <f>IF(K8="","",K8)</f>
        <v>obvod ST Most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3" t="str">
        <f>IF(AN8= "","",AN8)</f>
        <v>24. 3. 2020</v>
      </c>
      <c r="AN47" s="73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5" t="str">
        <f>IF(E11= "","",E11)</f>
        <v>Správa železnic, s.o., OŘ UNL, ST Most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4" t="str">
        <f>IF(E17="","",E17)</f>
        <v xml:space="preserve"> </v>
      </c>
      <c r="AN49" s="65"/>
      <c r="AO49" s="65"/>
      <c r="AP49" s="65"/>
      <c r="AQ49" s="40"/>
      <c r="AR49" s="44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5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4" t="str">
        <f>IF(E20="","",E20)</f>
        <v>Ing. Střítezský Petr</v>
      </c>
      <c r="AN50" s="65"/>
      <c r="AO50" s="65"/>
      <c r="AP50" s="65"/>
      <c r="AQ50" s="40"/>
      <c r="AR50" s="44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8"/>
    </row>
    <row r="52" s="2" customFormat="1" ht="29.28" customHeight="1">
      <c r="A52" s="38"/>
      <c r="B52" s="39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4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8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ROUND(AS55+AS58,2)</f>
        <v>0</v>
      </c>
      <c r="AT54" s="107">
        <f>ROUND(SUM(AV54:AW54),2)</f>
        <v>0</v>
      </c>
      <c r="AU54" s="108">
        <f>ROUND(AU55+AU58,5)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ROUND(AZ55+AZ58,2)</f>
        <v>0</v>
      </c>
      <c r="BA54" s="107">
        <f>ROUND(BA55+BA58,2)</f>
        <v>0</v>
      </c>
      <c r="BB54" s="107">
        <f>ROUND(BB55+BB58,2)</f>
        <v>0</v>
      </c>
      <c r="BC54" s="107">
        <f>ROUND(BC55+BC58,2)</f>
        <v>0</v>
      </c>
      <c r="BD54" s="109">
        <f>ROUND(BD55+BD58,2)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24.75" customHeight="1">
      <c r="A55" s="7"/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80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73</v>
      </c>
      <c r="BT55" s="124" t="s">
        <v>81</v>
      </c>
      <c r="BU55" s="124" t="s">
        <v>75</v>
      </c>
      <c r="BV55" s="124" t="s">
        <v>76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4" customFormat="1" ht="16.5" customHeight="1">
      <c r="A56" s="125" t="s">
        <v>84</v>
      </c>
      <c r="B56" s="64"/>
      <c r="C56" s="126"/>
      <c r="D56" s="126"/>
      <c r="E56" s="127" t="s">
        <v>85</v>
      </c>
      <c r="F56" s="127"/>
      <c r="G56" s="127"/>
      <c r="H56" s="127"/>
      <c r="I56" s="127"/>
      <c r="J56" s="126"/>
      <c r="K56" s="127" t="s">
        <v>86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'Č1 - Oprava geometrických...'!J32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87</v>
      </c>
      <c r="AR56" s="66"/>
      <c r="AS56" s="130">
        <v>0</v>
      </c>
      <c r="AT56" s="131">
        <f>ROUND(SUM(AV56:AW56),2)</f>
        <v>0</v>
      </c>
      <c r="AU56" s="132">
        <f>'Č1 - Oprava geometrických...'!P87</f>
        <v>0</v>
      </c>
      <c r="AV56" s="131">
        <f>'Č1 - Oprava geometrických...'!J35</f>
        <v>0</v>
      </c>
      <c r="AW56" s="131">
        <f>'Č1 - Oprava geometrických...'!J36</f>
        <v>0</v>
      </c>
      <c r="AX56" s="131">
        <f>'Č1 - Oprava geometrických...'!J37</f>
        <v>0</v>
      </c>
      <c r="AY56" s="131">
        <f>'Č1 - Oprava geometrických...'!J38</f>
        <v>0</v>
      </c>
      <c r="AZ56" s="131">
        <f>'Č1 - Oprava geometrických...'!F35</f>
        <v>0</v>
      </c>
      <c r="BA56" s="131">
        <f>'Č1 - Oprava geometrických...'!F36</f>
        <v>0</v>
      </c>
      <c r="BB56" s="131">
        <f>'Č1 - Oprava geometrických...'!F37</f>
        <v>0</v>
      </c>
      <c r="BC56" s="131">
        <f>'Č1 - Oprava geometrických...'!F38</f>
        <v>0</v>
      </c>
      <c r="BD56" s="133">
        <f>'Č1 - Oprava geometrických...'!F39</f>
        <v>0</v>
      </c>
      <c r="BE56" s="4"/>
      <c r="BT56" s="134" t="s">
        <v>83</v>
      </c>
      <c r="BV56" s="134" t="s">
        <v>76</v>
      </c>
      <c r="BW56" s="134" t="s">
        <v>88</v>
      </c>
      <c r="BX56" s="134" t="s">
        <v>82</v>
      </c>
      <c r="CL56" s="134" t="s">
        <v>19</v>
      </c>
    </row>
    <row r="57" s="4" customFormat="1" ht="23.25" customHeight="1">
      <c r="A57" s="125" t="s">
        <v>84</v>
      </c>
      <c r="B57" s="64"/>
      <c r="C57" s="126"/>
      <c r="D57" s="126"/>
      <c r="E57" s="127" t="s">
        <v>89</v>
      </c>
      <c r="F57" s="127"/>
      <c r="G57" s="127"/>
      <c r="H57" s="127"/>
      <c r="I57" s="127"/>
      <c r="J57" s="126"/>
      <c r="K57" s="127" t="s">
        <v>90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'SSZT - Oprava traťového ú...'!J32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87</v>
      </c>
      <c r="AR57" s="66"/>
      <c r="AS57" s="130">
        <v>0</v>
      </c>
      <c r="AT57" s="131">
        <f>ROUND(SUM(AV57:AW57),2)</f>
        <v>0</v>
      </c>
      <c r="AU57" s="132">
        <f>'SSZT - Oprava traťového ú...'!P86</f>
        <v>0</v>
      </c>
      <c r="AV57" s="131">
        <f>'SSZT - Oprava traťového ú...'!J35</f>
        <v>0</v>
      </c>
      <c r="AW57" s="131">
        <f>'SSZT - Oprava traťového ú...'!J36</f>
        <v>0</v>
      </c>
      <c r="AX57" s="131">
        <f>'SSZT - Oprava traťového ú...'!J37</f>
        <v>0</v>
      </c>
      <c r="AY57" s="131">
        <f>'SSZT - Oprava traťového ú...'!J38</f>
        <v>0</v>
      </c>
      <c r="AZ57" s="131">
        <f>'SSZT - Oprava traťového ú...'!F35</f>
        <v>0</v>
      </c>
      <c r="BA57" s="131">
        <f>'SSZT - Oprava traťového ú...'!F36</f>
        <v>0</v>
      </c>
      <c r="BB57" s="131">
        <f>'SSZT - Oprava traťového ú...'!F37</f>
        <v>0</v>
      </c>
      <c r="BC57" s="131">
        <f>'SSZT - Oprava traťového ú...'!F38</f>
        <v>0</v>
      </c>
      <c r="BD57" s="133">
        <f>'SSZT - Oprava traťového ú...'!F39</f>
        <v>0</v>
      </c>
      <c r="BE57" s="4"/>
      <c r="BT57" s="134" t="s">
        <v>83</v>
      </c>
      <c r="BV57" s="134" t="s">
        <v>76</v>
      </c>
      <c r="BW57" s="134" t="s">
        <v>91</v>
      </c>
      <c r="BX57" s="134" t="s">
        <v>82</v>
      </c>
      <c r="CL57" s="134" t="s">
        <v>19</v>
      </c>
    </row>
    <row r="58" s="7" customFormat="1" ht="16.5" customHeight="1">
      <c r="A58" s="7"/>
      <c r="B58" s="112"/>
      <c r="C58" s="113"/>
      <c r="D58" s="114" t="s">
        <v>92</v>
      </c>
      <c r="E58" s="114"/>
      <c r="F58" s="114"/>
      <c r="G58" s="114"/>
      <c r="H58" s="114"/>
      <c r="I58" s="115"/>
      <c r="J58" s="114" t="s">
        <v>93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ROUND(AG59,2)</f>
        <v>0</v>
      </c>
      <c r="AH58" s="115"/>
      <c r="AI58" s="115"/>
      <c r="AJ58" s="115"/>
      <c r="AK58" s="115"/>
      <c r="AL58" s="115"/>
      <c r="AM58" s="115"/>
      <c r="AN58" s="117">
        <f>SUM(AG58,AT58)</f>
        <v>0</v>
      </c>
      <c r="AO58" s="115"/>
      <c r="AP58" s="115"/>
      <c r="AQ58" s="118" t="s">
        <v>80</v>
      </c>
      <c r="AR58" s="119"/>
      <c r="AS58" s="120">
        <f>ROUND(AS59,2)</f>
        <v>0</v>
      </c>
      <c r="AT58" s="121">
        <f>ROUND(SUM(AV58:AW58),2)</f>
        <v>0</v>
      </c>
      <c r="AU58" s="122">
        <f>ROUND(AU59,5)</f>
        <v>0</v>
      </c>
      <c r="AV58" s="121">
        <f>ROUND(AZ58*L29,2)</f>
        <v>0</v>
      </c>
      <c r="AW58" s="121">
        <f>ROUND(BA58*L30,2)</f>
        <v>0</v>
      </c>
      <c r="AX58" s="121">
        <f>ROUND(BB58*L29,2)</f>
        <v>0</v>
      </c>
      <c r="AY58" s="121">
        <f>ROUND(BC58*L30,2)</f>
        <v>0</v>
      </c>
      <c r="AZ58" s="121">
        <f>ROUND(AZ59,2)</f>
        <v>0</v>
      </c>
      <c r="BA58" s="121">
        <f>ROUND(BA59,2)</f>
        <v>0</v>
      </c>
      <c r="BB58" s="121">
        <f>ROUND(BB59,2)</f>
        <v>0</v>
      </c>
      <c r="BC58" s="121">
        <f>ROUND(BC59,2)</f>
        <v>0</v>
      </c>
      <c r="BD58" s="123">
        <f>ROUND(BD59,2)</f>
        <v>0</v>
      </c>
      <c r="BE58" s="7"/>
      <c r="BS58" s="124" t="s">
        <v>73</v>
      </c>
      <c r="BT58" s="124" t="s">
        <v>81</v>
      </c>
      <c r="BU58" s="124" t="s">
        <v>75</v>
      </c>
      <c r="BV58" s="124" t="s">
        <v>76</v>
      </c>
      <c r="BW58" s="124" t="s">
        <v>94</v>
      </c>
      <c r="BX58" s="124" t="s">
        <v>5</v>
      </c>
      <c r="CL58" s="124" t="s">
        <v>19</v>
      </c>
      <c r="CM58" s="124" t="s">
        <v>83</v>
      </c>
    </row>
    <row r="59" s="4" customFormat="1" ht="16.5" customHeight="1">
      <c r="A59" s="125" t="s">
        <v>84</v>
      </c>
      <c r="B59" s="64"/>
      <c r="C59" s="126"/>
      <c r="D59" s="126"/>
      <c r="E59" s="127" t="s">
        <v>85</v>
      </c>
      <c r="F59" s="127"/>
      <c r="G59" s="127"/>
      <c r="H59" s="127"/>
      <c r="I59" s="127"/>
      <c r="J59" s="126"/>
      <c r="K59" s="127" t="s">
        <v>95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'Č1 - VRN'!J32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87</v>
      </c>
      <c r="AR59" s="66"/>
      <c r="AS59" s="135">
        <v>0</v>
      </c>
      <c r="AT59" s="136">
        <f>ROUND(SUM(AV59:AW59),2)</f>
        <v>0</v>
      </c>
      <c r="AU59" s="137">
        <f>'Č1 - VRN'!P88</f>
        <v>0</v>
      </c>
      <c r="AV59" s="136">
        <f>'Č1 - VRN'!J35</f>
        <v>0</v>
      </c>
      <c r="AW59" s="136">
        <f>'Č1 - VRN'!J36</f>
        <v>0</v>
      </c>
      <c r="AX59" s="136">
        <f>'Č1 - VRN'!J37</f>
        <v>0</v>
      </c>
      <c r="AY59" s="136">
        <f>'Č1 - VRN'!J38</f>
        <v>0</v>
      </c>
      <c r="AZ59" s="136">
        <f>'Č1 - VRN'!F35</f>
        <v>0</v>
      </c>
      <c r="BA59" s="136">
        <f>'Č1 - VRN'!F36</f>
        <v>0</v>
      </c>
      <c r="BB59" s="136">
        <f>'Č1 - VRN'!F37</f>
        <v>0</v>
      </c>
      <c r="BC59" s="136">
        <f>'Č1 - VRN'!F38</f>
        <v>0</v>
      </c>
      <c r="BD59" s="138">
        <f>'Č1 - VRN'!F39</f>
        <v>0</v>
      </c>
      <c r="BE59" s="4"/>
      <c r="BT59" s="134" t="s">
        <v>83</v>
      </c>
      <c r="BV59" s="134" t="s">
        <v>76</v>
      </c>
      <c r="BW59" s="134" t="s">
        <v>96</v>
      </c>
      <c r="BX59" s="134" t="s">
        <v>94</v>
      </c>
      <c r="CL59" s="134" t="s">
        <v>19</v>
      </c>
    </row>
    <row r="60" s="2" customFormat="1" ht="30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  <row r="61" s="2" customFormat="1" ht="6.96" customHeight="1">
      <c r="A61" s="38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</sheetData>
  <sheetProtection sheet="1" formatColumns="0" formatRows="0" objects="1" scenarios="1" spinCount="100000" saltValue="nWElm5paXLJS6cAvDZQjJ5sZvIF+0tcWB9QBn6hNwfzKDHEMkMCRs/ynSzZuH42YiaNT6z/Bx6Q1MGFtAUaGeA==" hashValue="KYhsaN1Icrnkkj8ENWRXxc5aQmEcfrv5KWcsDzWOLHFYPQT7GyzLvX0CGUwq//+mG9JOSNgz8XkMgiXJJZ6peg==" algorithmName="SHA-512" password="CC35"/>
  <mergeCells count="58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Č1 - Oprava geometrických...'!C2" display="/"/>
    <hyperlink ref="A57" location="'SSZT - Oprava traťového ú...'!C2" display="/"/>
    <hyperlink ref="A59" location="'Č1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0"/>
      <c r="AT3" s="17" t="s">
        <v>83</v>
      </c>
    </row>
    <row r="4" hidden="1" s="1" customFormat="1" ht="24.96" customHeight="1">
      <c r="B4" s="20"/>
      <c r="D4" s="143" t="s">
        <v>97</v>
      </c>
      <c r="I4" s="139"/>
      <c r="L4" s="20"/>
      <c r="M4" s="144" t="s">
        <v>10</v>
      </c>
      <c r="AT4" s="17" t="s">
        <v>35</v>
      </c>
    </row>
    <row r="5" hidden="1" s="1" customFormat="1" ht="6.96" customHeight="1">
      <c r="B5" s="20"/>
      <c r="I5" s="139"/>
      <c r="L5" s="20"/>
    </row>
    <row r="6" hidden="1" s="1" customFormat="1" ht="12" customHeight="1">
      <c r="B6" s="20"/>
      <c r="D6" s="145" t="s">
        <v>16</v>
      </c>
      <c r="I6" s="139"/>
      <c r="L6" s="20"/>
    </row>
    <row r="7" hidden="1" s="1" customFormat="1" ht="16.5" customHeight="1">
      <c r="B7" s="20"/>
      <c r="E7" s="146" t="str">
        <f>'Rekapitulace stavby'!K6</f>
        <v>Oprava geometrických parametrů koleje 2020 u ST Most</v>
      </c>
      <c r="F7" s="145"/>
      <c r="G7" s="145"/>
      <c r="H7" s="145"/>
      <c r="I7" s="139"/>
      <c r="L7" s="20"/>
    </row>
    <row r="8" hidden="1" s="1" customFormat="1" ht="12" customHeight="1">
      <c r="B8" s="20"/>
      <c r="D8" s="145" t="s">
        <v>98</v>
      </c>
      <c r="I8" s="139"/>
      <c r="L8" s="20"/>
    </row>
    <row r="9" hidden="1" s="2" customFormat="1" ht="16.5" customHeight="1">
      <c r="A9" s="38"/>
      <c r="B9" s="44"/>
      <c r="C9" s="38"/>
      <c r="D9" s="38"/>
      <c r="E9" s="146" t="s">
        <v>99</v>
      </c>
      <c r="F9" s="38"/>
      <c r="G9" s="38"/>
      <c r="H9" s="38"/>
      <c r="I9" s="147"/>
      <c r="J9" s="38"/>
      <c r="K9" s="38"/>
      <c r="L9" s="14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5" t="s">
        <v>100</v>
      </c>
      <c r="E10" s="38"/>
      <c r="F10" s="38"/>
      <c r="G10" s="38"/>
      <c r="H10" s="38"/>
      <c r="I10" s="147"/>
      <c r="J10" s="38"/>
      <c r="K10" s="38"/>
      <c r="L10" s="14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9" t="s">
        <v>101</v>
      </c>
      <c r="F11" s="38"/>
      <c r="G11" s="38"/>
      <c r="H11" s="38"/>
      <c r="I11" s="147"/>
      <c r="J11" s="38"/>
      <c r="K11" s="38"/>
      <c r="L11" s="14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47"/>
      <c r="J12" s="38"/>
      <c r="K12" s="38"/>
      <c r="L12" s="14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5" t="s">
        <v>18</v>
      </c>
      <c r="E13" s="38"/>
      <c r="F13" s="134" t="s">
        <v>19</v>
      </c>
      <c r="G13" s="38"/>
      <c r="H13" s="38"/>
      <c r="I13" s="150" t="s">
        <v>20</v>
      </c>
      <c r="J13" s="134" t="s">
        <v>19</v>
      </c>
      <c r="K13" s="38"/>
      <c r="L13" s="14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5" t="s">
        <v>21</v>
      </c>
      <c r="E14" s="38"/>
      <c r="F14" s="134" t="s">
        <v>22</v>
      </c>
      <c r="G14" s="38"/>
      <c r="H14" s="38"/>
      <c r="I14" s="150" t="s">
        <v>23</v>
      </c>
      <c r="J14" s="151" t="str">
        <f>'Rekapitulace stavby'!AN8</f>
        <v>24. 3. 2020</v>
      </c>
      <c r="K14" s="38"/>
      <c r="L14" s="14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7"/>
      <c r="J15" s="38"/>
      <c r="K15" s="38"/>
      <c r="L15" s="14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5" t="s">
        <v>25</v>
      </c>
      <c r="E16" s="38"/>
      <c r="F16" s="38"/>
      <c r="G16" s="38"/>
      <c r="H16" s="38"/>
      <c r="I16" s="150" t="s">
        <v>26</v>
      </c>
      <c r="J16" s="134" t="s">
        <v>27</v>
      </c>
      <c r="K16" s="38"/>
      <c r="L16" s="14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4" t="s">
        <v>28</v>
      </c>
      <c r="F17" s="38"/>
      <c r="G17" s="38"/>
      <c r="H17" s="38"/>
      <c r="I17" s="150" t="s">
        <v>29</v>
      </c>
      <c r="J17" s="134" t="s">
        <v>30</v>
      </c>
      <c r="K17" s="38"/>
      <c r="L17" s="14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7"/>
      <c r="J18" s="38"/>
      <c r="K18" s="38"/>
      <c r="L18" s="14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5" t="s">
        <v>31</v>
      </c>
      <c r="E19" s="38"/>
      <c r="F19" s="38"/>
      <c r="G19" s="38"/>
      <c r="H19" s="38"/>
      <c r="I19" s="150" t="s">
        <v>26</v>
      </c>
      <c r="J19" s="33" t="str">
        <f>'Rekapitulace stavby'!AN13</f>
        <v>Vyplň údaj</v>
      </c>
      <c r="K19" s="38"/>
      <c r="L19" s="14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4"/>
      <c r="G20" s="134"/>
      <c r="H20" s="134"/>
      <c r="I20" s="150" t="s">
        <v>29</v>
      </c>
      <c r="J20" s="33" t="str">
        <f>'Rekapitulace stavby'!AN14</f>
        <v>Vyplň údaj</v>
      </c>
      <c r="K20" s="38"/>
      <c r="L20" s="14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7"/>
      <c r="J21" s="38"/>
      <c r="K21" s="38"/>
      <c r="L21" s="14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5" t="s">
        <v>33</v>
      </c>
      <c r="E22" s="38"/>
      <c r="F22" s="38"/>
      <c r="G22" s="38"/>
      <c r="H22" s="38"/>
      <c r="I22" s="150" t="s">
        <v>26</v>
      </c>
      <c r="J22" s="134" t="str">
        <f>IF('Rekapitulace stavby'!AN16="","",'Rekapitulace stavby'!AN16)</f>
        <v/>
      </c>
      <c r="K22" s="38"/>
      <c r="L22" s="14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4" t="str">
        <f>IF('Rekapitulace stavby'!E17="","",'Rekapitulace stavby'!E17)</f>
        <v xml:space="preserve"> </v>
      </c>
      <c r="F23" s="38"/>
      <c r="G23" s="38"/>
      <c r="H23" s="38"/>
      <c r="I23" s="150" t="s">
        <v>29</v>
      </c>
      <c r="J23" s="134" t="str">
        <f>IF('Rekapitulace stavby'!AN17="","",'Rekapitulace stavby'!AN17)</f>
        <v/>
      </c>
      <c r="K23" s="38"/>
      <c r="L23" s="14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7"/>
      <c r="J24" s="38"/>
      <c r="K24" s="38"/>
      <c r="L24" s="14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5" t="s">
        <v>36</v>
      </c>
      <c r="E25" s="38"/>
      <c r="F25" s="38"/>
      <c r="G25" s="38"/>
      <c r="H25" s="38"/>
      <c r="I25" s="150" t="s">
        <v>26</v>
      </c>
      <c r="J25" s="134" t="s">
        <v>19</v>
      </c>
      <c r="K25" s="38"/>
      <c r="L25" s="14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4" t="s">
        <v>37</v>
      </c>
      <c r="F26" s="38"/>
      <c r="G26" s="38"/>
      <c r="H26" s="38"/>
      <c r="I26" s="150" t="s">
        <v>29</v>
      </c>
      <c r="J26" s="134" t="s">
        <v>19</v>
      </c>
      <c r="K26" s="38"/>
      <c r="L26" s="14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7"/>
      <c r="J27" s="38"/>
      <c r="K27" s="38"/>
      <c r="L27" s="14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5" t="s">
        <v>38</v>
      </c>
      <c r="E28" s="38"/>
      <c r="F28" s="38"/>
      <c r="G28" s="38"/>
      <c r="H28" s="38"/>
      <c r="I28" s="147"/>
      <c r="J28" s="38"/>
      <c r="K28" s="38"/>
      <c r="L28" s="14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83.25" customHeight="1">
      <c r="A29" s="152"/>
      <c r="B29" s="153"/>
      <c r="C29" s="152"/>
      <c r="D29" s="152"/>
      <c r="E29" s="154" t="s">
        <v>39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7"/>
      <c r="J30" s="38"/>
      <c r="K30" s="38"/>
      <c r="L30" s="14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7"/>
      <c r="E31" s="157"/>
      <c r="F31" s="157"/>
      <c r="G31" s="157"/>
      <c r="H31" s="157"/>
      <c r="I31" s="158"/>
      <c r="J31" s="157"/>
      <c r="K31" s="157"/>
      <c r="L31" s="14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9" t="s">
        <v>40</v>
      </c>
      <c r="E32" s="38"/>
      <c r="F32" s="38"/>
      <c r="G32" s="38"/>
      <c r="H32" s="38"/>
      <c r="I32" s="147"/>
      <c r="J32" s="160">
        <f>ROUND(J87, 2)</f>
        <v>0</v>
      </c>
      <c r="K32" s="38"/>
      <c r="L32" s="14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7"/>
      <c r="E33" s="157"/>
      <c r="F33" s="157"/>
      <c r="G33" s="157"/>
      <c r="H33" s="157"/>
      <c r="I33" s="158"/>
      <c r="J33" s="157"/>
      <c r="K33" s="157"/>
      <c r="L33" s="14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1" t="s">
        <v>42</v>
      </c>
      <c r="G34" s="38"/>
      <c r="H34" s="38"/>
      <c r="I34" s="162" t="s">
        <v>41</v>
      </c>
      <c r="J34" s="161" t="s">
        <v>43</v>
      </c>
      <c r="K34" s="38"/>
      <c r="L34" s="14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44</v>
      </c>
      <c r="E35" s="145" t="s">
        <v>45</v>
      </c>
      <c r="F35" s="164">
        <f>ROUND((SUM(BE87:BE152)),  2)</f>
        <v>0</v>
      </c>
      <c r="G35" s="38"/>
      <c r="H35" s="38"/>
      <c r="I35" s="165">
        <v>0.20999999999999999</v>
      </c>
      <c r="J35" s="164">
        <f>ROUND(((SUM(BE87:BE152))*I35),  2)</f>
        <v>0</v>
      </c>
      <c r="K35" s="38"/>
      <c r="L35" s="14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5" t="s">
        <v>46</v>
      </c>
      <c r="F36" s="164">
        <f>ROUND((SUM(BF87:BF152)),  2)</f>
        <v>0</v>
      </c>
      <c r="G36" s="38"/>
      <c r="H36" s="38"/>
      <c r="I36" s="165">
        <v>0.14999999999999999</v>
      </c>
      <c r="J36" s="164">
        <f>ROUND(((SUM(BF87:BF152))*I36),  2)</f>
        <v>0</v>
      </c>
      <c r="K36" s="38"/>
      <c r="L36" s="14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145" t="s">
        <v>44</v>
      </c>
      <c r="E37" s="145" t="s">
        <v>47</v>
      </c>
      <c r="F37" s="164">
        <f>ROUND((SUM(BG87:BG152)),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14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5" t="s">
        <v>48</v>
      </c>
      <c r="F38" s="164">
        <f>ROUND((SUM(BH87:BH152)),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14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5" t="s">
        <v>49</v>
      </c>
      <c r="F39" s="164">
        <f>ROUND((SUM(BI87:BI152)),  2)</f>
        <v>0</v>
      </c>
      <c r="G39" s="38"/>
      <c r="H39" s="38"/>
      <c r="I39" s="165">
        <v>0</v>
      </c>
      <c r="J39" s="164">
        <f>0</f>
        <v>0</v>
      </c>
      <c r="K39" s="38"/>
      <c r="L39" s="14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7"/>
      <c r="J40" s="38"/>
      <c r="K40" s="38"/>
      <c r="L40" s="14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6"/>
      <c r="D41" s="167" t="s">
        <v>50</v>
      </c>
      <c r="E41" s="168"/>
      <c r="F41" s="168"/>
      <c r="G41" s="169" t="s">
        <v>51</v>
      </c>
      <c r="H41" s="170" t="s">
        <v>52</v>
      </c>
      <c r="I41" s="171"/>
      <c r="J41" s="172">
        <f>SUM(J32:J39)</f>
        <v>0</v>
      </c>
      <c r="K41" s="173"/>
      <c r="L41" s="14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74"/>
      <c r="C42" s="175"/>
      <c r="D42" s="175"/>
      <c r="E42" s="175"/>
      <c r="F42" s="175"/>
      <c r="G42" s="175"/>
      <c r="H42" s="175"/>
      <c r="I42" s="176"/>
      <c r="J42" s="175"/>
      <c r="K42" s="175"/>
      <c r="L42" s="14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hidden="1" s="2" customFormat="1" ht="6.96" customHeight="1">
      <c r="A46" s="38"/>
      <c r="B46" s="177"/>
      <c r="C46" s="178"/>
      <c r="D46" s="178"/>
      <c r="E46" s="178"/>
      <c r="F46" s="178"/>
      <c r="G46" s="178"/>
      <c r="H46" s="178"/>
      <c r="I46" s="179"/>
      <c r="J46" s="178"/>
      <c r="K46" s="178"/>
      <c r="L46" s="14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102</v>
      </c>
      <c r="D47" s="40"/>
      <c r="E47" s="40"/>
      <c r="F47" s="40"/>
      <c r="G47" s="40"/>
      <c r="H47" s="40"/>
      <c r="I47" s="147"/>
      <c r="J47" s="40"/>
      <c r="K47" s="40"/>
      <c r="L47" s="14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7"/>
      <c r="J48" s="40"/>
      <c r="K48" s="40"/>
      <c r="L48" s="14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7"/>
      <c r="J49" s="40"/>
      <c r="K49" s="40"/>
      <c r="L49" s="14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80" t="str">
        <f>E7</f>
        <v>Oprava geometrických parametrů koleje 2020 u ST Most</v>
      </c>
      <c r="F50" s="32"/>
      <c r="G50" s="32"/>
      <c r="H50" s="32"/>
      <c r="I50" s="147"/>
      <c r="J50" s="40"/>
      <c r="K50" s="40"/>
      <c r="L50" s="14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98</v>
      </c>
      <c r="D51" s="22"/>
      <c r="E51" s="22"/>
      <c r="F51" s="22"/>
      <c r="G51" s="22"/>
      <c r="H51" s="22"/>
      <c r="I51" s="139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80" t="s">
        <v>99</v>
      </c>
      <c r="F52" s="40"/>
      <c r="G52" s="40"/>
      <c r="H52" s="40"/>
      <c r="I52" s="147"/>
      <c r="J52" s="40"/>
      <c r="K52" s="40"/>
      <c r="L52" s="14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100</v>
      </c>
      <c r="D53" s="40"/>
      <c r="E53" s="40"/>
      <c r="F53" s="40"/>
      <c r="G53" s="40"/>
      <c r="H53" s="40"/>
      <c r="I53" s="147"/>
      <c r="J53" s="40"/>
      <c r="K53" s="40"/>
      <c r="L53" s="14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70" t="str">
        <f>E11</f>
        <v>Č1 - Oprava geometrických parametrů koleje</v>
      </c>
      <c r="F54" s="40"/>
      <c r="G54" s="40"/>
      <c r="H54" s="40"/>
      <c r="I54" s="147"/>
      <c r="J54" s="40"/>
      <c r="K54" s="40"/>
      <c r="L54" s="14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7"/>
      <c r="J55" s="40"/>
      <c r="K55" s="40"/>
      <c r="L55" s="14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obvod ST Most</v>
      </c>
      <c r="G56" s="40"/>
      <c r="H56" s="40"/>
      <c r="I56" s="150" t="s">
        <v>23</v>
      </c>
      <c r="J56" s="73" t="str">
        <f>IF(J14="","",J14)</f>
        <v>24. 3. 2020</v>
      </c>
      <c r="K56" s="40"/>
      <c r="L56" s="14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7"/>
      <c r="J57" s="40"/>
      <c r="K57" s="40"/>
      <c r="L57" s="14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Správa železnic, s.o., OŘ UNL, ST Most</v>
      </c>
      <c r="G58" s="40"/>
      <c r="H58" s="40"/>
      <c r="I58" s="150" t="s">
        <v>33</v>
      </c>
      <c r="J58" s="36" t="str">
        <f>E23</f>
        <v xml:space="preserve"> </v>
      </c>
      <c r="K58" s="40"/>
      <c r="L58" s="14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150" t="s">
        <v>36</v>
      </c>
      <c r="J59" s="36" t="str">
        <f>E26</f>
        <v>Ing. Střítezský Petr</v>
      </c>
      <c r="K59" s="40"/>
      <c r="L59" s="14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7"/>
      <c r="J60" s="40"/>
      <c r="K60" s="40"/>
      <c r="L60" s="14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81" t="s">
        <v>103</v>
      </c>
      <c r="D61" s="182"/>
      <c r="E61" s="182"/>
      <c r="F61" s="182"/>
      <c r="G61" s="182"/>
      <c r="H61" s="182"/>
      <c r="I61" s="183"/>
      <c r="J61" s="184" t="s">
        <v>104</v>
      </c>
      <c r="K61" s="182"/>
      <c r="L61" s="14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7"/>
      <c r="J62" s="40"/>
      <c r="K62" s="40"/>
      <c r="L62" s="14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85" t="s">
        <v>72</v>
      </c>
      <c r="D63" s="40"/>
      <c r="E63" s="40"/>
      <c r="F63" s="40"/>
      <c r="G63" s="40"/>
      <c r="H63" s="40"/>
      <c r="I63" s="147"/>
      <c r="J63" s="103">
        <f>J87</f>
        <v>0</v>
      </c>
      <c r="K63" s="40"/>
      <c r="L63" s="14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105</v>
      </c>
    </row>
    <row r="64" hidden="1" s="9" customFormat="1" ht="24.96" customHeight="1">
      <c r="A64" s="9"/>
      <c r="B64" s="186"/>
      <c r="C64" s="187"/>
      <c r="D64" s="188" t="s">
        <v>106</v>
      </c>
      <c r="E64" s="189"/>
      <c r="F64" s="189"/>
      <c r="G64" s="189"/>
      <c r="H64" s="189"/>
      <c r="I64" s="190"/>
      <c r="J64" s="191">
        <f>J88</f>
        <v>0</v>
      </c>
      <c r="K64" s="187"/>
      <c r="L64" s="19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93"/>
      <c r="C65" s="126"/>
      <c r="D65" s="194" t="s">
        <v>107</v>
      </c>
      <c r="E65" s="195"/>
      <c r="F65" s="195"/>
      <c r="G65" s="195"/>
      <c r="H65" s="195"/>
      <c r="I65" s="196"/>
      <c r="J65" s="197">
        <f>J89</f>
        <v>0</v>
      </c>
      <c r="K65" s="126"/>
      <c r="L65" s="19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147"/>
      <c r="J66" s="40"/>
      <c r="K66" s="40"/>
      <c r="L66" s="14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60"/>
      <c r="C67" s="61"/>
      <c r="D67" s="61"/>
      <c r="E67" s="61"/>
      <c r="F67" s="61"/>
      <c r="G67" s="61"/>
      <c r="H67" s="61"/>
      <c r="I67" s="176"/>
      <c r="J67" s="61"/>
      <c r="K67" s="61"/>
      <c r="L67" s="14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2"/>
      <c r="C71" s="63"/>
      <c r="D71" s="63"/>
      <c r="E71" s="63"/>
      <c r="F71" s="63"/>
      <c r="G71" s="63"/>
      <c r="H71" s="63"/>
      <c r="I71" s="179"/>
      <c r="J71" s="63"/>
      <c r="K71" s="63"/>
      <c r="L71" s="14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108</v>
      </c>
      <c r="D72" s="40"/>
      <c r="E72" s="40"/>
      <c r="F72" s="40"/>
      <c r="G72" s="40"/>
      <c r="H72" s="40"/>
      <c r="I72" s="147"/>
      <c r="J72" s="40"/>
      <c r="K72" s="40"/>
      <c r="L72" s="14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47"/>
      <c r="J73" s="40"/>
      <c r="K73" s="40"/>
      <c r="L73" s="14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147"/>
      <c r="J74" s="40"/>
      <c r="K74" s="40"/>
      <c r="L74" s="14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80" t="str">
        <f>E7</f>
        <v>Oprava geometrických parametrů koleje 2020 u ST Most</v>
      </c>
      <c r="F75" s="32"/>
      <c r="G75" s="32"/>
      <c r="H75" s="32"/>
      <c r="I75" s="147"/>
      <c r="J75" s="40"/>
      <c r="K75" s="40"/>
      <c r="L75" s="14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98</v>
      </c>
      <c r="D76" s="22"/>
      <c r="E76" s="22"/>
      <c r="F76" s="22"/>
      <c r="G76" s="22"/>
      <c r="H76" s="22"/>
      <c r="I76" s="139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80" t="s">
        <v>99</v>
      </c>
      <c r="F77" s="40"/>
      <c r="G77" s="40"/>
      <c r="H77" s="40"/>
      <c r="I77" s="147"/>
      <c r="J77" s="40"/>
      <c r="K77" s="40"/>
      <c r="L77" s="14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100</v>
      </c>
      <c r="D78" s="40"/>
      <c r="E78" s="40"/>
      <c r="F78" s="40"/>
      <c r="G78" s="40"/>
      <c r="H78" s="40"/>
      <c r="I78" s="147"/>
      <c r="J78" s="40"/>
      <c r="K78" s="40"/>
      <c r="L78" s="14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70" t="str">
        <f>E11</f>
        <v>Č1 - Oprava geometrických parametrů koleje</v>
      </c>
      <c r="F79" s="40"/>
      <c r="G79" s="40"/>
      <c r="H79" s="40"/>
      <c r="I79" s="147"/>
      <c r="J79" s="40"/>
      <c r="K79" s="40"/>
      <c r="L79" s="14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47"/>
      <c r="J80" s="40"/>
      <c r="K80" s="40"/>
      <c r="L80" s="14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>obvod ST Most</v>
      </c>
      <c r="G81" s="40"/>
      <c r="H81" s="40"/>
      <c r="I81" s="150" t="s">
        <v>23</v>
      </c>
      <c r="J81" s="73" t="str">
        <f>IF(J14="","",J14)</f>
        <v>24. 3. 2020</v>
      </c>
      <c r="K81" s="40"/>
      <c r="L81" s="14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7"/>
      <c r="J82" s="40"/>
      <c r="K82" s="40"/>
      <c r="L82" s="14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>Správa železnic, s.o., OŘ UNL, ST Most</v>
      </c>
      <c r="G83" s="40"/>
      <c r="H83" s="40"/>
      <c r="I83" s="150" t="s">
        <v>33</v>
      </c>
      <c r="J83" s="36" t="str">
        <f>E23</f>
        <v xml:space="preserve"> </v>
      </c>
      <c r="K83" s="40"/>
      <c r="L83" s="14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IF(E20="","",E20)</f>
        <v>Vyplň údaj</v>
      </c>
      <c r="G84" s="40"/>
      <c r="H84" s="40"/>
      <c r="I84" s="150" t="s">
        <v>36</v>
      </c>
      <c r="J84" s="36" t="str">
        <f>E26</f>
        <v>Ing. Střítezský Petr</v>
      </c>
      <c r="K84" s="40"/>
      <c r="L84" s="14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147"/>
      <c r="J85" s="40"/>
      <c r="K85" s="40"/>
      <c r="L85" s="14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99"/>
      <c r="B86" s="200"/>
      <c r="C86" s="201" t="s">
        <v>109</v>
      </c>
      <c r="D86" s="202" t="s">
        <v>59</v>
      </c>
      <c r="E86" s="202" t="s">
        <v>55</v>
      </c>
      <c r="F86" s="202" t="s">
        <v>56</v>
      </c>
      <c r="G86" s="202" t="s">
        <v>110</v>
      </c>
      <c r="H86" s="202" t="s">
        <v>111</v>
      </c>
      <c r="I86" s="203" t="s">
        <v>112</v>
      </c>
      <c r="J86" s="202" t="s">
        <v>104</v>
      </c>
      <c r="K86" s="204" t="s">
        <v>113</v>
      </c>
      <c r="L86" s="205"/>
      <c r="M86" s="93" t="s">
        <v>19</v>
      </c>
      <c r="N86" s="94" t="s">
        <v>44</v>
      </c>
      <c r="O86" s="94" t="s">
        <v>114</v>
      </c>
      <c r="P86" s="94" t="s">
        <v>115</v>
      </c>
      <c r="Q86" s="94" t="s">
        <v>116</v>
      </c>
      <c r="R86" s="94" t="s">
        <v>117</v>
      </c>
      <c r="S86" s="94" t="s">
        <v>118</v>
      </c>
      <c r="T86" s="95" t="s">
        <v>119</v>
      </c>
      <c r="U86" s="199"/>
      <c r="V86" s="199"/>
      <c r="W86" s="199"/>
      <c r="X86" s="199"/>
      <c r="Y86" s="199"/>
      <c r="Z86" s="199"/>
      <c r="AA86" s="199"/>
      <c r="AB86" s="199"/>
      <c r="AC86" s="199"/>
      <c r="AD86" s="199"/>
      <c r="AE86" s="199"/>
    </row>
    <row r="87" s="2" customFormat="1" ht="22.8" customHeight="1">
      <c r="A87" s="38"/>
      <c r="B87" s="39"/>
      <c r="C87" s="100" t="s">
        <v>120</v>
      </c>
      <c r="D87" s="40"/>
      <c r="E87" s="40"/>
      <c r="F87" s="40"/>
      <c r="G87" s="40"/>
      <c r="H87" s="40"/>
      <c r="I87" s="147"/>
      <c r="J87" s="206">
        <f>BK87</f>
        <v>0</v>
      </c>
      <c r="K87" s="40"/>
      <c r="L87" s="44"/>
      <c r="M87" s="96"/>
      <c r="N87" s="207"/>
      <c r="O87" s="97"/>
      <c r="P87" s="208">
        <f>P88</f>
        <v>0</v>
      </c>
      <c r="Q87" s="97"/>
      <c r="R87" s="208">
        <f>R88</f>
        <v>4522</v>
      </c>
      <c r="S87" s="97"/>
      <c r="T87" s="209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73</v>
      </c>
      <c r="AU87" s="17" t="s">
        <v>105</v>
      </c>
      <c r="BK87" s="210">
        <f>BK88</f>
        <v>0</v>
      </c>
    </row>
    <row r="88" s="12" customFormat="1" ht="25.92" customHeight="1">
      <c r="A88" s="12"/>
      <c r="B88" s="211"/>
      <c r="C88" s="212"/>
      <c r="D88" s="213" t="s">
        <v>73</v>
      </c>
      <c r="E88" s="214" t="s">
        <v>121</v>
      </c>
      <c r="F88" s="214" t="s">
        <v>122</v>
      </c>
      <c r="G88" s="212"/>
      <c r="H88" s="212"/>
      <c r="I88" s="215"/>
      <c r="J88" s="216">
        <f>BK88</f>
        <v>0</v>
      </c>
      <c r="K88" s="212"/>
      <c r="L88" s="217"/>
      <c r="M88" s="218"/>
      <c r="N88" s="219"/>
      <c r="O88" s="219"/>
      <c r="P88" s="220">
        <f>P89</f>
        <v>0</v>
      </c>
      <c r="Q88" s="219"/>
      <c r="R88" s="220">
        <f>R89</f>
        <v>4522</v>
      </c>
      <c r="S88" s="219"/>
      <c r="T88" s="221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22" t="s">
        <v>81</v>
      </c>
      <c r="AT88" s="223" t="s">
        <v>73</v>
      </c>
      <c r="AU88" s="223" t="s">
        <v>74</v>
      </c>
      <c r="AY88" s="222" t="s">
        <v>123</v>
      </c>
      <c r="BK88" s="224">
        <f>BK89</f>
        <v>0</v>
      </c>
    </row>
    <row r="89" s="12" customFormat="1" ht="22.8" customHeight="1">
      <c r="A89" s="12"/>
      <c r="B89" s="211"/>
      <c r="C89" s="212"/>
      <c r="D89" s="213" t="s">
        <v>73</v>
      </c>
      <c r="E89" s="225" t="s">
        <v>124</v>
      </c>
      <c r="F89" s="225" t="s">
        <v>125</v>
      </c>
      <c r="G89" s="212"/>
      <c r="H89" s="212"/>
      <c r="I89" s="215"/>
      <c r="J89" s="226">
        <f>BK89</f>
        <v>0</v>
      </c>
      <c r="K89" s="212"/>
      <c r="L89" s="217"/>
      <c r="M89" s="218"/>
      <c r="N89" s="219"/>
      <c r="O89" s="219"/>
      <c r="P89" s="220">
        <f>SUM(P90:P152)</f>
        <v>0</v>
      </c>
      <c r="Q89" s="219"/>
      <c r="R89" s="220">
        <f>SUM(R90:R152)</f>
        <v>4522</v>
      </c>
      <c r="S89" s="219"/>
      <c r="T89" s="221">
        <f>SUM(T90:T152)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2" t="s">
        <v>81</v>
      </c>
      <c r="AT89" s="223" t="s">
        <v>73</v>
      </c>
      <c r="AU89" s="223" t="s">
        <v>81</v>
      </c>
      <c r="AY89" s="222" t="s">
        <v>123</v>
      </c>
      <c r="BK89" s="224">
        <f>SUM(BK90:BK152)</f>
        <v>0</v>
      </c>
    </row>
    <row r="90" s="2" customFormat="1" ht="21.75" customHeight="1">
      <c r="A90" s="38"/>
      <c r="B90" s="39"/>
      <c r="C90" s="227" t="s">
        <v>81</v>
      </c>
      <c r="D90" s="227" t="s">
        <v>126</v>
      </c>
      <c r="E90" s="228" t="s">
        <v>127</v>
      </c>
      <c r="F90" s="229" t="s">
        <v>128</v>
      </c>
      <c r="G90" s="230" t="s">
        <v>129</v>
      </c>
      <c r="H90" s="231">
        <v>2550</v>
      </c>
      <c r="I90" s="232"/>
      <c r="J90" s="233">
        <f>ROUND(I90*H90,2)</f>
        <v>0</v>
      </c>
      <c r="K90" s="229" t="s">
        <v>130</v>
      </c>
      <c r="L90" s="44"/>
      <c r="M90" s="234" t="s">
        <v>19</v>
      </c>
      <c r="N90" s="235" t="s">
        <v>47</v>
      </c>
      <c r="O90" s="85"/>
      <c r="P90" s="236">
        <f>O90*H90</f>
        <v>0</v>
      </c>
      <c r="Q90" s="236">
        <v>0</v>
      </c>
      <c r="R90" s="236">
        <f>Q90*H90</f>
        <v>0</v>
      </c>
      <c r="S90" s="236">
        <v>0</v>
      </c>
      <c r="T90" s="237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38" t="s">
        <v>131</v>
      </c>
      <c r="AT90" s="238" t="s">
        <v>126</v>
      </c>
      <c r="AU90" s="238" t="s">
        <v>83</v>
      </c>
      <c r="AY90" s="17" t="s">
        <v>123</v>
      </c>
      <c r="BE90" s="239">
        <f>IF(N90="základní",J90,0)</f>
        <v>0</v>
      </c>
      <c r="BF90" s="239">
        <f>IF(N90="snížená",J90,0)</f>
        <v>0</v>
      </c>
      <c r="BG90" s="239">
        <f>IF(N90="zákl. přenesená",J90,0)</f>
        <v>0</v>
      </c>
      <c r="BH90" s="239">
        <f>IF(N90="sníž. přenesená",J90,0)</f>
        <v>0</v>
      </c>
      <c r="BI90" s="239">
        <f>IF(N90="nulová",J90,0)</f>
        <v>0</v>
      </c>
      <c r="BJ90" s="17" t="s">
        <v>131</v>
      </c>
      <c r="BK90" s="239">
        <f>ROUND(I90*H90,2)</f>
        <v>0</v>
      </c>
      <c r="BL90" s="17" t="s">
        <v>131</v>
      </c>
      <c r="BM90" s="238" t="s">
        <v>132</v>
      </c>
    </row>
    <row r="91" s="2" customFormat="1">
      <c r="A91" s="38"/>
      <c r="B91" s="39"/>
      <c r="C91" s="40"/>
      <c r="D91" s="240" t="s">
        <v>133</v>
      </c>
      <c r="E91" s="40"/>
      <c r="F91" s="241" t="s">
        <v>134</v>
      </c>
      <c r="G91" s="40"/>
      <c r="H91" s="40"/>
      <c r="I91" s="147"/>
      <c r="J91" s="40"/>
      <c r="K91" s="40"/>
      <c r="L91" s="44"/>
      <c r="M91" s="242"/>
      <c r="N91" s="243"/>
      <c r="O91" s="85"/>
      <c r="P91" s="85"/>
      <c r="Q91" s="85"/>
      <c r="R91" s="85"/>
      <c r="S91" s="85"/>
      <c r="T91" s="86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133</v>
      </c>
      <c r="AU91" s="17" t="s">
        <v>83</v>
      </c>
    </row>
    <row r="92" s="2" customFormat="1">
      <c r="A92" s="38"/>
      <c r="B92" s="39"/>
      <c r="C92" s="40"/>
      <c r="D92" s="240" t="s">
        <v>135</v>
      </c>
      <c r="E92" s="40"/>
      <c r="F92" s="244" t="s">
        <v>136</v>
      </c>
      <c r="G92" s="40"/>
      <c r="H92" s="40"/>
      <c r="I92" s="147"/>
      <c r="J92" s="40"/>
      <c r="K92" s="40"/>
      <c r="L92" s="44"/>
      <c r="M92" s="242"/>
      <c r="N92" s="243"/>
      <c r="O92" s="85"/>
      <c r="P92" s="85"/>
      <c r="Q92" s="85"/>
      <c r="R92" s="85"/>
      <c r="S92" s="85"/>
      <c r="T92" s="86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135</v>
      </c>
      <c r="AU92" s="17" t="s">
        <v>83</v>
      </c>
    </row>
    <row r="93" s="2" customFormat="1" ht="21.75" customHeight="1">
      <c r="A93" s="38"/>
      <c r="B93" s="39"/>
      <c r="C93" s="227" t="s">
        <v>83</v>
      </c>
      <c r="D93" s="227" t="s">
        <v>126</v>
      </c>
      <c r="E93" s="228" t="s">
        <v>137</v>
      </c>
      <c r="F93" s="229" t="s">
        <v>138</v>
      </c>
      <c r="G93" s="230" t="s">
        <v>129</v>
      </c>
      <c r="H93" s="231">
        <v>110</v>
      </c>
      <c r="I93" s="232"/>
      <c r="J93" s="233">
        <f>ROUND(I93*H93,2)</f>
        <v>0</v>
      </c>
      <c r="K93" s="229" t="s">
        <v>130</v>
      </c>
      <c r="L93" s="44"/>
      <c r="M93" s="234" t="s">
        <v>19</v>
      </c>
      <c r="N93" s="235" t="s">
        <v>47</v>
      </c>
      <c r="O93" s="85"/>
      <c r="P93" s="236">
        <f>O93*H93</f>
        <v>0</v>
      </c>
      <c r="Q93" s="236">
        <v>0</v>
      </c>
      <c r="R93" s="236">
        <f>Q93*H93</f>
        <v>0</v>
      </c>
      <c r="S93" s="236">
        <v>0</v>
      </c>
      <c r="T93" s="237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8" t="s">
        <v>131</v>
      </c>
      <c r="AT93" s="238" t="s">
        <v>126</v>
      </c>
      <c r="AU93" s="238" t="s">
        <v>83</v>
      </c>
      <c r="AY93" s="17" t="s">
        <v>123</v>
      </c>
      <c r="BE93" s="239">
        <f>IF(N93="základní",J93,0)</f>
        <v>0</v>
      </c>
      <c r="BF93" s="239">
        <f>IF(N93="snížená",J93,0)</f>
        <v>0</v>
      </c>
      <c r="BG93" s="239">
        <f>IF(N93="zákl. přenesená",J93,0)</f>
        <v>0</v>
      </c>
      <c r="BH93" s="239">
        <f>IF(N93="sníž. přenesená",J93,0)</f>
        <v>0</v>
      </c>
      <c r="BI93" s="239">
        <f>IF(N93="nulová",J93,0)</f>
        <v>0</v>
      </c>
      <c r="BJ93" s="17" t="s">
        <v>131</v>
      </c>
      <c r="BK93" s="239">
        <f>ROUND(I93*H93,2)</f>
        <v>0</v>
      </c>
      <c r="BL93" s="17" t="s">
        <v>131</v>
      </c>
      <c r="BM93" s="238" t="s">
        <v>139</v>
      </c>
    </row>
    <row r="94" s="2" customFormat="1">
      <c r="A94" s="38"/>
      <c r="B94" s="39"/>
      <c r="C94" s="40"/>
      <c r="D94" s="240" t="s">
        <v>133</v>
      </c>
      <c r="E94" s="40"/>
      <c r="F94" s="241" t="s">
        <v>140</v>
      </c>
      <c r="G94" s="40"/>
      <c r="H94" s="40"/>
      <c r="I94" s="147"/>
      <c r="J94" s="40"/>
      <c r="K94" s="40"/>
      <c r="L94" s="44"/>
      <c r="M94" s="242"/>
      <c r="N94" s="243"/>
      <c r="O94" s="85"/>
      <c r="P94" s="85"/>
      <c r="Q94" s="85"/>
      <c r="R94" s="85"/>
      <c r="S94" s="85"/>
      <c r="T94" s="86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133</v>
      </c>
      <c r="AU94" s="17" t="s">
        <v>83</v>
      </c>
    </row>
    <row r="95" s="2" customFormat="1">
      <c r="A95" s="38"/>
      <c r="B95" s="39"/>
      <c r="C95" s="40"/>
      <c r="D95" s="240" t="s">
        <v>135</v>
      </c>
      <c r="E95" s="40"/>
      <c r="F95" s="244" t="s">
        <v>136</v>
      </c>
      <c r="G95" s="40"/>
      <c r="H95" s="40"/>
      <c r="I95" s="147"/>
      <c r="J95" s="40"/>
      <c r="K95" s="40"/>
      <c r="L95" s="44"/>
      <c r="M95" s="242"/>
      <c r="N95" s="243"/>
      <c r="O95" s="85"/>
      <c r="P95" s="85"/>
      <c r="Q95" s="85"/>
      <c r="R95" s="85"/>
      <c r="S95" s="85"/>
      <c r="T95" s="86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135</v>
      </c>
      <c r="AU95" s="17" t="s">
        <v>83</v>
      </c>
    </row>
    <row r="96" s="2" customFormat="1" ht="21.75" customHeight="1">
      <c r="A96" s="38"/>
      <c r="B96" s="39"/>
      <c r="C96" s="227" t="s">
        <v>141</v>
      </c>
      <c r="D96" s="227" t="s">
        <v>126</v>
      </c>
      <c r="E96" s="228" t="s">
        <v>142</v>
      </c>
      <c r="F96" s="229" t="s">
        <v>143</v>
      </c>
      <c r="G96" s="230" t="s">
        <v>144</v>
      </c>
      <c r="H96" s="231">
        <v>33.021000000000001</v>
      </c>
      <c r="I96" s="232"/>
      <c r="J96" s="233">
        <f>ROUND(I96*H96,2)</f>
        <v>0</v>
      </c>
      <c r="K96" s="229" t="s">
        <v>130</v>
      </c>
      <c r="L96" s="44"/>
      <c r="M96" s="234" t="s">
        <v>19</v>
      </c>
      <c r="N96" s="235" t="s">
        <v>47</v>
      </c>
      <c r="O96" s="85"/>
      <c r="P96" s="236">
        <f>O96*H96</f>
        <v>0</v>
      </c>
      <c r="Q96" s="236">
        <v>0</v>
      </c>
      <c r="R96" s="236">
        <f>Q96*H96</f>
        <v>0</v>
      </c>
      <c r="S96" s="236">
        <v>0</v>
      </c>
      <c r="T96" s="237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38" t="s">
        <v>131</v>
      </c>
      <c r="AT96" s="238" t="s">
        <v>126</v>
      </c>
      <c r="AU96" s="238" t="s">
        <v>83</v>
      </c>
      <c r="AY96" s="17" t="s">
        <v>123</v>
      </c>
      <c r="BE96" s="239">
        <f>IF(N96="základní",J96,0)</f>
        <v>0</v>
      </c>
      <c r="BF96" s="239">
        <f>IF(N96="snížená",J96,0)</f>
        <v>0</v>
      </c>
      <c r="BG96" s="239">
        <f>IF(N96="zákl. přenesená",J96,0)</f>
        <v>0</v>
      </c>
      <c r="BH96" s="239">
        <f>IF(N96="sníž. přenesená",J96,0)</f>
        <v>0</v>
      </c>
      <c r="BI96" s="239">
        <f>IF(N96="nulová",J96,0)</f>
        <v>0</v>
      </c>
      <c r="BJ96" s="17" t="s">
        <v>131</v>
      </c>
      <c r="BK96" s="239">
        <f>ROUND(I96*H96,2)</f>
        <v>0</v>
      </c>
      <c r="BL96" s="17" t="s">
        <v>131</v>
      </c>
      <c r="BM96" s="238" t="s">
        <v>145</v>
      </c>
    </row>
    <row r="97" s="2" customFormat="1">
      <c r="A97" s="38"/>
      <c r="B97" s="39"/>
      <c r="C97" s="40"/>
      <c r="D97" s="240" t="s">
        <v>133</v>
      </c>
      <c r="E97" s="40"/>
      <c r="F97" s="241" t="s">
        <v>146</v>
      </c>
      <c r="G97" s="40"/>
      <c r="H97" s="40"/>
      <c r="I97" s="147"/>
      <c r="J97" s="40"/>
      <c r="K97" s="40"/>
      <c r="L97" s="44"/>
      <c r="M97" s="242"/>
      <c r="N97" s="243"/>
      <c r="O97" s="85"/>
      <c r="P97" s="85"/>
      <c r="Q97" s="85"/>
      <c r="R97" s="85"/>
      <c r="S97" s="85"/>
      <c r="T97" s="86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133</v>
      </c>
      <c r="AU97" s="17" t="s">
        <v>83</v>
      </c>
    </row>
    <row r="98" s="2" customFormat="1">
      <c r="A98" s="38"/>
      <c r="B98" s="39"/>
      <c r="C98" s="40"/>
      <c r="D98" s="240" t="s">
        <v>135</v>
      </c>
      <c r="E98" s="40"/>
      <c r="F98" s="244" t="s">
        <v>147</v>
      </c>
      <c r="G98" s="40"/>
      <c r="H98" s="40"/>
      <c r="I98" s="147"/>
      <c r="J98" s="40"/>
      <c r="K98" s="40"/>
      <c r="L98" s="44"/>
      <c r="M98" s="242"/>
      <c r="N98" s="243"/>
      <c r="O98" s="85"/>
      <c r="P98" s="85"/>
      <c r="Q98" s="85"/>
      <c r="R98" s="85"/>
      <c r="S98" s="85"/>
      <c r="T98" s="86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135</v>
      </c>
      <c r="AU98" s="17" t="s">
        <v>83</v>
      </c>
    </row>
    <row r="99" s="2" customFormat="1" ht="21.75" customHeight="1">
      <c r="A99" s="38"/>
      <c r="B99" s="39"/>
      <c r="C99" s="227" t="s">
        <v>131</v>
      </c>
      <c r="D99" s="227" t="s">
        <v>126</v>
      </c>
      <c r="E99" s="228" t="s">
        <v>148</v>
      </c>
      <c r="F99" s="229" t="s">
        <v>149</v>
      </c>
      <c r="G99" s="230" t="s">
        <v>150</v>
      </c>
      <c r="H99" s="231">
        <v>1643.3340000000001</v>
      </c>
      <c r="I99" s="232"/>
      <c r="J99" s="233">
        <f>ROUND(I99*H99,2)</f>
        <v>0</v>
      </c>
      <c r="K99" s="229" t="s">
        <v>130</v>
      </c>
      <c r="L99" s="44"/>
      <c r="M99" s="234" t="s">
        <v>19</v>
      </c>
      <c r="N99" s="235" t="s">
        <v>47</v>
      </c>
      <c r="O99" s="85"/>
      <c r="P99" s="236">
        <f>O99*H99</f>
        <v>0</v>
      </c>
      <c r="Q99" s="236">
        <v>0</v>
      </c>
      <c r="R99" s="236">
        <f>Q99*H99</f>
        <v>0</v>
      </c>
      <c r="S99" s="236">
        <v>0</v>
      </c>
      <c r="T99" s="237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8" t="s">
        <v>131</v>
      </c>
      <c r="AT99" s="238" t="s">
        <v>126</v>
      </c>
      <c r="AU99" s="238" t="s">
        <v>83</v>
      </c>
      <c r="AY99" s="17" t="s">
        <v>123</v>
      </c>
      <c r="BE99" s="239">
        <f>IF(N99="základní",J99,0)</f>
        <v>0</v>
      </c>
      <c r="BF99" s="239">
        <f>IF(N99="snížená",J99,0)</f>
        <v>0</v>
      </c>
      <c r="BG99" s="239">
        <f>IF(N99="zákl. přenesená",J99,0)</f>
        <v>0</v>
      </c>
      <c r="BH99" s="239">
        <f>IF(N99="sníž. přenesená",J99,0)</f>
        <v>0</v>
      </c>
      <c r="BI99" s="239">
        <f>IF(N99="nulová",J99,0)</f>
        <v>0</v>
      </c>
      <c r="BJ99" s="17" t="s">
        <v>131</v>
      </c>
      <c r="BK99" s="239">
        <f>ROUND(I99*H99,2)</f>
        <v>0</v>
      </c>
      <c r="BL99" s="17" t="s">
        <v>131</v>
      </c>
      <c r="BM99" s="238" t="s">
        <v>151</v>
      </c>
    </row>
    <row r="100" s="2" customFormat="1">
      <c r="A100" s="38"/>
      <c r="B100" s="39"/>
      <c r="C100" s="40"/>
      <c r="D100" s="240" t="s">
        <v>133</v>
      </c>
      <c r="E100" s="40"/>
      <c r="F100" s="241" t="s">
        <v>152</v>
      </c>
      <c r="G100" s="40"/>
      <c r="H100" s="40"/>
      <c r="I100" s="147"/>
      <c r="J100" s="40"/>
      <c r="K100" s="40"/>
      <c r="L100" s="44"/>
      <c r="M100" s="242"/>
      <c r="N100" s="243"/>
      <c r="O100" s="85"/>
      <c r="P100" s="85"/>
      <c r="Q100" s="85"/>
      <c r="R100" s="85"/>
      <c r="S100" s="85"/>
      <c r="T100" s="86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133</v>
      </c>
      <c r="AU100" s="17" t="s">
        <v>83</v>
      </c>
    </row>
    <row r="101" s="2" customFormat="1">
      <c r="A101" s="38"/>
      <c r="B101" s="39"/>
      <c r="C101" s="40"/>
      <c r="D101" s="240" t="s">
        <v>135</v>
      </c>
      <c r="E101" s="40"/>
      <c r="F101" s="244" t="s">
        <v>147</v>
      </c>
      <c r="G101" s="40"/>
      <c r="H101" s="40"/>
      <c r="I101" s="147"/>
      <c r="J101" s="40"/>
      <c r="K101" s="40"/>
      <c r="L101" s="44"/>
      <c r="M101" s="242"/>
      <c r="N101" s="243"/>
      <c r="O101" s="85"/>
      <c r="P101" s="85"/>
      <c r="Q101" s="85"/>
      <c r="R101" s="85"/>
      <c r="S101" s="85"/>
      <c r="T101" s="86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135</v>
      </c>
      <c r="AU101" s="17" t="s">
        <v>83</v>
      </c>
    </row>
    <row r="102" s="2" customFormat="1" ht="21.75" customHeight="1">
      <c r="A102" s="38"/>
      <c r="B102" s="39"/>
      <c r="C102" s="227" t="s">
        <v>124</v>
      </c>
      <c r="D102" s="227" t="s">
        <v>126</v>
      </c>
      <c r="E102" s="228" t="s">
        <v>153</v>
      </c>
      <c r="F102" s="229" t="s">
        <v>154</v>
      </c>
      <c r="G102" s="230" t="s">
        <v>144</v>
      </c>
      <c r="H102" s="231">
        <v>0.375</v>
      </c>
      <c r="I102" s="232"/>
      <c r="J102" s="233">
        <f>ROUND(I102*H102,2)</f>
        <v>0</v>
      </c>
      <c r="K102" s="229" t="s">
        <v>130</v>
      </c>
      <c r="L102" s="44"/>
      <c r="M102" s="234" t="s">
        <v>19</v>
      </c>
      <c r="N102" s="235" t="s">
        <v>47</v>
      </c>
      <c r="O102" s="85"/>
      <c r="P102" s="236">
        <f>O102*H102</f>
        <v>0</v>
      </c>
      <c r="Q102" s="236">
        <v>0</v>
      </c>
      <c r="R102" s="236">
        <f>Q102*H102</f>
        <v>0</v>
      </c>
      <c r="S102" s="236">
        <v>0</v>
      </c>
      <c r="T102" s="237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8" t="s">
        <v>131</v>
      </c>
      <c r="AT102" s="238" t="s">
        <v>126</v>
      </c>
      <c r="AU102" s="238" t="s">
        <v>83</v>
      </c>
      <c r="AY102" s="17" t="s">
        <v>123</v>
      </c>
      <c r="BE102" s="239">
        <f>IF(N102="základní",J102,0)</f>
        <v>0</v>
      </c>
      <c r="BF102" s="239">
        <f>IF(N102="snížená",J102,0)</f>
        <v>0</v>
      </c>
      <c r="BG102" s="239">
        <f>IF(N102="zákl. přenesená",J102,0)</f>
        <v>0</v>
      </c>
      <c r="BH102" s="239">
        <f>IF(N102="sníž. přenesená",J102,0)</f>
        <v>0</v>
      </c>
      <c r="BI102" s="239">
        <f>IF(N102="nulová",J102,0)</f>
        <v>0</v>
      </c>
      <c r="BJ102" s="17" t="s">
        <v>131</v>
      </c>
      <c r="BK102" s="239">
        <f>ROUND(I102*H102,2)</f>
        <v>0</v>
      </c>
      <c r="BL102" s="17" t="s">
        <v>131</v>
      </c>
      <c r="BM102" s="238" t="s">
        <v>155</v>
      </c>
    </row>
    <row r="103" s="2" customFormat="1">
      <c r="A103" s="38"/>
      <c r="B103" s="39"/>
      <c r="C103" s="40"/>
      <c r="D103" s="240" t="s">
        <v>133</v>
      </c>
      <c r="E103" s="40"/>
      <c r="F103" s="241" t="s">
        <v>156</v>
      </c>
      <c r="G103" s="40"/>
      <c r="H103" s="40"/>
      <c r="I103" s="147"/>
      <c r="J103" s="40"/>
      <c r="K103" s="40"/>
      <c r="L103" s="44"/>
      <c r="M103" s="242"/>
      <c r="N103" s="243"/>
      <c r="O103" s="85"/>
      <c r="P103" s="85"/>
      <c r="Q103" s="85"/>
      <c r="R103" s="85"/>
      <c r="S103" s="85"/>
      <c r="T103" s="86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133</v>
      </c>
      <c r="AU103" s="17" t="s">
        <v>83</v>
      </c>
    </row>
    <row r="104" s="2" customFormat="1">
      <c r="A104" s="38"/>
      <c r="B104" s="39"/>
      <c r="C104" s="40"/>
      <c r="D104" s="240" t="s">
        <v>135</v>
      </c>
      <c r="E104" s="40"/>
      <c r="F104" s="244" t="s">
        <v>157</v>
      </c>
      <c r="G104" s="40"/>
      <c r="H104" s="40"/>
      <c r="I104" s="147"/>
      <c r="J104" s="40"/>
      <c r="K104" s="40"/>
      <c r="L104" s="44"/>
      <c r="M104" s="242"/>
      <c r="N104" s="243"/>
      <c r="O104" s="85"/>
      <c r="P104" s="85"/>
      <c r="Q104" s="85"/>
      <c r="R104" s="85"/>
      <c r="S104" s="85"/>
      <c r="T104" s="86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135</v>
      </c>
      <c r="AU104" s="17" t="s">
        <v>83</v>
      </c>
    </row>
    <row r="105" s="2" customFormat="1" ht="21.75" customHeight="1">
      <c r="A105" s="38"/>
      <c r="B105" s="39"/>
      <c r="C105" s="227" t="s">
        <v>158</v>
      </c>
      <c r="D105" s="227" t="s">
        <v>126</v>
      </c>
      <c r="E105" s="228" t="s">
        <v>159</v>
      </c>
      <c r="F105" s="229" t="s">
        <v>160</v>
      </c>
      <c r="G105" s="230" t="s">
        <v>144</v>
      </c>
      <c r="H105" s="231">
        <v>21.157</v>
      </c>
      <c r="I105" s="232"/>
      <c r="J105" s="233">
        <f>ROUND(I105*H105,2)</f>
        <v>0</v>
      </c>
      <c r="K105" s="229" t="s">
        <v>130</v>
      </c>
      <c r="L105" s="44"/>
      <c r="M105" s="234" t="s">
        <v>19</v>
      </c>
      <c r="N105" s="235" t="s">
        <v>47</v>
      </c>
      <c r="O105" s="85"/>
      <c r="P105" s="236">
        <f>O105*H105</f>
        <v>0</v>
      </c>
      <c r="Q105" s="236">
        <v>0</v>
      </c>
      <c r="R105" s="236">
        <f>Q105*H105</f>
        <v>0</v>
      </c>
      <c r="S105" s="236">
        <v>0</v>
      </c>
      <c r="T105" s="237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8" t="s">
        <v>131</v>
      </c>
      <c r="AT105" s="238" t="s">
        <v>126</v>
      </c>
      <c r="AU105" s="238" t="s">
        <v>83</v>
      </c>
      <c r="AY105" s="17" t="s">
        <v>123</v>
      </c>
      <c r="BE105" s="239">
        <f>IF(N105="základní",J105,0)</f>
        <v>0</v>
      </c>
      <c r="BF105" s="239">
        <f>IF(N105="snížená",J105,0)</f>
        <v>0</v>
      </c>
      <c r="BG105" s="239">
        <f>IF(N105="zákl. přenesená",J105,0)</f>
        <v>0</v>
      </c>
      <c r="BH105" s="239">
        <f>IF(N105="sníž. přenesená",J105,0)</f>
        <v>0</v>
      </c>
      <c r="BI105" s="239">
        <f>IF(N105="nulová",J105,0)</f>
        <v>0</v>
      </c>
      <c r="BJ105" s="17" t="s">
        <v>131</v>
      </c>
      <c r="BK105" s="239">
        <f>ROUND(I105*H105,2)</f>
        <v>0</v>
      </c>
      <c r="BL105" s="17" t="s">
        <v>131</v>
      </c>
      <c r="BM105" s="238" t="s">
        <v>161</v>
      </c>
    </row>
    <row r="106" s="2" customFormat="1">
      <c r="A106" s="38"/>
      <c r="B106" s="39"/>
      <c r="C106" s="40"/>
      <c r="D106" s="240" t="s">
        <v>133</v>
      </c>
      <c r="E106" s="40"/>
      <c r="F106" s="241" t="s">
        <v>162</v>
      </c>
      <c r="G106" s="40"/>
      <c r="H106" s="40"/>
      <c r="I106" s="147"/>
      <c r="J106" s="40"/>
      <c r="K106" s="40"/>
      <c r="L106" s="44"/>
      <c r="M106" s="242"/>
      <c r="N106" s="243"/>
      <c r="O106" s="85"/>
      <c r="P106" s="85"/>
      <c r="Q106" s="85"/>
      <c r="R106" s="85"/>
      <c r="S106" s="85"/>
      <c r="T106" s="86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133</v>
      </c>
      <c r="AU106" s="17" t="s">
        <v>83</v>
      </c>
    </row>
    <row r="107" s="2" customFormat="1">
      <c r="A107" s="38"/>
      <c r="B107" s="39"/>
      <c r="C107" s="40"/>
      <c r="D107" s="240" t="s">
        <v>135</v>
      </c>
      <c r="E107" s="40"/>
      <c r="F107" s="244" t="s">
        <v>157</v>
      </c>
      <c r="G107" s="40"/>
      <c r="H107" s="40"/>
      <c r="I107" s="147"/>
      <c r="J107" s="40"/>
      <c r="K107" s="40"/>
      <c r="L107" s="44"/>
      <c r="M107" s="242"/>
      <c r="N107" s="243"/>
      <c r="O107" s="85"/>
      <c r="P107" s="85"/>
      <c r="Q107" s="85"/>
      <c r="R107" s="85"/>
      <c r="S107" s="85"/>
      <c r="T107" s="86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135</v>
      </c>
      <c r="AU107" s="17" t="s">
        <v>83</v>
      </c>
    </row>
    <row r="108" s="2" customFormat="1" ht="21.75" customHeight="1">
      <c r="A108" s="38"/>
      <c r="B108" s="39"/>
      <c r="C108" s="227" t="s">
        <v>163</v>
      </c>
      <c r="D108" s="227" t="s">
        <v>126</v>
      </c>
      <c r="E108" s="228" t="s">
        <v>164</v>
      </c>
      <c r="F108" s="229" t="s">
        <v>165</v>
      </c>
      <c r="G108" s="230" t="s">
        <v>144</v>
      </c>
      <c r="H108" s="231">
        <v>11.471</v>
      </c>
      <c r="I108" s="232"/>
      <c r="J108" s="233">
        <f>ROUND(I108*H108,2)</f>
        <v>0</v>
      </c>
      <c r="K108" s="229" t="s">
        <v>130</v>
      </c>
      <c r="L108" s="44"/>
      <c r="M108" s="234" t="s">
        <v>19</v>
      </c>
      <c r="N108" s="235" t="s">
        <v>47</v>
      </c>
      <c r="O108" s="85"/>
      <c r="P108" s="236">
        <f>O108*H108</f>
        <v>0</v>
      </c>
      <c r="Q108" s="236">
        <v>0</v>
      </c>
      <c r="R108" s="236">
        <f>Q108*H108</f>
        <v>0</v>
      </c>
      <c r="S108" s="236">
        <v>0</v>
      </c>
      <c r="T108" s="237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38" t="s">
        <v>131</v>
      </c>
      <c r="AT108" s="238" t="s">
        <v>126</v>
      </c>
      <c r="AU108" s="238" t="s">
        <v>83</v>
      </c>
      <c r="AY108" s="17" t="s">
        <v>123</v>
      </c>
      <c r="BE108" s="239">
        <f>IF(N108="základní",J108,0)</f>
        <v>0</v>
      </c>
      <c r="BF108" s="239">
        <f>IF(N108="snížená",J108,0)</f>
        <v>0</v>
      </c>
      <c r="BG108" s="239">
        <f>IF(N108="zákl. přenesená",J108,0)</f>
        <v>0</v>
      </c>
      <c r="BH108" s="239">
        <f>IF(N108="sníž. přenesená",J108,0)</f>
        <v>0</v>
      </c>
      <c r="BI108" s="239">
        <f>IF(N108="nulová",J108,0)</f>
        <v>0</v>
      </c>
      <c r="BJ108" s="17" t="s">
        <v>131</v>
      </c>
      <c r="BK108" s="239">
        <f>ROUND(I108*H108,2)</f>
        <v>0</v>
      </c>
      <c r="BL108" s="17" t="s">
        <v>131</v>
      </c>
      <c r="BM108" s="238" t="s">
        <v>166</v>
      </c>
    </row>
    <row r="109" s="2" customFormat="1">
      <c r="A109" s="38"/>
      <c r="B109" s="39"/>
      <c r="C109" s="40"/>
      <c r="D109" s="240" t="s">
        <v>133</v>
      </c>
      <c r="E109" s="40"/>
      <c r="F109" s="241" t="s">
        <v>167</v>
      </c>
      <c r="G109" s="40"/>
      <c r="H109" s="40"/>
      <c r="I109" s="147"/>
      <c r="J109" s="40"/>
      <c r="K109" s="40"/>
      <c r="L109" s="44"/>
      <c r="M109" s="242"/>
      <c r="N109" s="243"/>
      <c r="O109" s="85"/>
      <c r="P109" s="85"/>
      <c r="Q109" s="85"/>
      <c r="R109" s="85"/>
      <c r="S109" s="85"/>
      <c r="T109" s="86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133</v>
      </c>
      <c r="AU109" s="17" t="s">
        <v>83</v>
      </c>
    </row>
    <row r="110" s="2" customFormat="1">
      <c r="A110" s="38"/>
      <c r="B110" s="39"/>
      <c r="C110" s="40"/>
      <c r="D110" s="240" t="s">
        <v>135</v>
      </c>
      <c r="E110" s="40"/>
      <c r="F110" s="244" t="s">
        <v>168</v>
      </c>
      <c r="G110" s="40"/>
      <c r="H110" s="40"/>
      <c r="I110" s="147"/>
      <c r="J110" s="40"/>
      <c r="K110" s="40"/>
      <c r="L110" s="44"/>
      <c r="M110" s="242"/>
      <c r="N110" s="243"/>
      <c r="O110" s="85"/>
      <c r="P110" s="85"/>
      <c r="Q110" s="85"/>
      <c r="R110" s="85"/>
      <c r="S110" s="85"/>
      <c r="T110" s="86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135</v>
      </c>
      <c r="AU110" s="17" t="s">
        <v>83</v>
      </c>
    </row>
    <row r="111" s="2" customFormat="1" ht="21.75" customHeight="1">
      <c r="A111" s="38"/>
      <c r="B111" s="39"/>
      <c r="C111" s="227" t="s">
        <v>169</v>
      </c>
      <c r="D111" s="227" t="s">
        <v>126</v>
      </c>
      <c r="E111" s="228" t="s">
        <v>170</v>
      </c>
      <c r="F111" s="229" t="s">
        <v>171</v>
      </c>
      <c r="G111" s="230" t="s">
        <v>150</v>
      </c>
      <c r="H111" s="231">
        <v>1590.9839999999999</v>
      </c>
      <c r="I111" s="232"/>
      <c r="J111" s="233">
        <f>ROUND(I111*H111,2)</f>
        <v>0</v>
      </c>
      <c r="K111" s="229" t="s">
        <v>130</v>
      </c>
      <c r="L111" s="44"/>
      <c r="M111" s="234" t="s">
        <v>19</v>
      </c>
      <c r="N111" s="235" t="s">
        <v>47</v>
      </c>
      <c r="O111" s="85"/>
      <c r="P111" s="236">
        <f>O111*H111</f>
        <v>0</v>
      </c>
      <c r="Q111" s="236">
        <v>0</v>
      </c>
      <c r="R111" s="236">
        <f>Q111*H111</f>
        <v>0</v>
      </c>
      <c r="S111" s="236">
        <v>0</v>
      </c>
      <c r="T111" s="237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38" t="s">
        <v>131</v>
      </c>
      <c r="AT111" s="238" t="s">
        <v>126</v>
      </c>
      <c r="AU111" s="238" t="s">
        <v>83</v>
      </c>
      <c r="AY111" s="17" t="s">
        <v>123</v>
      </c>
      <c r="BE111" s="239">
        <f>IF(N111="základní",J111,0)</f>
        <v>0</v>
      </c>
      <c r="BF111" s="239">
        <f>IF(N111="snížená",J111,0)</f>
        <v>0</v>
      </c>
      <c r="BG111" s="239">
        <f>IF(N111="zákl. přenesená",J111,0)</f>
        <v>0</v>
      </c>
      <c r="BH111" s="239">
        <f>IF(N111="sníž. přenesená",J111,0)</f>
        <v>0</v>
      </c>
      <c r="BI111" s="239">
        <f>IF(N111="nulová",J111,0)</f>
        <v>0</v>
      </c>
      <c r="BJ111" s="17" t="s">
        <v>131</v>
      </c>
      <c r="BK111" s="239">
        <f>ROUND(I111*H111,2)</f>
        <v>0</v>
      </c>
      <c r="BL111" s="17" t="s">
        <v>131</v>
      </c>
      <c r="BM111" s="238" t="s">
        <v>172</v>
      </c>
    </row>
    <row r="112" s="2" customFormat="1">
      <c r="A112" s="38"/>
      <c r="B112" s="39"/>
      <c r="C112" s="40"/>
      <c r="D112" s="240" t="s">
        <v>133</v>
      </c>
      <c r="E112" s="40"/>
      <c r="F112" s="241" t="s">
        <v>173</v>
      </c>
      <c r="G112" s="40"/>
      <c r="H112" s="40"/>
      <c r="I112" s="147"/>
      <c r="J112" s="40"/>
      <c r="K112" s="40"/>
      <c r="L112" s="44"/>
      <c r="M112" s="242"/>
      <c r="N112" s="243"/>
      <c r="O112" s="85"/>
      <c r="P112" s="85"/>
      <c r="Q112" s="85"/>
      <c r="R112" s="85"/>
      <c r="S112" s="85"/>
      <c r="T112" s="86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133</v>
      </c>
      <c r="AU112" s="17" t="s">
        <v>83</v>
      </c>
    </row>
    <row r="113" s="2" customFormat="1">
      <c r="A113" s="38"/>
      <c r="B113" s="39"/>
      <c r="C113" s="40"/>
      <c r="D113" s="240" t="s">
        <v>135</v>
      </c>
      <c r="E113" s="40"/>
      <c r="F113" s="244" t="s">
        <v>157</v>
      </c>
      <c r="G113" s="40"/>
      <c r="H113" s="40"/>
      <c r="I113" s="147"/>
      <c r="J113" s="40"/>
      <c r="K113" s="40"/>
      <c r="L113" s="44"/>
      <c r="M113" s="242"/>
      <c r="N113" s="243"/>
      <c r="O113" s="85"/>
      <c r="P113" s="85"/>
      <c r="Q113" s="85"/>
      <c r="R113" s="85"/>
      <c r="S113" s="85"/>
      <c r="T113" s="86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135</v>
      </c>
      <c r="AU113" s="17" t="s">
        <v>83</v>
      </c>
    </row>
    <row r="114" s="2" customFormat="1" ht="21.75" customHeight="1">
      <c r="A114" s="38"/>
      <c r="B114" s="39"/>
      <c r="C114" s="227" t="s">
        <v>174</v>
      </c>
      <c r="D114" s="227" t="s">
        <v>126</v>
      </c>
      <c r="E114" s="228" t="s">
        <v>175</v>
      </c>
      <c r="F114" s="229" t="s">
        <v>176</v>
      </c>
      <c r="G114" s="230" t="s">
        <v>150</v>
      </c>
      <c r="H114" s="231">
        <v>214.44</v>
      </c>
      <c r="I114" s="232"/>
      <c r="J114" s="233">
        <f>ROUND(I114*H114,2)</f>
        <v>0</v>
      </c>
      <c r="K114" s="229" t="s">
        <v>177</v>
      </c>
      <c r="L114" s="44"/>
      <c r="M114" s="234" t="s">
        <v>19</v>
      </c>
      <c r="N114" s="235" t="s">
        <v>47</v>
      </c>
      <c r="O114" s="85"/>
      <c r="P114" s="236">
        <f>O114*H114</f>
        <v>0</v>
      </c>
      <c r="Q114" s="236">
        <v>0</v>
      </c>
      <c r="R114" s="236">
        <f>Q114*H114</f>
        <v>0</v>
      </c>
      <c r="S114" s="236">
        <v>0</v>
      </c>
      <c r="T114" s="237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38" t="s">
        <v>131</v>
      </c>
      <c r="AT114" s="238" t="s">
        <v>126</v>
      </c>
      <c r="AU114" s="238" t="s">
        <v>83</v>
      </c>
      <c r="AY114" s="17" t="s">
        <v>123</v>
      </c>
      <c r="BE114" s="239">
        <f>IF(N114="základní",J114,0)</f>
        <v>0</v>
      </c>
      <c r="BF114" s="239">
        <f>IF(N114="snížená",J114,0)</f>
        <v>0</v>
      </c>
      <c r="BG114" s="239">
        <f>IF(N114="zákl. přenesená",J114,0)</f>
        <v>0</v>
      </c>
      <c r="BH114" s="239">
        <f>IF(N114="sníž. přenesená",J114,0)</f>
        <v>0</v>
      </c>
      <c r="BI114" s="239">
        <f>IF(N114="nulová",J114,0)</f>
        <v>0</v>
      </c>
      <c r="BJ114" s="17" t="s">
        <v>131</v>
      </c>
      <c r="BK114" s="239">
        <f>ROUND(I114*H114,2)</f>
        <v>0</v>
      </c>
      <c r="BL114" s="17" t="s">
        <v>131</v>
      </c>
      <c r="BM114" s="238" t="s">
        <v>178</v>
      </c>
    </row>
    <row r="115" s="2" customFormat="1">
      <c r="A115" s="38"/>
      <c r="B115" s="39"/>
      <c r="C115" s="40"/>
      <c r="D115" s="240" t="s">
        <v>133</v>
      </c>
      <c r="E115" s="40"/>
      <c r="F115" s="241" t="s">
        <v>179</v>
      </c>
      <c r="G115" s="40"/>
      <c r="H115" s="40"/>
      <c r="I115" s="147"/>
      <c r="J115" s="40"/>
      <c r="K115" s="40"/>
      <c r="L115" s="44"/>
      <c r="M115" s="242"/>
      <c r="N115" s="243"/>
      <c r="O115" s="85"/>
      <c r="P115" s="85"/>
      <c r="Q115" s="85"/>
      <c r="R115" s="85"/>
      <c r="S115" s="85"/>
      <c r="T115" s="86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133</v>
      </c>
      <c r="AU115" s="17" t="s">
        <v>83</v>
      </c>
    </row>
    <row r="116" s="2" customFormat="1">
      <c r="A116" s="38"/>
      <c r="B116" s="39"/>
      <c r="C116" s="40"/>
      <c r="D116" s="240" t="s">
        <v>135</v>
      </c>
      <c r="E116" s="40"/>
      <c r="F116" s="244" t="s">
        <v>180</v>
      </c>
      <c r="G116" s="40"/>
      <c r="H116" s="40"/>
      <c r="I116" s="147"/>
      <c r="J116" s="40"/>
      <c r="K116" s="40"/>
      <c r="L116" s="44"/>
      <c r="M116" s="242"/>
      <c r="N116" s="243"/>
      <c r="O116" s="85"/>
      <c r="P116" s="85"/>
      <c r="Q116" s="85"/>
      <c r="R116" s="85"/>
      <c r="S116" s="85"/>
      <c r="T116" s="86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135</v>
      </c>
      <c r="AU116" s="17" t="s">
        <v>83</v>
      </c>
    </row>
    <row r="117" s="2" customFormat="1" ht="21.75" customHeight="1">
      <c r="A117" s="38"/>
      <c r="B117" s="39"/>
      <c r="C117" s="227" t="s">
        <v>181</v>
      </c>
      <c r="D117" s="227" t="s">
        <v>126</v>
      </c>
      <c r="E117" s="228" t="s">
        <v>182</v>
      </c>
      <c r="F117" s="229" t="s">
        <v>183</v>
      </c>
      <c r="G117" s="230" t="s">
        <v>144</v>
      </c>
      <c r="H117" s="231">
        <v>10.518000000000001</v>
      </c>
      <c r="I117" s="232"/>
      <c r="J117" s="233">
        <f>ROUND(I117*H117,2)</f>
        <v>0</v>
      </c>
      <c r="K117" s="229" t="s">
        <v>130</v>
      </c>
      <c r="L117" s="44"/>
      <c r="M117" s="234" t="s">
        <v>19</v>
      </c>
      <c r="N117" s="235" t="s">
        <v>47</v>
      </c>
      <c r="O117" s="85"/>
      <c r="P117" s="236">
        <f>O117*H117</f>
        <v>0</v>
      </c>
      <c r="Q117" s="236">
        <v>0</v>
      </c>
      <c r="R117" s="236">
        <f>Q117*H117</f>
        <v>0</v>
      </c>
      <c r="S117" s="236">
        <v>0</v>
      </c>
      <c r="T117" s="237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38" t="s">
        <v>131</v>
      </c>
      <c r="AT117" s="238" t="s">
        <v>126</v>
      </c>
      <c r="AU117" s="238" t="s">
        <v>83</v>
      </c>
      <c r="AY117" s="17" t="s">
        <v>123</v>
      </c>
      <c r="BE117" s="239">
        <f>IF(N117="základní",J117,0)</f>
        <v>0</v>
      </c>
      <c r="BF117" s="239">
        <f>IF(N117="snížená",J117,0)</f>
        <v>0</v>
      </c>
      <c r="BG117" s="239">
        <f>IF(N117="zákl. přenesená",J117,0)</f>
        <v>0</v>
      </c>
      <c r="BH117" s="239">
        <f>IF(N117="sníž. přenesená",J117,0)</f>
        <v>0</v>
      </c>
      <c r="BI117" s="239">
        <f>IF(N117="nulová",J117,0)</f>
        <v>0</v>
      </c>
      <c r="BJ117" s="17" t="s">
        <v>131</v>
      </c>
      <c r="BK117" s="239">
        <f>ROUND(I117*H117,2)</f>
        <v>0</v>
      </c>
      <c r="BL117" s="17" t="s">
        <v>131</v>
      </c>
      <c r="BM117" s="238" t="s">
        <v>184</v>
      </c>
    </row>
    <row r="118" s="2" customFormat="1">
      <c r="A118" s="38"/>
      <c r="B118" s="39"/>
      <c r="C118" s="40"/>
      <c r="D118" s="240" t="s">
        <v>133</v>
      </c>
      <c r="E118" s="40"/>
      <c r="F118" s="241" t="s">
        <v>185</v>
      </c>
      <c r="G118" s="40"/>
      <c r="H118" s="40"/>
      <c r="I118" s="147"/>
      <c r="J118" s="40"/>
      <c r="K118" s="40"/>
      <c r="L118" s="44"/>
      <c r="M118" s="242"/>
      <c r="N118" s="243"/>
      <c r="O118" s="85"/>
      <c r="P118" s="85"/>
      <c r="Q118" s="85"/>
      <c r="R118" s="85"/>
      <c r="S118" s="85"/>
      <c r="T118" s="86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133</v>
      </c>
      <c r="AU118" s="17" t="s">
        <v>83</v>
      </c>
    </row>
    <row r="119" s="2" customFormat="1">
      <c r="A119" s="38"/>
      <c r="B119" s="39"/>
      <c r="C119" s="40"/>
      <c r="D119" s="240" t="s">
        <v>135</v>
      </c>
      <c r="E119" s="40"/>
      <c r="F119" s="244" t="s">
        <v>186</v>
      </c>
      <c r="G119" s="40"/>
      <c r="H119" s="40"/>
      <c r="I119" s="147"/>
      <c r="J119" s="40"/>
      <c r="K119" s="40"/>
      <c r="L119" s="44"/>
      <c r="M119" s="242"/>
      <c r="N119" s="243"/>
      <c r="O119" s="85"/>
      <c r="P119" s="85"/>
      <c r="Q119" s="85"/>
      <c r="R119" s="85"/>
      <c r="S119" s="85"/>
      <c r="T119" s="86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135</v>
      </c>
      <c r="AU119" s="17" t="s">
        <v>83</v>
      </c>
    </row>
    <row r="120" s="2" customFormat="1" ht="21.75" customHeight="1">
      <c r="A120" s="38"/>
      <c r="B120" s="39"/>
      <c r="C120" s="227" t="s">
        <v>187</v>
      </c>
      <c r="D120" s="227" t="s">
        <v>126</v>
      </c>
      <c r="E120" s="228" t="s">
        <v>188</v>
      </c>
      <c r="F120" s="229" t="s">
        <v>189</v>
      </c>
      <c r="G120" s="230" t="s">
        <v>150</v>
      </c>
      <c r="H120" s="231">
        <v>813.63999999999999</v>
      </c>
      <c r="I120" s="232"/>
      <c r="J120" s="233">
        <f>ROUND(I120*H120,2)</f>
        <v>0</v>
      </c>
      <c r="K120" s="229" t="s">
        <v>130</v>
      </c>
      <c r="L120" s="44"/>
      <c r="M120" s="234" t="s">
        <v>19</v>
      </c>
      <c r="N120" s="235" t="s">
        <v>47</v>
      </c>
      <c r="O120" s="85"/>
      <c r="P120" s="236">
        <f>O120*H120</f>
        <v>0</v>
      </c>
      <c r="Q120" s="236">
        <v>0</v>
      </c>
      <c r="R120" s="236">
        <f>Q120*H120</f>
        <v>0</v>
      </c>
      <c r="S120" s="236">
        <v>0</v>
      </c>
      <c r="T120" s="237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8" t="s">
        <v>131</v>
      </c>
      <c r="AT120" s="238" t="s">
        <v>126</v>
      </c>
      <c r="AU120" s="238" t="s">
        <v>83</v>
      </c>
      <c r="AY120" s="17" t="s">
        <v>123</v>
      </c>
      <c r="BE120" s="239">
        <f>IF(N120="základní",J120,0)</f>
        <v>0</v>
      </c>
      <c r="BF120" s="239">
        <f>IF(N120="snížená",J120,0)</f>
        <v>0</v>
      </c>
      <c r="BG120" s="239">
        <f>IF(N120="zákl. přenesená",J120,0)</f>
        <v>0</v>
      </c>
      <c r="BH120" s="239">
        <f>IF(N120="sníž. přenesená",J120,0)</f>
        <v>0</v>
      </c>
      <c r="BI120" s="239">
        <f>IF(N120="nulová",J120,0)</f>
        <v>0</v>
      </c>
      <c r="BJ120" s="17" t="s">
        <v>131</v>
      </c>
      <c r="BK120" s="239">
        <f>ROUND(I120*H120,2)</f>
        <v>0</v>
      </c>
      <c r="BL120" s="17" t="s">
        <v>131</v>
      </c>
      <c r="BM120" s="238" t="s">
        <v>190</v>
      </c>
    </row>
    <row r="121" s="2" customFormat="1">
      <c r="A121" s="38"/>
      <c r="B121" s="39"/>
      <c r="C121" s="40"/>
      <c r="D121" s="240" t="s">
        <v>133</v>
      </c>
      <c r="E121" s="40"/>
      <c r="F121" s="241" t="s">
        <v>191</v>
      </c>
      <c r="G121" s="40"/>
      <c r="H121" s="40"/>
      <c r="I121" s="147"/>
      <c r="J121" s="40"/>
      <c r="K121" s="40"/>
      <c r="L121" s="44"/>
      <c r="M121" s="242"/>
      <c r="N121" s="243"/>
      <c r="O121" s="85"/>
      <c r="P121" s="85"/>
      <c r="Q121" s="85"/>
      <c r="R121" s="85"/>
      <c r="S121" s="85"/>
      <c r="T121" s="86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133</v>
      </c>
      <c r="AU121" s="17" t="s">
        <v>83</v>
      </c>
    </row>
    <row r="122" s="2" customFormat="1">
      <c r="A122" s="38"/>
      <c r="B122" s="39"/>
      <c r="C122" s="40"/>
      <c r="D122" s="240" t="s">
        <v>135</v>
      </c>
      <c r="E122" s="40"/>
      <c r="F122" s="244" t="s">
        <v>186</v>
      </c>
      <c r="G122" s="40"/>
      <c r="H122" s="40"/>
      <c r="I122" s="147"/>
      <c r="J122" s="40"/>
      <c r="K122" s="40"/>
      <c r="L122" s="44"/>
      <c r="M122" s="242"/>
      <c r="N122" s="243"/>
      <c r="O122" s="85"/>
      <c r="P122" s="85"/>
      <c r="Q122" s="85"/>
      <c r="R122" s="85"/>
      <c r="S122" s="85"/>
      <c r="T122" s="86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135</v>
      </c>
      <c r="AU122" s="17" t="s">
        <v>83</v>
      </c>
    </row>
    <row r="123" s="2" customFormat="1" ht="21.75" customHeight="1">
      <c r="A123" s="38"/>
      <c r="B123" s="39"/>
      <c r="C123" s="245" t="s">
        <v>192</v>
      </c>
      <c r="D123" s="245" t="s">
        <v>193</v>
      </c>
      <c r="E123" s="246" t="s">
        <v>194</v>
      </c>
      <c r="F123" s="247" t="s">
        <v>195</v>
      </c>
      <c r="G123" s="248" t="s">
        <v>196</v>
      </c>
      <c r="H123" s="249">
        <v>4522</v>
      </c>
      <c r="I123" s="250"/>
      <c r="J123" s="251">
        <f>ROUND(I123*H123,2)</f>
        <v>0</v>
      </c>
      <c r="K123" s="247" t="s">
        <v>130</v>
      </c>
      <c r="L123" s="252"/>
      <c r="M123" s="253" t="s">
        <v>19</v>
      </c>
      <c r="N123" s="254" t="s">
        <v>47</v>
      </c>
      <c r="O123" s="85"/>
      <c r="P123" s="236">
        <f>O123*H123</f>
        <v>0</v>
      </c>
      <c r="Q123" s="236">
        <v>1</v>
      </c>
      <c r="R123" s="236">
        <f>Q123*H123</f>
        <v>4522</v>
      </c>
      <c r="S123" s="236">
        <v>0</v>
      </c>
      <c r="T123" s="23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8" t="s">
        <v>169</v>
      </c>
      <c r="AT123" s="238" t="s">
        <v>193</v>
      </c>
      <c r="AU123" s="238" t="s">
        <v>83</v>
      </c>
      <c r="AY123" s="17" t="s">
        <v>123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7" t="s">
        <v>131</v>
      </c>
      <c r="BK123" s="239">
        <f>ROUND(I123*H123,2)</f>
        <v>0</v>
      </c>
      <c r="BL123" s="17" t="s">
        <v>131</v>
      </c>
      <c r="BM123" s="238" t="s">
        <v>197</v>
      </c>
    </row>
    <row r="124" s="2" customFormat="1">
      <c r="A124" s="38"/>
      <c r="B124" s="39"/>
      <c r="C124" s="40"/>
      <c r="D124" s="240" t="s">
        <v>133</v>
      </c>
      <c r="E124" s="40"/>
      <c r="F124" s="241" t="s">
        <v>195</v>
      </c>
      <c r="G124" s="40"/>
      <c r="H124" s="40"/>
      <c r="I124" s="147"/>
      <c r="J124" s="40"/>
      <c r="K124" s="40"/>
      <c r="L124" s="44"/>
      <c r="M124" s="242"/>
      <c r="N124" s="243"/>
      <c r="O124" s="85"/>
      <c r="P124" s="85"/>
      <c r="Q124" s="85"/>
      <c r="R124" s="85"/>
      <c r="S124" s="85"/>
      <c r="T124" s="86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133</v>
      </c>
      <c r="AU124" s="17" t="s">
        <v>83</v>
      </c>
    </row>
    <row r="125" s="2" customFormat="1" ht="21.75" customHeight="1">
      <c r="A125" s="38"/>
      <c r="B125" s="39"/>
      <c r="C125" s="227" t="s">
        <v>198</v>
      </c>
      <c r="D125" s="227" t="s">
        <v>126</v>
      </c>
      <c r="E125" s="228" t="s">
        <v>199</v>
      </c>
      <c r="F125" s="229" t="s">
        <v>200</v>
      </c>
      <c r="G125" s="230" t="s">
        <v>150</v>
      </c>
      <c r="H125" s="231">
        <v>33.600000000000001</v>
      </c>
      <c r="I125" s="232"/>
      <c r="J125" s="233">
        <f>ROUND(I125*H125,2)</f>
        <v>0</v>
      </c>
      <c r="K125" s="229" t="s">
        <v>177</v>
      </c>
      <c r="L125" s="44"/>
      <c r="M125" s="234" t="s">
        <v>19</v>
      </c>
      <c r="N125" s="235" t="s">
        <v>47</v>
      </c>
      <c r="O125" s="85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8" t="s">
        <v>131</v>
      </c>
      <c r="AT125" s="238" t="s">
        <v>126</v>
      </c>
      <c r="AU125" s="238" t="s">
        <v>83</v>
      </c>
      <c r="AY125" s="17" t="s">
        <v>123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7" t="s">
        <v>131</v>
      </c>
      <c r="BK125" s="239">
        <f>ROUND(I125*H125,2)</f>
        <v>0</v>
      </c>
      <c r="BL125" s="17" t="s">
        <v>131</v>
      </c>
      <c r="BM125" s="238" t="s">
        <v>201</v>
      </c>
    </row>
    <row r="126" s="2" customFormat="1">
      <c r="A126" s="38"/>
      <c r="B126" s="39"/>
      <c r="C126" s="40"/>
      <c r="D126" s="240" t="s">
        <v>133</v>
      </c>
      <c r="E126" s="40"/>
      <c r="F126" s="241" t="s">
        <v>202</v>
      </c>
      <c r="G126" s="40"/>
      <c r="H126" s="40"/>
      <c r="I126" s="147"/>
      <c r="J126" s="40"/>
      <c r="K126" s="40"/>
      <c r="L126" s="44"/>
      <c r="M126" s="242"/>
      <c r="N126" s="243"/>
      <c r="O126" s="85"/>
      <c r="P126" s="85"/>
      <c r="Q126" s="85"/>
      <c r="R126" s="85"/>
      <c r="S126" s="85"/>
      <c r="T126" s="86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133</v>
      </c>
      <c r="AU126" s="17" t="s">
        <v>83</v>
      </c>
    </row>
    <row r="127" s="2" customFormat="1">
      <c r="A127" s="38"/>
      <c r="B127" s="39"/>
      <c r="C127" s="40"/>
      <c r="D127" s="240" t="s">
        <v>135</v>
      </c>
      <c r="E127" s="40"/>
      <c r="F127" s="244" t="s">
        <v>203</v>
      </c>
      <c r="G127" s="40"/>
      <c r="H127" s="40"/>
      <c r="I127" s="147"/>
      <c r="J127" s="40"/>
      <c r="K127" s="40"/>
      <c r="L127" s="44"/>
      <c r="M127" s="242"/>
      <c r="N127" s="243"/>
      <c r="O127" s="85"/>
      <c r="P127" s="85"/>
      <c r="Q127" s="85"/>
      <c r="R127" s="85"/>
      <c r="S127" s="85"/>
      <c r="T127" s="86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135</v>
      </c>
      <c r="AU127" s="17" t="s">
        <v>83</v>
      </c>
    </row>
    <row r="128" s="13" customFormat="1">
      <c r="A128" s="13"/>
      <c r="B128" s="255"/>
      <c r="C128" s="256"/>
      <c r="D128" s="240" t="s">
        <v>204</v>
      </c>
      <c r="E128" s="257" t="s">
        <v>19</v>
      </c>
      <c r="F128" s="258" t="s">
        <v>205</v>
      </c>
      <c r="G128" s="256"/>
      <c r="H128" s="257" t="s">
        <v>19</v>
      </c>
      <c r="I128" s="259"/>
      <c r="J128" s="256"/>
      <c r="K128" s="256"/>
      <c r="L128" s="260"/>
      <c r="M128" s="261"/>
      <c r="N128" s="262"/>
      <c r="O128" s="262"/>
      <c r="P128" s="262"/>
      <c r="Q128" s="262"/>
      <c r="R128" s="262"/>
      <c r="S128" s="262"/>
      <c r="T128" s="26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4" t="s">
        <v>204</v>
      </c>
      <c r="AU128" s="264" t="s">
        <v>83</v>
      </c>
      <c r="AV128" s="13" t="s">
        <v>81</v>
      </c>
      <c r="AW128" s="13" t="s">
        <v>35</v>
      </c>
      <c r="AX128" s="13" t="s">
        <v>74</v>
      </c>
      <c r="AY128" s="264" t="s">
        <v>123</v>
      </c>
    </row>
    <row r="129" s="14" customFormat="1">
      <c r="A129" s="14"/>
      <c r="B129" s="265"/>
      <c r="C129" s="266"/>
      <c r="D129" s="240" t="s">
        <v>204</v>
      </c>
      <c r="E129" s="267" t="s">
        <v>19</v>
      </c>
      <c r="F129" s="268" t="s">
        <v>206</v>
      </c>
      <c r="G129" s="266"/>
      <c r="H129" s="269">
        <v>4.7999999999999998</v>
      </c>
      <c r="I129" s="270"/>
      <c r="J129" s="266"/>
      <c r="K129" s="266"/>
      <c r="L129" s="271"/>
      <c r="M129" s="272"/>
      <c r="N129" s="273"/>
      <c r="O129" s="273"/>
      <c r="P129" s="273"/>
      <c r="Q129" s="273"/>
      <c r="R129" s="273"/>
      <c r="S129" s="273"/>
      <c r="T129" s="27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5" t="s">
        <v>204</v>
      </c>
      <c r="AU129" s="275" t="s">
        <v>83</v>
      </c>
      <c r="AV129" s="14" t="s">
        <v>83</v>
      </c>
      <c r="AW129" s="14" t="s">
        <v>35</v>
      </c>
      <c r="AX129" s="14" t="s">
        <v>74</v>
      </c>
      <c r="AY129" s="275" t="s">
        <v>123</v>
      </c>
    </row>
    <row r="130" s="13" customFormat="1">
      <c r="A130" s="13"/>
      <c r="B130" s="255"/>
      <c r="C130" s="256"/>
      <c r="D130" s="240" t="s">
        <v>204</v>
      </c>
      <c r="E130" s="257" t="s">
        <v>19</v>
      </c>
      <c r="F130" s="258" t="s">
        <v>207</v>
      </c>
      <c r="G130" s="256"/>
      <c r="H130" s="257" t="s">
        <v>19</v>
      </c>
      <c r="I130" s="259"/>
      <c r="J130" s="256"/>
      <c r="K130" s="256"/>
      <c r="L130" s="260"/>
      <c r="M130" s="261"/>
      <c r="N130" s="262"/>
      <c r="O130" s="262"/>
      <c r="P130" s="262"/>
      <c r="Q130" s="262"/>
      <c r="R130" s="262"/>
      <c r="S130" s="262"/>
      <c r="T130" s="26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4" t="s">
        <v>204</v>
      </c>
      <c r="AU130" s="264" t="s">
        <v>83</v>
      </c>
      <c r="AV130" s="13" t="s">
        <v>81</v>
      </c>
      <c r="AW130" s="13" t="s">
        <v>35</v>
      </c>
      <c r="AX130" s="13" t="s">
        <v>74</v>
      </c>
      <c r="AY130" s="264" t="s">
        <v>123</v>
      </c>
    </row>
    <row r="131" s="14" customFormat="1">
      <c r="A131" s="14"/>
      <c r="B131" s="265"/>
      <c r="C131" s="266"/>
      <c r="D131" s="240" t="s">
        <v>204</v>
      </c>
      <c r="E131" s="267" t="s">
        <v>19</v>
      </c>
      <c r="F131" s="268" t="s">
        <v>208</v>
      </c>
      <c r="G131" s="266"/>
      <c r="H131" s="269">
        <v>7.2000000000000002</v>
      </c>
      <c r="I131" s="270"/>
      <c r="J131" s="266"/>
      <c r="K131" s="266"/>
      <c r="L131" s="271"/>
      <c r="M131" s="272"/>
      <c r="N131" s="273"/>
      <c r="O131" s="273"/>
      <c r="P131" s="273"/>
      <c r="Q131" s="273"/>
      <c r="R131" s="273"/>
      <c r="S131" s="273"/>
      <c r="T131" s="27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5" t="s">
        <v>204</v>
      </c>
      <c r="AU131" s="275" t="s">
        <v>83</v>
      </c>
      <c r="AV131" s="14" t="s">
        <v>83</v>
      </c>
      <c r="AW131" s="14" t="s">
        <v>35</v>
      </c>
      <c r="AX131" s="14" t="s">
        <v>74</v>
      </c>
      <c r="AY131" s="275" t="s">
        <v>123</v>
      </c>
    </row>
    <row r="132" s="13" customFormat="1">
      <c r="A132" s="13"/>
      <c r="B132" s="255"/>
      <c r="C132" s="256"/>
      <c r="D132" s="240" t="s">
        <v>204</v>
      </c>
      <c r="E132" s="257" t="s">
        <v>19</v>
      </c>
      <c r="F132" s="258" t="s">
        <v>209</v>
      </c>
      <c r="G132" s="256"/>
      <c r="H132" s="257" t="s">
        <v>19</v>
      </c>
      <c r="I132" s="259"/>
      <c r="J132" s="256"/>
      <c r="K132" s="256"/>
      <c r="L132" s="260"/>
      <c r="M132" s="261"/>
      <c r="N132" s="262"/>
      <c r="O132" s="262"/>
      <c r="P132" s="262"/>
      <c r="Q132" s="262"/>
      <c r="R132" s="262"/>
      <c r="S132" s="262"/>
      <c r="T132" s="26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4" t="s">
        <v>204</v>
      </c>
      <c r="AU132" s="264" t="s">
        <v>83</v>
      </c>
      <c r="AV132" s="13" t="s">
        <v>81</v>
      </c>
      <c r="AW132" s="13" t="s">
        <v>35</v>
      </c>
      <c r="AX132" s="13" t="s">
        <v>74</v>
      </c>
      <c r="AY132" s="264" t="s">
        <v>123</v>
      </c>
    </row>
    <row r="133" s="14" customFormat="1">
      <c r="A133" s="14"/>
      <c r="B133" s="265"/>
      <c r="C133" s="266"/>
      <c r="D133" s="240" t="s">
        <v>204</v>
      </c>
      <c r="E133" s="267" t="s">
        <v>19</v>
      </c>
      <c r="F133" s="268" t="s">
        <v>210</v>
      </c>
      <c r="G133" s="266"/>
      <c r="H133" s="269">
        <v>9.5999999999999996</v>
      </c>
      <c r="I133" s="270"/>
      <c r="J133" s="266"/>
      <c r="K133" s="266"/>
      <c r="L133" s="271"/>
      <c r="M133" s="272"/>
      <c r="N133" s="273"/>
      <c r="O133" s="273"/>
      <c r="P133" s="273"/>
      <c r="Q133" s="273"/>
      <c r="R133" s="273"/>
      <c r="S133" s="273"/>
      <c r="T133" s="27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5" t="s">
        <v>204</v>
      </c>
      <c r="AU133" s="275" t="s">
        <v>83</v>
      </c>
      <c r="AV133" s="14" t="s">
        <v>83</v>
      </c>
      <c r="AW133" s="14" t="s">
        <v>35</v>
      </c>
      <c r="AX133" s="14" t="s">
        <v>74</v>
      </c>
      <c r="AY133" s="275" t="s">
        <v>123</v>
      </c>
    </row>
    <row r="134" s="13" customFormat="1">
      <c r="A134" s="13"/>
      <c r="B134" s="255"/>
      <c r="C134" s="256"/>
      <c r="D134" s="240" t="s">
        <v>204</v>
      </c>
      <c r="E134" s="257" t="s">
        <v>19</v>
      </c>
      <c r="F134" s="258" t="s">
        <v>211</v>
      </c>
      <c r="G134" s="256"/>
      <c r="H134" s="257" t="s">
        <v>19</v>
      </c>
      <c r="I134" s="259"/>
      <c r="J134" s="256"/>
      <c r="K134" s="256"/>
      <c r="L134" s="260"/>
      <c r="M134" s="261"/>
      <c r="N134" s="262"/>
      <c r="O134" s="262"/>
      <c r="P134" s="262"/>
      <c r="Q134" s="262"/>
      <c r="R134" s="262"/>
      <c r="S134" s="262"/>
      <c r="T134" s="26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4" t="s">
        <v>204</v>
      </c>
      <c r="AU134" s="264" t="s">
        <v>83</v>
      </c>
      <c r="AV134" s="13" t="s">
        <v>81</v>
      </c>
      <c r="AW134" s="13" t="s">
        <v>35</v>
      </c>
      <c r="AX134" s="13" t="s">
        <v>74</v>
      </c>
      <c r="AY134" s="264" t="s">
        <v>123</v>
      </c>
    </row>
    <row r="135" s="14" customFormat="1">
      <c r="A135" s="14"/>
      <c r="B135" s="265"/>
      <c r="C135" s="266"/>
      <c r="D135" s="240" t="s">
        <v>204</v>
      </c>
      <c r="E135" s="267" t="s">
        <v>19</v>
      </c>
      <c r="F135" s="268" t="s">
        <v>208</v>
      </c>
      <c r="G135" s="266"/>
      <c r="H135" s="269">
        <v>7.2000000000000002</v>
      </c>
      <c r="I135" s="270"/>
      <c r="J135" s="266"/>
      <c r="K135" s="266"/>
      <c r="L135" s="271"/>
      <c r="M135" s="272"/>
      <c r="N135" s="273"/>
      <c r="O135" s="273"/>
      <c r="P135" s="273"/>
      <c r="Q135" s="273"/>
      <c r="R135" s="273"/>
      <c r="S135" s="273"/>
      <c r="T135" s="27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5" t="s">
        <v>204</v>
      </c>
      <c r="AU135" s="275" t="s">
        <v>83</v>
      </c>
      <c r="AV135" s="14" t="s">
        <v>83</v>
      </c>
      <c r="AW135" s="14" t="s">
        <v>35</v>
      </c>
      <c r="AX135" s="14" t="s">
        <v>74</v>
      </c>
      <c r="AY135" s="275" t="s">
        <v>123</v>
      </c>
    </row>
    <row r="136" s="13" customFormat="1">
      <c r="A136" s="13"/>
      <c r="B136" s="255"/>
      <c r="C136" s="256"/>
      <c r="D136" s="240" t="s">
        <v>204</v>
      </c>
      <c r="E136" s="257" t="s">
        <v>19</v>
      </c>
      <c r="F136" s="258" t="s">
        <v>212</v>
      </c>
      <c r="G136" s="256"/>
      <c r="H136" s="257" t="s">
        <v>19</v>
      </c>
      <c r="I136" s="259"/>
      <c r="J136" s="256"/>
      <c r="K136" s="256"/>
      <c r="L136" s="260"/>
      <c r="M136" s="261"/>
      <c r="N136" s="262"/>
      <c r="O136" s="262"/>
      <c r="P136" s="262"/>
      <c r="Q136" s="262"/>
      <c r="R136" s="262"/>
      <c r="S136" s="262"/>
      <c r="T136" s="26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4" t="s">
        <v>204</v>
      </c>
      <c r="AU136" s="264" t="s">
        <v>83</v>
      </c>
      <c r="AV136" s="13" t="s">
        <v>81</v>
      </c>
      <c r="AW136" s="13" t="s">
        <v>35</v>
      </c>
      <c r="AX136" s="13" t="s">
        <v>74</v>
      </c>
      <c r="AY136" s="264" t="s">
        <v>123</v>
      </c>
    </row>
    <row r="137" s="14" customFormat="1">
      <c r="A137" s="14"/>
      <c r="B137" s="265"/>
      <c r="C137" s="266"/>
      <c r="D137" s="240" t="s">
        <v>204</v>
      </c>
      <c r="E137" s="267" t="s">
        <v>19</v>
      </c>
      <c r="F137" s="268" t="s">
        <v>206</v>
      </c>
      <c r="G137" s="266"/>
      <c r="H137" s="269">
        <v>4.7999999999999998</v>
      </c>
      <c r="I137" s="270"/>
      <c r="J137" s="266"/>
      <c r="K137" s="266"/>
      <c r="L137" s="271"/>
      <c r="M137" s="272"/>
      <c r="N137" s="273"/>
      <c r="O137" s="273"/>
      <c r="P137" s="273"/>
      <c r="Q137" s="273"/>
      <c r="R137" s="273"/>
      <c r="S137" s="273"/>
      <c r="T137" s="27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5" t="s">
        <v>204</v>
      </c>
      <c r="AU137" s="275" t="s">
        <v>83</v>
      </c>
      <c r="AV137" s="14" t="s">
        <v>83</v>
      </c>
      <c r="AW137" s="14" t="s">
        <v>35</v>
      </c>
      <c r="AX137" s="14" t="s">
        <v>74</v>
      </c>
      <c r="AY137" s="275" t="s">
        <v>123</v>
      </c>
    </row>
    <row r="138" s="15" customFormat="1">
      <c r="A138" s="15"/>
      <c r="B138" s="276"/>
      <c r="C138" s="277"/>
      <c r="D138" s="240" t="s">
        <v>204</v>
      </c>
      <c r="E138" s="278" t="s">
        <v>19</v>
      </c>
      <c r="F138" s="279" t="s">
        <v>213</v>
      </c>
      <c r="G138" s="277"/>
      <c r="H138" s="280">
        <v>33.600000000000001</v>
      </c>
      <c r="I138" s="281"/>
      <c r="J138" s="277"/>
      <c r="K138" s="277"/>
      <c r="L138" s="282"/>
      <c r="M138" s="283"/>
      <c r="N138" s="284"/>
      <c r="O138" s="284"/>
      <c r="P138" s="284"/>
      <c r="Q138" s="284"/>
      <c r="R138" s="284"/>
      <c r="S138" s="284"/>
      <c r="T138" s="28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6" t="s">
        <v>204</v>
      </c>
      <c r="AU138" s="286" t="s">
        <v>83</v>
      </c>
      <c r="AV138" s="15" t="s">
        <v>131</v>
      </c>
      <c r="AW138" s="15" t="s">
        <v>35</v>
      </c>
      <c r="AX138" s="15" t="s">
        <v>81</v>
      </c>
      <c r="AY138" s="286" t="s">
        <v>123</v>
      </c>
    </row>
    <row r="139" s="2" customFormat="1" ht="21.75" customHeight="1">
      <c r="A139" s="38"/>
      <c r="B139" s="39"/>
      <c r="C139" s="227" t="s">
        <v>214</v>
      </c>
      <c r="D139" s="227" t="s">
        <v>126</v>
      </c>
      <c r="E139" s="228" t="s">
        <v>215</v>
      </c>
      <c r="F139" s="229" t="s">
        <v>216</v>
      </c>
      <c r="G139" s="230" t="s">
        <v>150</v>
      </c>
      <c r="H139" s="231">
        <v>33.600000000000001</v>
      </c>
      <c r="I139" s="232"/>
      <c r="J139" s="233">
        <f>ROUND(I139*H139,2)</f>
        <v>0</v>
      </c>
      <c r="K139" s="229" t="s">
        <v>177</v>
      </c>
      <c r="L139" s="44"/>
      <c r="M139" s="234" t="s">
        <v>19</v>
      </c>
      <c r="N139" s="235" t="s">
        <v>47</v>
      </c>
      <c r="O139" s="85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131</v>
      </c>
      <c r="AT139" s="238" t="s">
        <v>126</v>
      </c>
      <c r="AU139" s="238" t="s">
        <v>83</v>
      </c>
      <c r="AY139" s="17" t="s">
        <v>123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131</v>
      </c>
      <c r="BK139" s="239">
        <f>ROUND(I139*H139,2)</f>
        <v>0</v>
      </c>
      <c r="BL139" s="17" t="s">
        <v>131</v>
      </c>
      <c r="BM139" s="238" t="s">
        <v>217</v>
      </c>
    </row>
    <row r="140" s="2" customFormat="1">
      <c r="A140" s="38"/>
      <c r="B140" s="39"/>
      <c r="C140" s="40"/>
      <c r="D140" s="240" t="s">
        <v>133</v>
      </c>
      <c r="E140" s="40"/>
      <c r="F140" s="241" t="s">
        <v>218</v>
      </c>
      <c r="G140" s="40"/>
      <c r="H140" s="40"/>
      <c r="I140" s="147"/>
      <c r="J140" s="40"/>
      <c r="K140" s="40"/>
      <c r="L140" s="44"/>
      <c r="M140" s="242"/>
      <c r="N140" s="243"/>
      <c r="O140" s="85"/>
      <c r="P140" s="85"/>
      <c r="Q140" s="85"/>
      <c r="R140" s="85"/>
      <c r="S140" s="85"/>
      <c r="T140" s="86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133</v>
      </c>
      <c r="AU140" s="17" t="s">
        <v>83</v>
      </c>
    </row>
    <row r="141" s="2" customFormat="1">
      <c r="A141" s="38"/>
      <c r="B141" s="39"/>
      <c r="C141" s="40"/>
      <c r="D141" s="240" t="s">
        <v>135</v>
      </c>
      <c r="E141" s="40"/>
      <c r="F141" s="244" t="s">
        <v>219</v>
      </c>
      <c r="G141" s="40"/>
      <c r="H141" s="40"/>
      <c r="I141" s="147"/>
      <c r="J141" s="40"/>
      <c r="K141" s="40"/>
      <c r="L141" s="44"/>
      <c r="M141" s="242"/>
      <c r="N141" s="243"/>
      <c r="O141" s="85"/>
      <c r="P141" s="85"/>
      <c r="Q141" s="85"/>
      <c r="R141" s="85"/>
      <c r="S141" s="85"/>
      <c r="T141" s="86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135</v>
      </c>
      <c r="AU141" s="17" t="s">
        <v>83</v>
      </c>
    </row>
    <row r="142" s="13" customFormat="1">
      <c r="A142" s="13"/>
      <c r="B142" s="255"/>
      <c r="C142" s="256"/>
      <c r="D142" s="240" t="s">
        <v>204</v>
      </c>
      <c r="E142" s="257" t="s">
        <v>19</v>
      </c>
      <c r="F142" s="258" t="s">
        <v>205</v>
      </c>
      <c r="G142" s="256"/>
      <c r="H142" s="257" t="s">
        <v>19</v>
      </c>
      <c r="I142" s="259"/>
      <c r="J142" s="256"/>
      <c r="K142" s="256"/>
      <c r="L142" s="260"/>
      <c r="M142" s="261"/>
      <c r="N142" s="262"/>
      <c r="O142" s="262"/>
      <c r="P142" s="262"/>
      <c r="Q142" s="262"/>
      <c r="R142" s="262"/>
      <c r="S142" s="262"/>
      <c r="T142" s="26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4" t="s">
        <v>204</v>
      </c>
      <c r="AU142" s="264" t="s">
        <v>83</v>
      </c>
      <c r="AV142" s="13" t="s">
        <v>81</v>
      </c>
      <c r="AW142" s="13" t="s">
        <v>35</v>
      </c>
      <c r="AX142" s="13" t="s">
        <v>74</v>
      </c>
      <c r="AY142" s="264" t="s">
        <v>123</v>
      </c>
    </row>
    <row r="143" s="14" customFormat="1">
      <c r="A143" s="14"/>
      <c r="B143" s="265"/>
      <c r="C143" s="266"/>
      <c r="D143" s="240" t="s">
        <v>204</v>
      </c>
      <c r="E143" s="267" t="s">
        <v>19</v>
      </c>
      <c r="F143" s="268" t="s">
        <v>206</v>
      </c>
      <c r="G143" s="266"/>
      <c r="H143" s="269">
        <v>4.7999999999999998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5" t="s">
        <v>204</v>
      </c>
      <c r="AU143" s="275" t="s">
        <v>83</v>
      </c>
      <c r="AV143" s="14" t="s">
        <v>83</v>
      </c>
      <c r="AW143" s="14" t="s">
        <v>35</v>
      </c>
      <c r="AX143" s="14" t="s">
        <v>74</v>
      </c>
      <c r="AY143" s="275" t="s">
        <v>123</v>
      </c>
    </row>
    <row r="144" s="13" customFormat="1">
      <c r="A144" s="13"/>
      <c r="B144" s="255"/>
      <c r="C144" s="256"/>
      <c r="D144" s="240" t="s">
        <v>204</v>
      </c>
      <c r="E144" s="257" t="s">
        <v>19</v>
      </c>
      <c r="F144" s="258" t="s">
        <v>207</v>
      </c>
      <c r="G144" s="256"/>
      <c r="H144" s="257" t="s">
        <v>19</v>
      </c>
      <c r="I144" s="259"/>
      <c r="J144" s="256"/>
      <c r="K144" s="256"/>
      <c r="L144" s="260"/>
      <c r="M144" s="261"/>
      <c r="N144" s="262"/>
      <c r="O144" s="262"/>
      <c r="P144" s="262"/>
      <c r="Q144" s="262"/>
      <c r="R144" s="262"/>
      <c r="S144" s="262"/>
      <c r="T144" s="26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4" t="s">
        <v>204</v>
      </c>
      <c r="AU144" s="264" t="s">
        <v>83</v>
      </c>
      <c r="AV144" s="13" t="s">
        <v>81</v>
      </c>
      <c r="AW144" s="13" t="s">
        <v>35</v>
      </c>
      <c r="AX144" s="13" t="s">
        <v>74</v>
      </c>
      <c r="AY144" s="264" t="s">
        <v>123</v>
      </c>
    </row>
    <row r="145" s="14" customFormat="1">
      <c r="A145" s="14"/>
      <c r="B145" s="265"/>
      <c r="C145" s="266"/>
      <c r="D145" s="240" t="s">
        <v>204</v>
      </c>
      <c r="E145" s="267" t="s">
        <v>19</v>
      </c>
      <c r="F145" s="268" t="s">
        <v>208</v>
      </c>
      <c r="G145" s="266"/>
      <c r="H145" s="269">
        <v>7.2000000000000002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5" t="s">
        <v>204</v>
      </c>
      <c r="AU145" s="275" t="s">
        <v>83</v>
      </c>
      <c r="AV145" s="14" t="s">
        <v>83</v>
      </c>
      <c r="AW145" s="14" t="s">
        <v>35</v>
      </c>
      <c r="AX145" s="14" t="s">
        <v>74</v>
      </c>
      <c r="AY145" s="275" t="s">
        <v>123</v>
      </c>
    </row>
    <row r="146" s="13" customFormat="1">
      <c r="A146" s="13"/>
      <c r="B146" s="255"/>
      <c r="C146" s="256"/>
      <c r="D146" s="240" t="s">
        <v>204</v>
      </c>
      <c r="E146" s="257" t="s">
        <v>19</v>
      </c>
      <c r="F146" s="258" t="s">
        <v>209</v>
      </c>
      <c r="G146" s="256"/>
      <c r="H146" s="257" t="s">
        <v>19</v>
      </c>
      <c r="I146" s="259"/>
      <c r="J146" s="256"/>
      <c r="K146" s="256"/>
      <c r="L146" s="260"/>
      <c r="M146" s="261"/>
      <c r="N146" s="262"/>
      <c r="O146" s="262"/>
      <c r="P146" s="262"/>
      <c r="Q146" s="262"/>
      <c r="R146" s="262"/>
      <c r="S146" s="262"/>
      <c r="T146" s="26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4" t="s">
        <v>204</v>
      </c>
      <c r="AU146" s="264" t="s">
        <v>83</v>
      </c>
      <c r="AV146" s="13" t="s">
        <v>81</v>
      </c>
      <c r="AW146" s="13" t="s">
        <v>35</v>
      </c>
      <c r="AX146" s="13" t="s">
        <v>74</v>
      </c>
      <c r="AY146" s="264" t="s">
        <v>123</v>
      </c>
    </row>
    <row r="147" s="14" customFormat="1">
      <c r="A147" s="14"/>
      <c r="B147" s="265"/>
      <c r="C147" s="266"/>
      <c r="D147" s="240" t="s">
        <v>204</v>
      </c>
      <c r="E147" s="267" t="s">
        <v>19</v>
      </c>
      <c r="F147" s="268" t="s">
        <v>210</v>
      </c>
      <c r="G147" s="266"/>
      <c r="H147" s="269">
        <v>9.5999999999999996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5" t="s">
        <v>204</v>
      </c>
      <c r="AU147" s="275" t="s">
        <v>83</v>
      </c>
      <c r="AV147" s="14" t="s">
        <v>83</v>
      </c>
      <c r="AW147" s="14" t="s">
        <v>35</v>
      </c>
      <c r="AX147" s="14" t="s">
        <v>74</v>
      </c>
      <c r="AY147" s="275" t="s">
        <v>123</v>
      </c>
    </row>
    <row r="148" s="13" customFormat="1">
      <c r="A148" s="13"/>
      <c r="B148" s="255"/>
      <c r="C148" s="256"/>
      <c r="D148" s="240" t="s">
        <v>204</v>
      </c>
      <c r="E148" s="257" t="s">
        <v>19</v>
      </c>
      <c r="F148" s="258" t="s">
        <v>211</v>
      </c>
      <c r="G148" s="256"/>
      <c r="H148" s="257" t="s">
        <v>19</v>
      </c>
      <c r="I148" s="259"/>
      <c r="J148" s="256"/>
      <c r="K148" s="256"/>
      <c r="L148" s="260"/>
      <c r="M148" s="261"/>
      <c r="N148" s="262"/>
      <c r="O148" s="262"/>
      <c r="P148" s="262"/>
      <c r="Q148" s="262"/>
      <c r="R148" s="262"/>
      <c r="S148" s="262"/>
      <c r="T148" s="26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4" t="s">
        <v>204</v>
      </c>
      <c r="AU148" s="264" t="s">
        <v>83</v>
      </c>
      <c r="AV148" s="13" t="s">
        <v>81</v>
      </c>
      <c r="AW148" s="13" t="s">
        <v>35</v>
      </c>
      <c r="AX148" s="13" t="s">
        <v>74</v>
      </c>
      <c r="AY148" s="264" t="s">
        <v>123</v>
      </c>
    </row>
    <row r="149" s="14" customFormat="1">
      <c r="A149" s="14"/>
      <c r="B149" s="265"/>
      <c r="C149" s="266"/>
      <c r="D149" s="240" t="s">
        <v>204</v>
      </c>
      <c r="E149" s="267" t="s">
        <v>19</v>
      </c>
      <c r="F149" s="268" t="s">
        <v>208</v>
      </c>
      <c r="G149" s="266"/>
      <c r="H149" s="269">
        <v>7.2000000000000002</v>
      </c>
      <c r="I149" s="270"/>
      <c r="J149" s="266"/>
      <c r="K149" s="266"/>
      <c r="L149" s="271"/>
      <c r="M149" s="272"/>
      <c r="N149" s="273"/>
      <c r="O149" s="273"/>
      <c r="P149" s="273"/>
      <c r="Q149" s="273"/>
      <c r="R149" s="273"/>
      <c r="S149" s="273"/>
      <c r="T149" s="27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5" t="s">
        <v>204</v>
      </c>
      <c r="AU149" s="275" t="s">
        <v>83</v>
      </c>
      <c r="AV149" s="14" t="s">
        <v>83</v>
      </c>
      <c r="AW149" s="14" t="s">
        <v>35</v>
      </c>
      <c r="AX149" s="14" t="s">
        <v>74</v>
      </c>
      <c r="AY149" s="275" t="s">
        <v>123</v>
      </c>
    </row>
    <row r="150" s="13" customFormat="1">
      <c r="A150" s="13"/>
      <c r="B150" s="255"/>
      <c r="C150" s="256"/>
      <c r="D150" s="240" t="s">
        <v>204</v>
      </c>
      <c r="E150" s="257" t="s">
        <v>19</v>
      </c>
      <c r="F150" s="258" t="s">
        <v>212</v>
      </c>
      <c r="G150" s="256"/>
      <c r="H150" s="257" t="s">
        <v>19</v>
      </c>
      <c r="I150" s="259"/>
      <c r="J150" s="256"/>
      <c r="K150" s="256"/>
      <c r="L150" s="260"/>
      <c r="M150" s="261"/>
      <c r="N150" s="262"/>
      <c r="O150" s="262"/>
      <c r="P150" s="262"/>
      <c r="Q150" s="262"/>
      <c r="R150" s="262"/>
      <c r="S150" s="262"/>
      <c r="T150" s="26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4" t="s">
        <v>204</v>
      </c>
      <c r="AU150" s="264" t="s">
        <v>83</v>
      </c>
      <c r="AV150" s="13" t="s">
        <v>81</v>
      </c>
      <c r="AW150" s="13" t="s">
        <v>35</v>
      </c>
      <c r="AX150" s="13" t="s">
        <v>74</v>
      </c>
      <c r="AY150" s="264" t="s">
        <v>123</v>
      </c>
    </row>
    <row r="151" s="14" customFormat="1">
      <c r="A151" s="14"/>
      <c r="B151" s="265"/>
      <c r="C151" s="266"/>
      <c r="D151" s="240" t="s">
        <v>204</v>
      </c>
      <c r="E151" s="267" t="s">
        <v>19</v>
      </c>
      <c r="F151" s="268" t="s">
        <v>206</v>
      </c>
      <c r="G151" s="266"/>
      <c r="H151" s="269">
        <v>4.7999999999999998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5" t="s">
        <v>204</v>
      </c>
      <c r="AU151" s="275" t="s">
        <v>83</v>
      </c>
      <c r="AV151" s="14" t="s">
        <v>83</v>
      </c>
      <c r="AW151" s="14" t="s">
        <v>35</v>
      </c>
      <c r="AX151" s="14" t="s">
        <v>74</v>
      </c>
      <c r="AY151" s="275" t="s">
        <v>123</v>
      </c>
    </row>
    <row r="152" s="15" customFormat="1">
      <c r="A152" s="15"/>
      <c r="B152" s="276"/>
      <c r="C152" s="277"/>
      <c r="D152" s="240" t="s">
        <v>204</v>
      </c>
      <c r="E152" s="278" t="s">
        <v>19</v>
      </c>
      <c r="F152" s="279" t="s">
        <v>213</v>
      </c>
      <c r="G152" s="277"/>
      <c r="H152" s="280">
        <v>33.600000000000001</v>
      </c>
      <c r="I152" s="281"/>
      <c r="J152" s="277"/>
      <c r="K152" s="277"/>
      <c r="L152" s="282"/>
      <c r="M152" s="287"/>
      <c r="N152" s="288"/>
      <c r="O152" s="288"/>
      <c r="P152" s="288"/>
      <c r="Q152" s="288"/>
      <c r="R152" s="288"/>
      <c r="S152" s="288"/>
      <c r="T152" s="28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6" t="s">
        <v>204</v>
      </c>
      <c r="AU152" s="286" t="s">
        <v>83</v>
      </c>
      <c r="AV152" s="15" t="s">
        <v>131</v>
      </c>
      <c r="AW152" s="15" t="s">
        <v>35</v>
      </c>
      <c r="AX152" s="15" t="s">
        <v>81</v>
      </c>
      <c r="AY152" s="286" t="s">
        <v>123</v>
      </c>
    </row>
    <row r="153" s="2" customFormat="1" ht="6.96" customHeight="1">
      <c r="A153" s="38"/>
      <c r="B153" s="60"/>
      <c r="C153" s="61"/>
      <c r="D153" s="61"/>
      <c r="E153" s="61"/>
      <c r="F153" s="61"/>
      <c r="G153" s="61"/>
      <c r="H153" s="61"/>
      <c r="I153" s="176"/>
      <c r="J153" s="61"/>
      <c r="K153" s="61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BPyxlpWzH7GGXDj6YGuzInUFsjR39AWZj2N5KpuVFpuWwjPY1oMvZ9eyhiym2D4NTJ9O6E0IXP8vA/PTChZxMw==" hashValue="NWwrs1xir6pZxOwpZU8nRzvMTl48HvU06fM5QQdur6vX2VXHb/37WHHxSrhUs9bKCzlZHt/Ae30u30Yz7dgSPw==" algorithmName="SHA-512" password="CC35"/>
  <autoFilter ref="C86:K15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0"/>
      <c r="AT3" s="17" t="s">
        <v>83</v>
      </c>
    </row>
    <row r="4" hidden="1" s="1" customFormat="1" ht="24.96" customHeight="1">
      <c r="B4" s="20"/>
      <c r="D4" s="143" t="s">
        <v>97</v>
      </c>
      <c r="I4" s="139"/>
      <c r="L4" s="20"/>
      <c r="M4" s="144" t="s">
        <v>10</v>
      </c>
      <c r="AT4" s="17" t="s">
        <v>35</v>
      </c>
    </row>
    <row r="5" hidden="1" s="1" customFormat="1" ht="6.96" customHeight="1">
      <c r="B5" s="20"/>
      <c r="I5" s="139"/>
      <c r="L5" s="20"/>
    </row>
    <row r="6" hidden="1" s="1" customFormat="1" ht="12" customHeight="1">
      <c r="B6" s="20"/>
      <c r="D6" s="145" t="s">
        <v>16</v>
      </c>
      <c r="I6" s="139"/>
      <c r="L6" s="20"/>
    </row>
    <row r="7" hidden="1" s="1" customFormat="1" ht="16.5" customHeight="1">
      <c r="B7" s="20"/>
      <c r="E7" s="146" t="str">
        <f>'Rekapitulace stavby'!K6</f>
        <v>Oprava geometrických parametrů koleje 2020 u ST Most</v>
      </c>
      <c r="F7" s="145"/>
      <c r="G7" s="145"/>
      <c r="H7" s="145"/>
      <c r="I7" s="139"/>
      <c r="L7" s="20"/>
    </row>
    <row r="8" hidden="1" s="1" customFormat="1" ht="12" customHeight="1">
      <c r="B8" s="20"/>
      <c r="D8" s="145" t="s">
        <v>98</v>
      </c>
      <c r="I8" s="139"/>
      <c r="L8" s="20"/>
    </row>
    <row r="9" hidden="1" s="2" customFormat="1" ht="16.5" customHeight="1">
      <c r="A9" s="38"/>
      <c r="B9" s="44"/>
      <c r="C9" s="38"/>
      <c r="D9" s="38"/>
      <c r="E9" s="146" t="s">
        <v>99</v>
      </c>
      <c r="F9" s="38"/>
      <c r="G9" s="38"/>
      <c r="H9" s="38"/>
      <c r="I9" s="147"/>
      <c r="J9" s="38"/>
      <c r="K9" s="38"/>
      <c r="L9" s="14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5" t="s">
        <v>100</v>
      </c>
      <c r="E10" s="38"/>
      <c r="F10" s="38"/>
      <c r="G10" s="38"/>
      <c r="H10" s="38"/>
      <c r="I10" s="147"/>
      <c r="J10" s="38"/>
      <c r="K10" s="38"/>
      <c r="L10" s="14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9" t="s">
        <v>220</v>
      </c>
      <c r="F11" s="38"/>
      <c r="G11" s="38"/>
      <c r="H11" s="38"/>
      <c r="I11" s="147"/>
      <c r="J11" s="38"/>
      <c r="K11" s="38"/>
      <c r="L11" s="14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47"/>
      <c r="J12" s="38"/>
      <c r="K12" s="38"/>
      <c r="L12" s="14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5" t="s">
        <v>18</v>
      </c>
      <c r="E13" s="38"/>
      <c r="F13" s="134" t="s">
        <v>19</v>
      </c>
      <c r="G13" s="38"/>
      <c r="H13" s="38"/>
      <c r="I13" s="150" t="s">
        <v>20</v>
      </c>
      <c r="J13" s="134" t="s">
        <v>19</v>
      </c>
      <c r="K13" s="38"/>
      <c r="L13" s="14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5" t="s">
        <v>21</v>
      </c>
      <c r="E14" s="38"/>
      <c r="F14" s="134" t="s">
        <v>22</v>
      </c>
      <c r="G14" s="38"/>
      <c r="H14" s="38"/>
      <c r="I14" s="150" t="s">
        <v>23</v>
      </c>
      <c r="J14" s="151" t="str">
        <f>'Rekapitulace stavby'!AN8</f>
        <v>24. 3. 2020</v>
      </c>
      <c r="K14" s="38"/>
      <c r="L14" s="14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7"/>
      <c r="J15" s="38"/>
      <c r="K15" s="38"/>
      <c r="L15" s="14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5" t="s">
        <v>25</v>
      </c>
      <c r="E16" s="38"/>
      <c r="F16" s="38"/>
      <c r="G16" s="38"/>
      <c r="H16" s="38"/>
      <c r="I16" s="150" t="s">
        <v>26</v>
      </c>
      <c r="J16" s="134" t="s">
        <v>27</v>
      </c>
      <c r="K16" s="38"/>
      <c r="L16" s="14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4" t="s">
        <v>28</v>
      </c>
      <c r="F17" s="38"/>
      <c r="G17" s="38"/>
      <c r="H17" s="38"/>
      <c r="I17" s="150" t="s">
        <v>29</v>
      </c>
      <c r="J17" s="134" t="s">
        <v>30</v>
      </c>
      <c r="K17" s="38"/>
      <c r="L17" s="14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7"/>
      <c r="J18" s="38"/>
      <c r="K18" s="38"/>
      <c r="L18" s="14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5" t="s">
        <v>31</v>
      </c>
      <c r="E19" s="38"/>
      <c r="F19" s="38"/>
      <c r="G19" s="38"/>
      <c r="H19" s="38"/>
      <c r="I19" s="150" t="s">
        <v>26</v>
      </c>
      <c r="J19" s="33" t="str">
        <f>'Rekapitulace stavby'!AN13</f>
        <v>Vyplň údaj</v>
      </c>
      <c r="K19" s="38"/>
      <c r="L19" s="14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4"/>
      <c r="G20" s="134"/>
      <c r="H20" s="134"/>
      <c r="I20" s="150" t="s">
        <v>29</v>
      </c>
      <c r="J20" s="33" t="str">
        <f>'Rekapitulace stavby'!AN14</f>
        <v>Vyplň údaj</v>
      </c>
      <c r="K20" s="38"/>
      <c r="L20" s="14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7"/>
      <c r="J21" s="38"/>
      <c r="K21" s="38"/>
      <c r="L21" s="14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5" t="s">
        <v>33</v>
      </c>
      <c r="E22" s="38"/>
      <c r="F22" s="38"/>
      <c r="G22" s="38"/>
      <c r="H22" s="38"/>
      <c r="I22" s="150" t="s">
        <v>26</v>
      </c>
      <c r="J22" s="134" t="str">
        <f>IF('Rekapitulace stavby'!AN16="","",'Rekapitulace stavby'!AN16)</f>
        <v/>
      </c>
      <c r="K22" s="38"/>
      <c r="L22" s="14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4" t="str">
        <f>IF('Rekapitulace stavby'!E17="","",'Rekapitulace stavby'!E17)</f>
        <v xml:space="preserve"> </v>
      </c>
      <c r="F23" s="38"/>
      <c r="G23" s="38"/>
      <c r="H23" s="38"/>
      <c r="I23" s="150" t="s">
        <v>29</v>
      </c>
      <c r="J23" s="134" t="str">
        <f>IF('Rekapitulace stavby'!AN17="","",'Rekapitulace stavby'!AN17)</f>
        <v/>
      </c>
      <c r="K23" s="38"/>
      <c r="L23" s="14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7"/>
      <c r="J24" s="38"/>
      <c r="K24" s="38"/>
      <c r="L24" s="14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5" t="s">
        <v>36</v>
      </c>
      <c r="E25" s="38"/>
      <c r="F25" s="38"/>
      <c r="G25" s="38"/>
      <c r="H25" s="38"/>
      <c r="I25" s="150" t="s">
        <v>26</v>
      </c>
      <c r="J25" s="134" t="s">
        <v>19</v>
      </c>
      <c r="K25" s="38"/>
      <c r="L25" s="14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4" t="s">
        <v>37</v>
      </c>
      <c r="F26" s="38"/>
      <c r="G26" s="38"/>
      <c r="H26" s="38"/>
      <c r="I26" s="150" t="s">
        <v>29</v>
      </c>
      <c r="J26" s="134" t="s">
        <v>19</v>
      </c>
      <c r="K26" s="38"/>
      <c r="L26" s="14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7"/>
      <c r="J27" s="38"/>
      <c r="K27" s="38"/>
      <c r="L27" s="14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5" t="s">
        <v>38</v>
      </c>
      <c r="E28" s="38"/>
      <c r="F28" s="38"/>
      <c r="G28" s="38"/>
      <c r="H28" s="38"/>
      <c r="I28" s="147"/>
      <c r="J28" s="38"/>
      <c r="K28" s="38"/>
      <c r="L28" s="14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83.25" customHeight="1">
      <c r="A29" s="152"/>
      <c r="B29" s="153"/>
      <c r="C29" s="152"/>
      <c r="D29" s="152"/>
      <c r="E29" s="154" t="s">
        <v>39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7"/>
      <c r="J30" s="38"/>
      <c r="K30" s="38"/>
      <c r="L30" s="14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7"/>
      <c r="E31" s="157"/>
      <c r="F31" s="157"/>
      <c r="G31" s="157"/>
      <c r="H31" s="157"/>
      <c r="I31" s="158"/>
      <c r="J31" s="157"/>
      <c r="K31" s="157"/>
      <c r="L31" s="14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9" t="s">
        <v>40</v>
      </c>
      <c r="E32" s="38"/>
      <c r="F32" s="38"/>
      <c r="G32" s="38"/>
      <c r="H32" s="38"/>
      <c r="I32" s="147"/>
      <c r="J32" s="160">
        <f>ROUND(J86, 2)</f>
        <v>0</v>
      </c>
      <c r="K32" s="38"/>
      <c r="L32" s="14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7"/>
      <c r="E33" s="157"/>
      <c r="F33" s="157"/>
      <c r="G33" s="157"/>
      <c r="H33" s="157"/>
      <c r="I33" s="158"/>
      <c r="J33" s="157"/>
      <c r="K33" s="157"/>
      <c r="L33" s="14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1" t="s">
        <v>42</v>
      </c>
      <c r="G34" s="38"/>
      <c r="H34" s="38"/>
      <c r="I34" s="162" t="s">
        <v>41</v>
      </c>
      <c r="J34" s="161" t="s">
        <v>43</v>
      </c>
      <c r="K34" s="38"/>
      <c r="L34" s="14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44</v>
      </c>
      <c r="E35" s="145" t="s">
        <v>45</v>
      </c>
      <c r="F35" s="164">
        <f>ROUND((SUM(BE86:BE99)),  2)</f>
        <v>0</v>
      </c>
      <c r="G35" s="38"/>
      <c r="H35" s="38"/>
      <c r="I35" s="165">
        <v>0.20999999999999999</v>
      </c>
      <c r="J35" s="164">
        <f>ROUND(((SUM(BE86:BE99))*I35),  2)</f>
        <v>0</v>
      </c>
      <c r="K35" s="38"/>
      <c r="L35" s="14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5" t="s">
        <v>46</v>
      </c>
      <c r="F36" s="164">
        <f>ROUND((SUM(BF86:BF99)),  2)</f>
        <v>0</v>
      </c>
      <c r="G36" s="38"/>
      <c r="H36" s="38"/>
      <c r="I36" s="165">
        <v>0.14999999999999999</v>
      </c>
      <c r="J36" s="164">
        <f>ROUND(((SUM(BF86:BF99))*I36),  2)</f>
        <v>0</v>
      </c>
      <c r="K36" s="38"/>
      <c r="L36" s="14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145" t="s">
        <v>44</v>
      </c>
      <c r="E37" s="145" t="s">
        <v>47</v>
      </c>
      <c r="F37" s="164">
        <f>ROUND((SUM(BG86:BG99)),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14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5" t="s">
        <v>48</v>
      </c>
      <c r="F38" s="164">
        <f>ROUND((SUM(BH86:BH99)),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14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5" t="s">
        <v>49</v>
      </c>
      <c r="F39" s="164">
        <f>ROUND((SUM(BI86:BI99)),  2)</f>
        <v>0</v>
      </c>
      <c r="G39" s="38"/>
      <c r="H39" s="38"/>
      <c r="I39" s="165">
        <v>0</v>
      </c>
      <c r="J39" s="164">
        <f>0</f>
        <v>0</v>
      </c>
      <c r="K39" s="38"/>
      <c r="L39" s="14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7"/>
      <c r="J40" s="38"/>
      <c r="K40" s="38"/>
      <c r="L40" s="14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6"/>
      <c r="D41" s="167" t="s">
        <v>50</v>
      </c>
      <c r="E41" s="168"/>
      <c r="F41" s="168"/>
      <c r="G41" s="169" t="s">
        <v>51</v>
      </c>
      <c r="H41" s="170" t="s">
        <v>52</v>
      </c>
      <c r="I41" s="171"/>
      <c r="J41" s="172">
        <f>SUM(J32:J39)</f>
        <v>0</v>
      </c>
      <c r="K41" s="173"/>
      <c r="L41" s="14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74"/>
      <c r="C42" s="175"/>
      <c r="D42" s="175"/>
      <c r="E42" s="175"/>
      <c r="F42" s="175"/>
      <c r="G42" s="175"/>
      <c r="H42" s="175"/>
      <c r="I42" s="176"/>
      <c r="J42" s="175"/>
      <c r="K42" s="175"/>
      <c r="L42" s="14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hidden="1" s="2" customFormat="1" ht="6.96" customHeight="1">
      <c r="A46" s="38"/>
      <c r="B46" s="177"/>
      <c r="C46" s="178"/>
      <c r="D46" s="178"/>
      <c r="E46" s="178"/>
      <c r="F46" s="178"/>
      <c r="G46" s="178"/>
      <c r="H46" s="178"/>
      <c r="I46" s="179"/>
      <c r="J46" s="178"/>
      <c r="K46" s="178"/>
      <c r="L46" s="14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102</v>
      </c>
      <c r="D47" s="40"/>
      <c r="E47" s="40"/>
      <c r="F47" s="40"/>
      <c r="G47" s="40"/>
      <c r="H47" s="40"/>
      <c r="I47" s="147"/>
      <c r="J47" s="40"/>
      <c r="K47" s="40"/>
      <c r="L47" s="14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7"/>
      <c r="J48" s="40"/>
      <c r="K48" s="40"/>
      <c r="L48" s="14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7"/>
      <c r="J49" s="40"/>
      <c r="K49" s="40"/>
      <c r="L49" s="14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80" t="str">
        <f>E7</f>
        <v>Oprava geometrických parametrů koleje 2020 u ST Most</v>
      </c>
      <c r="F50" s="32"/>
      <c r="G50" s="32"/>
      <c r="H50" s="32"/>
      <c r="I50" s="147"/>
      <c r="J50" s="40"/>
      <c r="K50" s="40"/>
      <c r="L50" s="14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98</v>
      </c>
      <c r="D51" s="22"/>
      <c r="E51" s="22"/>
      <c r="F51" s="22"/>
      <c r="G51" s="22"/>
      <c r="H51" s="22"/>
      <c r="I51" s="139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80" t="s">
        <v>99</v>
      </c>
      <c r="F52" s="40"/>
      <c r="G52" s="40"/>
      <c r="H52" s="40"/>
      <c r="I52" s="147"/>
      <c r="J52" s="40"/>
      <c r="K52" s="40"/>
      <c r="L52" s="14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100</v>
      </c>
      <c r="D53" s="40"/>
      <c r="E53" s="40"/>
      <c r="F53" s="40"/>
      <c r="G53" s="40"/>
      <c r="H53" s="40"/>
      <c r="I53" s="147"/>
      <c r="J53" s="40"/>
      <c r="K53" s="40"/>
      <c r="L53" s="14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70" t="str">
        <f>E11</f>
        <v>SSZT - Oprava traťového úseku Domoušice - Hřivice</v>
      </c>
      <c r="F54" s="40"/>
      <c r="G54" s="40"/>
      <c r="H54" s="40"/>
      <c r="I54" s="147"/>
      <c r="J54" s="40"/>
      <c r="K54" s="40"/>
      <c r="L54" s="14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7"/>
      <c r="J55" s="40"/>
      <c r="K55" s="40"/>
      <c r="L55" s="14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obvod ST Most</v>
      </c>
      <c r="G56" s="40"/>
      <c r="H56" s="40"/>
      <c r="I56" s="150" t="s">
        <v>23</v>
      </c>
      <c r="J56" s="73" t="str">
        <f>IF(J14="","",J14)</f>
        <v>24. 3. 2020</v>
      </c>
      <c r="K56" s="40"/>
      <c r="L56" s="14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7"/>
      <c r="J57" s="40"/>
      <c r="K57" s="40"/>
      <c r="L57" s="14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Správa železnic, s.o., OŘ UNL, ST Most</v>
      </c>
      <c r="G58" s="40"/>
      <c r="H58" s="40"/>
      <c r="I58" s="150" t="s">
        <v>33</v>
      </c>
      <c r="J58" s="36" t="str">
        <f>E23</f>
        <v xml:space="preserve"> </v>
      </c>
      <c r="K58" s="40"/>
      <c r="L58" s="14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150" t="s">
        <v>36</v>
      </c>
      <c r="J59" s="36" t="str">
        <f>E26</f>
        <v>Ing. Střítezský Petr</v>
      </c>
      <c r="K59" s="40"/>
      <c r="L59" s="14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7"/>
      <c r="J60" s="40"/>
      <c r="K60" s="40"/>
      <c r="L60" s="14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81" t="s">
        <v>103</v>
      </c>
      <c r="D61" s="182"/>
      <c r="E61" s="182"/>
      <c r="F61" s="182"/>
      <c r="G61" s="182"/>
      <c r="H61" s="182"/>
      <c r="I61" s="183"/>
      <c r="J61" s="184" t="s">
        <v>104</v>
      </c>
      <c r="K61" s="182"/>
      <c r="L61" s="14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7"/>
      <c r="J62" s="40"/>
      <c r="K62" s="40"/>
      <c r="L62" s="14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85" t="s">
        <v>72</v>
      </c>
      <c r="D63" s="40"/>
      <c r="E63" s="40"/>
      <c r="F63" s="40"/>
      <c r="G63" s="40"/>
      <c r="H63" s="40"/>
      <c r="I63" s="147"/>
      <c r="J63" s="103">
        <f>J86</f>
        <v>0</v>
      </c>
      <c r="K63" s="40"/>
      <c r="L63" s="14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105</v>
      </c>
    </row>
    <row r="64" hidden="1" s="9" customFormat="1" ht="24.96" customHeight="1">
      <c r="A64" s="9"/>
      <c r="B64" s="186"/>
      <c r="C64" s="187"/>
      <c r="D64" s="188" t="s">
        <v>221</v>
      </c>
      <c r="E64" s="189"/>
      <c r="F64" s="189"/>
      <c r="G64" s="189"/>
      <c r="H64" s="189"/>
      <c r="I64" s="190"/>
      <c r="J64" s="191">
        <f>J87</f>
        <v>0</v>
      </c>
      <c r="K64" s="187"/>
      <c r="L64" s="19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147"/>
      <c r="J65" s="40"/>
      <c r="K65" s="40"/>
      <c r="L65" s="14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60"/>
      <c r="C66" s="61"/>
      <c r="D66" s="61"/>
      <c r="E66" s="61"/>
      <c r="F66" s="61"/>
      <c r="G66" s="61"/>
      <c r="H66" s="61"/>
      <c r="I66" s="176"/>
      <c r="J66" s="61"/>
      <c r="K66" s="61"/>
      <c r="L66" s="14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2"/>
      <c r="C70" s="63"/>
      <c r="D70" s="63"/>
      <c r="E70" s="63"/>
      <c r="F70" s="63"/>
      <c r="G70" s="63"/>
      <c r="H70" s="63"/>
      <c r="I70" s="179"/>
      <c r="J70" s="63"/>
      <c r="K70" s="63"/>
      <c r="L70" s="14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108</v>
      </c>
      <c r="D71" s="40"/>
      <c r="E71" s="40"/>
      <c r="F71" s="40"/>
      <c r="G71" s="40"/>
      <c r="H71" s="40"/>
      <c r="I71" s="147"/>
      <c r="J71" s="40"/>
      <c r="K71" s="40"/>
      <c r="L71" s="14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47"/>
      <c r="J72" s="40"/>
      <c r="K72" s="40"/>
      <c r="L72" s="14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147"/>
      <c r="J73" s="40"/>
      <c r="K73" s="40"/>
      <c r="L73" s="14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80" t="str">
        <f>E7</f>
        <v>Oprava geometrických parametrů koleje 2020 u ST Most</v>
      </c>
      <c r="F74" s="32"/>
      <c r="G74" s="32"/>
      <c r="H74" s="32"/>
      <c r="I74" s="147"/>
      <c r="J74" s="40"/>
      <c r="K74" s="40"/>
      <c r="L74" s="14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98</v>
      </c>
      <c r="D75" s="22"/>
      <c r="E75" s="22"/>
      <c r="F75" s="22"/>
      <c r="G75" s="22"/>
      <c r="H75" s="22"/>
      <c r="I75" s="139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80" t="s">
        <v>99</v>
      </c>
      <c r="F76" s="40"/>
      <c r="G76" s="40"/>
      <c r="H76" s="40"/>
      <c r="I76" s="147"/>
      <c r="J76" s="40"/>
      <c r="K76" s="40"/>
      <c r="L76" s="14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100</v>
      </c>
      <c r="D77" s="40"/>
      <c r="E77" s="40"/>
      <c r="F77" s="40"/>
      <c r="G77" s="40"/>
      <c r="H77" s="40"/>
      <c r="I77" s="147"/>
      <c r="J77" s="40"/>
      <c r="K77" s="40"/>
      <c r="L77" s="14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70" t="str">
        <f>E11</f>
        <v>SSZT - Oprava traťového úseku Domoušice - Hřivice</v>
      </c>
      <c r="F78" s="40"/>
      <c r="G78" s="40"/>
      <c r="H78" s="40"/>
      <c r="I78" s="147"/>
      <c r="J78" s="40"/>
      <c r="K78" s="40"/>
      <c r="L78" s="14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7"/>
      <c r="J79" s="40"/>
      <c r="K79" s="40"/>
      <c r="L79" s="14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>obvod ST Most</v>
      </c>
      <c r="G80" s="40"/>
      <c r="H80" s="40"/>
      <c r="I80" s="150" t="s">
        <v>23</v>
      </c>
      <c r="J80" s="73" t="str">
        <f>IF(J14="","",J14)</f>
        <v>24. 3. 2020</v>
      </c>
      <c r="K80" s="40"/>
      <c r="L80" s="14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7"/>
      <c r="J81" s="40"/>
      <c r="K81" s="40"/>
      <c r="L81" s="14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>Správa železnic, s.o., OŘ UNL, ST Most</v>
      </c>
      <c r="G82" s="40"/>
      <c r="H82" s="40"/>
      <c r="I82" s="150" t="s">
        <v>33</v>
      </c>
      <c r="J82" s="36" t="str">
        <f>E23</f>
        <v xml:space="preserve"> </v>
      </c>
      <c r="K82" s="40"/>
      <c r="L82" s="14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31</v>
      </c>
      <c r="D83" s="40"/>
      <c r="E83" s="40"/>
      <c r="F83" s="27" t="str">
        <f>IF(E20="","",E20)</f>
        <v>Vyplň údaj</v>
      </c>
      <c r="G83" s="40"/>
      <c r="H83" s="40"/>
      <c r="I83" s="150" t="s">
        <v>36</v>
      </c>
      <c r="J83" s="36" t="str">
        <f>E26</f>
        <v>Ing. Střítezský Petr</v>
      </c>
      <c r="K83" s="40"/>
      <c r="L83" s="14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147"/>
      <c r="J84" s="40"/>
      <c r="K84" s="40"/>
      <c r="L84" s="14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99"/>
      <c r="B85" s="200"/>
      <c r="C85" s="201" t="s">
        <v>109</v>
      </c>
      <c r="D85" s="202" t="s">
        <v>59</v>
      </c>
      <c r="E85" s="202" t="s">
        <v>55</v>
      </c>
      <c r="F85" s="202" t="s">
        <v>56</v>
      </c>
      <c r="G85" s="202" t="s">
        <v>110</v>
      </c>
      <c r="H85" s="202" t="s">
        <v>111</v>
      </c>
      <c r="I85" s="203" t="s">
        <v>112</v>
      </c>
      <c r="J85" s="202" t="s">
        <v>104</v>
      </c>
      <c r="K85" s="204" t="s">
        <v>113</v>
      </c>
      <c r="L85" s="205"/>
      <c r="M85" s="93" t="s">
        <v>19</v>
      </c>
      <c r="N85" s="94" t="s">
        <v>44</v>
      </c>
      <c r="O85" s="94" t="s">
        <v>114</v>
      </c>
      <c r="P85" s="94" t="s">
        <v>115</v>
      </c>
      <c r="Q85" s="94" t="s">
        <v>116</v>
      </c>
      <c r="R85" s="94" t="s">
        <v>117</v>
      </c>
      <c r="S85" s="94" t="s">
        <v>118</v>
      </c>
      <c r="T85" s="95" t="s">
        <v>119</v>
      </c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</row>
    <row r="86" s="2" customFormat="1" ht="22.8" customHeight="1">
      <c r="A86" s="38"/>
      <c r="B86" s="39"/>
      <c r="C86" s="100" t="s">
        <v>120</v>
      </c>
      <c r="D86" s="40"/>
      <c r="E86" s="40"/>
      <c r="F86" s="40"/>
      <c r="G86" s="40"/>
      <c r="H86" s="40"/>
      <c r="I86" s="147"/>
      <c r="J86" s="206">
        <f>BK86</f>
        <v>0</v>
      </c>
      <c r="K86" s="40"/>
      <c r="L86" s="44"/>
      <c r="M86" s="96"/>
      <c r="N86" s="207"/>
      <c r="O86" s="97"/>
      <c r="P86" s="208">
        <f>P87</f>
        <v>0</v>
      </c>
      <c r="Q86" s="97"/>
      <c r="R86" s="208">
        <f>R87</f>
        <v>0</v>
      </c>
      <c r="S86" s="97"/>
      <c r="T86" s="209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73</v>
      </c>
      <c r="AU86" s="17" t="s">
        <v>105</v>
      </c>
      <c r="BK86" s="210">
        <f>BK87</f>
        <v>0</v>
      </c>
    </row>
    <row r="87" s="12" customFormat="1" ht="25.92" customHeight="1">
      <c r="A87" s="12"/>
      <c r="B87" s="211"/>
      <c r="C87" s="212"/>
      <c r="D87" s="213" t="s">
        <v>73</v>
      </c>
      <c r="E87" s="214" t="s">
        <v>222</v>
      </c>
      <c r="F87" s="214" t="s">
        <v>223</v>
      </c>
      <c r="G87" s="212"/>
      <c r="H87" s="212"/>
      <c r="I87" s="215"/>
      <c r="J87" s="216">
        <f>BK87</f>
        <v>0</v>
      </c>
      <c r="K87" s="212"/>
      <c r="L87" s="217"/>
      <c r="M87" s="218"/>
      <c r="N87" s="219"/>
      <c r="O87" s="219"/>
      <c r="P87" s="220">
        <f>SUM(P88:P99)</f>
        <v>0</v>
      </c>
      <c r="Q87" s="219"/>
      <c r="R87" s="220">
        <f>SUM(R88:R99)</f>
        <v>0</v>
      </c>
      <c r="S87" s="219"/>
      <c r="T87" s="221">
        <f>SUM(T88:T99)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22" t="s">
        <v>131</v>
      </c>
      <c r="AT87" s="223" t="s">
        <v>73</v>
      </c>
      <c r="AU87" s="223" t="s">
        <v>74</v>
      </c>
      <c r="AY87" s="222" t="s">
        <v>123</v>
      </c>
      <c r="BK87" s="224">
        <f>SUM(BK88:BK99)</f>
        <v>0</v>
      </c>
    </row>
    <row r="88" s="2" customFormat="1" ht="21.75" customHeight="1">
      <c r="A88" s="38"/>
      <c r="B88" s="39"/>
      <c r="C88" s="227" t="s">
        <v>81</v>
      </c>
      <c r="D88" s="227" t="s">
        <v>126</v>
      </c>
      <c r="E88" s="228" t="s">
        <v>224</v>
      </c>
      <c r="F88" s="229" t="s">
        <v>225</v>
      </c>
      <c r="G88" s="230" t="s">
        <v>226</v>
      </c>
      <c r="H88" s="231">
        <v>8</v>
      </c>
      <c r="I88" s="232"/>
      <c r="J88" s="233">
        <f>ROUND(I88*H88,2)</f>
        <v>0</v>
      </c>
      <c r="K88" s="229" t="s">
        <v>130</v>
      </c>
      <c r="L88" s="44"/>
      <c r="M88" s="234" t="s">
        <v>19</v>
      </c>
      <c r="N88" s="235" t="s">
        <v>47</v>
      </c>
      <c r="O88" s="85"/>
      <c r="P88" s="236">
        <f>O88*H88</f>
        <v>0</v>
      </c>
      <c r="Q88" s="236">
        <v>0</v>
      </c>
      <c r="R88" s="236">
        <f>Q88*H88</f>
        <v>0</v>
      </c>
      <c r="S88" s="236">
        <v>0</v>
      </c>
      <c r="T88" s="237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38" t="s">
        <v>227</v>
      </c>
      <c r="AT88" s="238" t="s">
        <v>126</v>
      </c>
      <c r="AU88" s="238" t="s">
        <v>81</v>
      </c>
      <c r="AY88" s="17" t="s">
        <v>123</v>
      </c>
      <c r="BE88" s="239">
        <f>IF(N88="základní",J88,0)</f>
        <v>0</v>
      </c>
      <c r="BF88" s="239">
        <f>IF(N88="snížená",J88,0)</f>
        <v>0</v>
      </c>
      <c r="BG88" s="239">
        <f>IF(N88="zákl. přenesená",J88,0)</f>
        <v>0</v>
      </c>
      <c r="BH88" s="239">
        <f>IF(N88="sníž. přenesená",J88,0)</f>
        <v>0</v>
      </c>
      <c r="BI88" s="239">
        <f>IF(N88="nulová",J88,0)</f>
        <v>0</v>
      </c>
      <c r="BJ88" s="17" t="s">
        <v>131</v>
      </c>
      <c r="BK88" s="239">
        <f>ROUND(I88*H88,2)</f>
        <v>0</v>
      </c>
      <c r="BL88" s="17" t="s">
        <v>227</v>
      </c>
      <c r="BM88" s="238" t="s">
        <v>228</v>
      </c>
    </row>
    <row r="89" s="2" customFormat="1">
      <c r="A89" s="38"/>
      <c r="B89" s="39"/>
      <c r="C89" s="40"/>
      <c r="D89" s="240" t="s">
        <v>133</v>
      </c>
      <c r="E89" s="40"/>
      <c r="F89" s="241" t="s">
        <v>229</v>
      </c>
      <c r="G89" s="40"/>
      <c r="H89" s="40"/>
      <c r="I89" s="147"/>
      <c r="J89" s="40"/>
      <c r="K89" s="40"/>
      <c r="L89" s="44"/>
      <c r="M89" s="242"/>
      <c r="N89" s="243"/>
      <c r="O89" s="85"/>
      <c r="P89" s="85"/>
      <c r="Q89" s="85"/>
      <c r="R89" s="85"/>
      <c r="S89" s="85"/>
      <c r="T89" s="86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133</v>
      </c>
      <c r="AU89" s="17" t="s">
        <v>81</v>
      </c>
    </row>
    <row r="90" s="2" customFormat="1" ht="21.75" customHeight="1">
      <c r="A90" s="38"/>
      <c r="B90" s="39"/>
      <c r="C90" s="227" t="s">
        <v>83</v>
      </c>
      <c r="D90" s="227" t="s">
        <v>126</v>
      </c>
      <c r="E90" s="228" t="s">
        <v>230</v>
      </c>
      <c r="F90" s="229" t="s">
        <v>231</v>
      </c>
      <c r="G90" s="230" t="s">
        <v>226</v>
      </c>
      <c r="H90" s="231">
        <v>8</v>
      </c>
      <c r="I90" s="232"/>
      <c r="J90" s="233">
        <f>ROUND(I90*H90,2)</f>
        <v>0</v>
      </c>
      <c r="K90" s="229" t="s">
        <v>130</v>
      </c>
      <c r="L90" s="44"/>
      <c r="M90" s="234" t="s">
        <v>19</v>
      </c>
      <c r="N90" s="235" t="s">
        <v>47</v>
      </c>
      <c r="O90" s="85"/>
      <c r="P90" s="236">
        <f>O90*H90</f>
        <v>0</v>
      </c>
      <c r="Q90" s="236">
        <v>0</v>
      </c>
      <c r="R90" s="236">
        <f>Q90*H90</f>
        <v>0</v>
      </c>
      <c r="S90" s="236">
        <v>0</v>
      </c>
      <c r="T90" s="237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38" t="s">
        <v>227</v>
      </c>
      <c r="AT90" s="238" t="s">
        <v>126</v>
      </c>
      <c r="AU90" s="238" t="s">
        <v>81</v>
      </c>
      <c r="AY90" s="17" t="s">
        <v>123</v>
      </c>
      <c r="BE90" s="239">
        <f>IF(N90="základní",J90,0)</f>
        <v>0</v>
      </c>
      <c r="BF90" s="239">
        <f>IF(N90="snížená",J90,0)</f>
        <v>0</v>
      </c>
      <c r="BG90" s="239">
        <f>IF(N90="zákl. přenesená",J90,0)</f>
        <v>0</v>
      </c>
      <c r="BH90" s="239">
        <f>IF(N90="sníž. přenesená",J90,0)</f>
        <v>0</v>
      </c>
      <c r="BI90" s="239">
        <f>IF(N90="nulová",J90,0)</f>
        <v>0</v>
      </c>
      <c r="BJ90" s="17" t="s">
        <v>131</v>
      </c>
      <c r="BK90" s="239">
        <f>ROUND(I90*H90,2)</f>
        <v>0</v>
      </c>
      <c r="BL90" s="17" t="s">
        <v>227</v>
      </c>
      <c r="BM90" s="238" t="s">
        <v>232</v>
      </c>
    </row>
    <row r="91" s="2" customFormat="1">
      <c r="A91" s="38"/>
      <c r="B91" s="39"/>
      <c r="C91" s="40"/>
      <c r="D91" s="240" t="s">
        <v>133</v>
      </c>
      <c r="E91" s="40"/>
      <c r="F91" s="241" t="s">
        <v>231</v>
      </c>
      <c r="G91" s="40"/>
      <c r="H91" s="40"/>
      <c r="I91" s="147"/>
      <c r="J91" s="40"/>
      <c r="K91" s="40"/>
      <c r="L91" s="44"/>
      <c r="M91" s="242"/>
      <c r="N91" s="243"/>
      <c r="O91" s="85"/>
      <c r="P91" s="85"/>
      <c r="Q91" s="85"/>
      <c r="R91" s="85"/>
      <c r="S91" s="85"/>
      <c r="T91" s="86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133</v>
      </c>
      <c r="AU91" s="17" t="s">
        <v>81</v>
      </c>
    </row>
    <row r="92" s="2" customFormat="1" ht="21.75" customHeight="1">
      <c r="A92" s="38"/>
      <c r="B92" s="39"/>
      <c r="C92" s="227" t="s">
        <v>141</v>
      </c>
      <c r="D92" s="227" t="s">
        <v>126</v>
      </c>
      <c r="E92" s="228" t="s">
        <v>233</v>
      </c>
      <c r="F92" s="229" t="s">
        <v>234</v>
      </c>
      <c r="G92" s="230" t="s">
        <v>226</v>
      </c>
      <c r="H92" s="231">
        <v>13</v>
      </c>
      <c r="I92" s="232"/>
      <c r="J92" s="233">
        <f>ROUND(I92*H92,2)</f>
        <v>0</v>
      </c>
      <c r="K92" s="229" t="s">
        <v>130</v>
      </c>
      <c r="L92" s="44"/>
      <c r="M92" s="234" t="s">
        <v>19</v>
      </c>
      <c r="N92" s="235" t="s">
        <v>47</v>
      </c>
      <c r="O92" s="85"/>
      <c r="P92" s="236">
        <f>O92*H92</f>
        <v>0</v>
      </c>
      <c r="Q92" s="236">
        <v>0</v>
      </c>
      <c r="R92" s="236">
        <f>Q92*H92</f>
        <v>0</v>
      </c>
      <c r="S92" s="236">
        <v>0</v>
      </c>
      <c r="T92" s="237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38" t="s">
        <v>227</v>
      </c>
      <c r="AT92" s="238" t="s">
        <v>126</v>
      </c>
      <c r="AU92" s="238" t="s">
        <v>81</v>
      </c>
      <c r="AY92" s="17" t="s">
        <v>123</v>
      </c>
      <c r="BE92" s="239">
        <f>IF(N92="základní",J92,0)</f>
        <v>0</v>
      </c>
      <c r="BF92" s="239">
        <f>IF(N92="snížená",J92,0)</f>
        <v>0</v>
      </c>
      <c r="BG92" s="239">
        <f>IF(N92="zákl. přenesená",J92,0)</f>
        <v>0</v>
      </c>
      <c r="BH92" s="239">
        <f>IF(N92="sníž. přenesená",J92,0)</f>
        <v>0</v>
      </c>
      <c r="BI92" s="239">
        <f>IF(N92="nulová",J92,0)</f>
        <v>0</v>
      </c>
      <c r="BJ92" s="17" t="s">
        <v>131</v>
      </c>
      <c r="BK92" s="239">
        <f>ROUND(I92*H92,2)</f>
        <v>0</v>
      </c>
      <c r="BL92" s="17" t="s">
        <v>227</v>
      </c>
      <c r="BM92" s="238" t="s">
        <v>235</v>
      </c>
    </row>
    <row r="93" s="2" customFormat="1">
      <c r="A93" s="38"/>
      <c r="B93" s="39"/>
      <c r="C93" s="40"/>
      <c r="D93" s="240" t="s">
        <v>133</v>
      </c>
      <c r="E93" s="40"/>
      <c r="F93" s="241" t="s">
        <v>236</v>
      </c>
      <c r="G93" s="40"/>
      <c r="H93" s="40"/>
      <c r="I93" s="147"/>
      <c r="J93" s="40"/>
      <c r="K93" s="40"/>
      <c r="L93" s="44"/>
      <c r="M93" s="242"/>
      <c r="N93" s="243"/>
      <c r="O93" s="85"/>
      <c r="P93" s="85"/>
      <c r="Q93" s="85"/>
      <c r="R93" s="85"/>
      <c r="S93" s="85"/>
      <c r="T93" s="86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133</v>
      </c>
      <c r="AU93" s="17" t="s">
        <v>81</v>
      </c>
    </row>
    <row r="94" s="2" customFormat="1" ht="21.75" customHeight="1">
      <c r="A94" s="38"/>
      <c r="B94" s="39"/>
      <c r="C94" s="227" t="s">
        <v>131</v>
      </c>
      <c r="D94" s="227" t="s">
        <v>126</v>
      </c>
      <c r="E94" s="228" t="s">
        <v>237</v>
      </c>
      <c r="F94" s="229" t="s">
        <v>238</v>
      </c>
      <c r="G94" s="230" t="s">
        <v>226</v>
      </c>
      <c r="H94" s="231">
        <v>5</v>
      </c>
      <c r="I94" s="232"/>
      <c r="J94" s="233">
        <f>ROUND(I94*H94,2)</f>
        <v>0</v>
      </c>
      <c r="K94" s="229" t="s">
        <v>130</v>
      </c>
      <c r="L94" s="44"/>
      <c r="M94" s="234" t="s">
        <v>19</v>
      </c>
      <c r="N94" s="235" t="s">
        <v>47</v>
      </c>
      <c r="O94" s="85"/>
      <c r="P94" s="236">
        <f>O94*H94</f>
        <v>0</v>
      </c>
      <c r="Q94" s="236">
        <v>0</v>
      </c>
      <c r="R94" s="236">
        <f>Q94*H94</f>
        <v>0</v>
      </c>
      <c r="S94" s="236">
        <v>0</v>
      </c>
      <c r="T94" s="237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38" t="s">
        <v>227</v>
      </c>
      <c r="AT94" s="238" t="s">
        <v>126</v>
      </c>
      <c r="AU94" s="238" t="s">
        <v>81</v>
      </c>
      <c r="AY94" s="17" t="s">
        <v>123</v>
      </c>
      <c r="BE94" s="239">
        <f>IF(N94="základní",J94,0)</f>
        <v>0</v>
      </c>
      <c r="BF94" s="239">
        <f>IF(N94="snížená",J94,0)</f>
        <v>0</v>
      </c>
      <c r="BG94" s="239">
        <f>IF(N94="zákl. přenesená",J94,0)</f>
        <v>0</v>
      </c>
      <c r="BH94" s="239">
        <f>IF(N94="sníž. přenesená",J94,0)</f>
        <v>0</v>
      </c>
      <c r="BI94" s="239">
        <f>IF(N94="nulová",J94,0)</f>
        <v>0</v>
      </c>
      <c r="BJ94" s="17" t="s">
        <v>131</v>
      </c>
      <c r="BK94" s="239">
        <f>ROUND(I94*H94,2)</f>
        <v>0</v>
      </c>
      <c r="BL94" s="17" t="s">
        <v>227</v>
      </c>
      <c r="BM94" s="238" t="s">
        <v>239</v>
      </c>
    </row>
    <row r="95" s="2" customFormat="1">
      <c r="A95" s="38"/>
      <c r="B95" s="39"/>
      <c r="C95" s="40"/>
      <c r="D95" s="240" t="s">
        <v>133</v>
      </c>
      <c r="E95" s="40"/>
      <c r="F95" s="241" t="s">
        <v>240</v>
      </c>
      <c r="G95" s="40"/>
      <c r="H95" s="40"/>
      <c r="I95" s="147"/>
      <c r="J95" s="40"/>
      <c r="K95" s="40"/>
      <c r="L95" s="44"/>
      <c r="M95" s="242"/>
      <c r="N95" s="243"/>
      <c r="O95" s="85"/>
      <c r="P95" s="85"/>
      <c r="Q95" s="85"/>
      <c r="R95" s="85"/>
      <c r="S95" s="85"/>
      <c r="T95" s="86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133</v>
      </c>
      <c r="AU95" s="17" t="s">
        <v>81</v>
      </c>
    </row>
    <row r="96" s="2" customFormat="1" ht="21.75" customHeight="1">
      <c r="A96" s="38"/>
      <c r="B96" s="39"/>
      <c r="C96" s="227" t="s">
        <v>124</v>
      </c>
      <c r="D96" s="227" t="s">
        <v>126</v>
      </c>
      <c r="E96" s="228" t="s">
        <v>241</v>
      </c>
      <c r="F96" s="229" t="s">
        <v>242</v>
      </c>
      <c r="G96" s="230" t="s">
        <v>226</v>
      </c>
      <c r="H96" s="231">
        <v>14</v>
      </c>
      <c r="I96" s="232"/>
      <c r="J96" s="233">
        <f>ROUND(I96*H96,2)</f>
        <v>0</v>
      </c>
      <c r="K96" s="229" t="s">
        <v>130</v>
      </c>
      <c r="L96" s="44"/>
      <c r="M96" s="234" t="s">
        <v>19</v>
      </c>
      <c r="N96" s="235" t="s">
        <v>47</v>
      </c>
      <c r="O96" s="85"/>
      <c r="P96" s="236">
        <f>O96*H96</f>
        <v>0</v>
      </c>
      <c r="Q96" s="236">
        <v>0</v>
      </c>
      <c r="R96" s="236">
        <f>Q96*H96</f>
        <v>0</v>
      </c>
      <c r="S96" s="236">
        <v>0</v>
      </c>
      <c r="T96" s="237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38" t="s">
        <v>227</v>
      </c>
      <c r="AT96" s="238" t="s">
        <v>126</v>
      </c>
      <c r="AU96" s="238" t="s">
        <v>81</v>
      </c>
      <c r="AY96" s="17" t="s">
        <v>123</v>
      </c>
      <c r="BE96" s="239">
        <f>IF(N96="základní",J96,0)</f>
        <v>0</v>
      </c>
      <c r="BF96" s="239">
        <f>IF(N96="snížená",J96,0)</f>
        <v>0</v>
      </c>
      <c r="BG96" s="239">
        <f>IF(N96="zákl. přenesená",J96,0)</f>
        <v>0</v>
      </c>
      <c r="BH96" s="239">
        <f>IF(N96="sníž. přenesená",J96,0)</f>
        <v>0</v>
      </c>
      <c r="BI96" s="239">
        <f>IF(N96="nulová",J96,0)</f>
        <v>0</v>
      </c>
      <c r="BJ96" s="17" t="s">
        <v>131</v>
      </c>
      <c r="BK96" s="239">
        <f>ROUND(I96*H96,2)</f>
        <v>0</v>
      </c>
      <c r="BL96" s="17" t="s">
        <v>227</v>
      </c>
      <c r="BM96" s="238" t="s">
        <v>243</v>
      </c>
    </row>
    <row r="97" s="2" customFormat="1">
      <c r="A97" s="38"/>
      <c r="B97" s="39"/>
      <c r="C97" s="40"/>
      <c r="D97" s="240" t="s">
        <v>133</v>
      </c>
      <c r="E97" s="40"/>
      <c r="F97" s="241" t="s">
        <v>244</v>
      </c>
      <c r="G97" s="40"/>
      <c r="H97" s="40"/>
      <c r="I97" s="147"/>
      <c r="J97" s="40"/>
      <c r="K97" s="40"/>
      <c r="L97" s="44"/>
      <c r="M97" s="242"/>
      <c r="N97" s="243"/>
      <c r="O97" s="85"/>
      <c r="P97" s="85"/>
      <c r="Q97" s="85"/>
      <c r="R97" s="85"/>
      <c r="S97" s="85"/>
      <c r="T97" s="86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133</v>
      </c>
      <c r="AU97" s="17" t="s">
        <v>81</v>
      </c>
    </row>
    <row r="98" s="2" customFormat="1" ht="21.75" customHeight="1">
      <c r="A98" s="38"/>
      <c r="B98" s="39"/>
      <c r="C98" s="227" t="s">
        <v>158</v>
      </c>
      <c r="D98" s="227" t="s">
        <v>126</v>
      </c>
      <c r="E98" s="228" t="s">
        <v>245</v>
      </c>
      <c r="F98" s="229" t="s">
        <v>246</v>
      </c>
      <c r="G98" s="230" t="s">
        <v>226</v>
      </c>
      <c r="H98" s="231">
        <v>14</v>
      </c>
      <c r="I98" s="232"/>
      <c r="J98" s="233">
        <f>ROUND(I98*H98,2)</f>
        <v>0</v>
      </c>
      <c r="K98" s="229" t="s">
        <v>130</v>
      </c>
      <c r="L98" s="44"/>
      <c r="M98" s="234" t="s">
        <v>19</v>
      </c>
      <c r="N98" s="235" t="s">
        <v>47</v>
      </c>
      <c r="O98" s="85"/>
      <c r="P98" s="236">
        <f>O98*H98</f>
        <v>0</v>
      </c>
      <c r="Q98" s="236">
        <v>0</v>
      </c>
      <c r="R98" s="236">
        <f>Q98*H98</f>
        <v>0</v>
      </c>
      <c r="S98" s="236">
        <v>0</v>
      </c>
      <c r="T98" s="237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8" t="s">
        <v>227</v>
      </c>
      <c r="AT98" s="238" t="s">
        <v>126</v>
      </c>
      <c r="AU98" s="238" t="s">
        <v>81</v>
      </c>
      <c r="AY98" s="17" t="s">
        <v>123</v>
      </c>
      <c r="BE98" s="239">
        <f>IF(N98="základní",J98,0)</f>
        <v>0</v>
      </c>
      <c r="BF98" s="239">
        <f>IF(N98="snížená",J98,0)</f>
        <v>0</v>
      </c>
      <c r="BG98" s="239">
        <f>IF(N98="zákl. přenesená",J98,0)</f>
        <v>0</v>
      </c>
      <c r="BH98" s="239">
        <f>IF(N98="sníž. přenesená",J98,0)</f>
        <v>0</v>
      </c>
      <c r="BI98" s="239">
        <f>IF(N98="nulová",J98,0)</f>
        <v>0</v>
      </c>
      <c r="BJ98" s="17" t="s">
        <v>131</v>
      </c>
      <c r="BK98" s="239">
        <f>ROUND(I98*H98,2)</f>
        <v>0</v>
      </c>
      <c r="BL98" s="17" t="s">
        <v>227</v>
      </c>
      <c r="BM98" s="238" t="s">
        <v>247</v>
      </c>
    </row>
    <row r="99" s="2" customFormat="1">
      <c r="A99" s="38"/>
      <c r="B99" s="39"/>
      <c r="C99" s="40"/>
      <c r="D99" s="240" t="s">
        <v>133</v>
      </c>
      <c r="E99" s="40"/>
      <c r="F99" s="241" t="s">
        <v>246</v>
      </c>
      <c r="G99" s="40"/>
      <c r="H99" s="40"/>
      <c r="I99" s="147"/>
      <c r="J99" s="40"/>
      <c r="K99" s="40"/>
      <c r="L99" s="44"/>
      <c r="M99" s="290"/>
      <c r="N99" s="291"/>
      <c r="O99" s="292"/>
      <c r="P99" s="292"/>
      <c r="Q99" s="292"/>
      <c r="R99" s="292"/>
      <c r="S99" s="292"/>
      <c r="T99" s="293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133</v>
      </c>
      <c r="AU99" s="17" t="s">
        <v>81</v>
      </c>
    </row>
    <row r="100" s="2" customFormat="1" ht="6.96" customHeight="1">
      <c r="A100" s="38"/>
      <c r="B100" s="60"/>
      <c r="C100" s="61"/>
      <c r="D100" s="61"/>
      <c r="E100" s="61"/>
      <c r="F100" s="61"/>
      <c r="G100" s="61"/>
      <c r="H100" s="61"/>
      <c r="I100" s="176"/>
      <c r="J100" s="61"/>
      <c r="K100" s="61"/>
      <c r="L100" s="44"/>
      <c r="M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</sheetData>
  <sheetProtection sheet="1" autoFilter="0" formatColumns="0" formatRows="0" objects="1" scenarios="1" spinCount="100000" saltValue="CbFIV6sjy6qWpqBK76UHOWxqcxqKg/8xKWjgqfRCF6EdV5Qb73wBeHiZhcNumfwukYAeDn9Qi9ECRmUnghc+xA==" hashValue="mX29DRfyn0yLYdjIriIZOm304v2ka1sRkNKTCCfssS4/gGPhF3slFcf4VoOBZwJik/Lw2SbtI8soB4kmqRNgAA==" algorithmName="SHA-512" password="CC35"/>
  <autoFilter ref="C85:K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0"/>
      <c r="AT3" s="17" t="s">
        <v>83</v>
      </c>
    </row>
    <row r="4" hidden="1" s="1" customFormat="1" ht="24.96" customHeight="1">
      <c r="B4" s="20"/>
      <c r="D4" s="143" t="s">
        <v>97</v>
      </c>
      <c r="I4" s="139"/>
      <c r="L4" s="20"/>
      <c r="M4" s="144" t="s">
        <v>10</v>
      </c>
      <c r="AT4" s="17" t="s">
        <v>35</v>
      </c>
    </row>
    <row r="5" hidden="1" s="1" customFormat="1" ht="6.96" customHeight="1">
      <c r="B5" s="20"/>
      <c r="I5" s="139"/>
      <c r="L5" s="20"/>
    </row>
    <row r="6" hidden="1" s="1" customFormat="1" ht="12" customHeight="1">
      <c r="B6" s="20"/>
      <c r="D6" s="145" t="s">
        <v>16</v>
      </c>
      <c r="I6" s="139"/>
      <c r="L6" s="20"/>
    </row>
    <row r="7" hidden="1" s="1" customFormat="1" ht="16.5" customHeight="1">
      <c r="B7" s="20"/>
      <c r="E7" s="146" t="str">
        <f>'Rekapitulace stavby'!K6</f>
        <v>Oprava geometrických parametrů koleje 2020 u ST Most</v>
      </c>
      <c r="F7" s="145"/>
      <c r="G7" s="145"/>
      <c r="H7" s="145"/>
      <c r="I7" s="139"/>
      <c r="L7" s="20"/>
    </row>
    <row r="8" hidden="1" s="1" customFormat="1" ht="12" customHeight="1">
      <c r="B8" s="20"/>
      <c r="D8" s="145" t="s">
        <v>98</v>
      </c>
      <c r="I8" s="139"/>
      <c r="L8" s="20"/>
    </row>
    <row r="9" hidden="1" s="2" customFormat="1" ht="16.5" customHeight="1">
      <c r="A9" s="38"/>
      <c r="B9" s="44"/>
      <c r="C9" s="38"/>
      <c r="D9" s="38"/>
      <c r="E9" s="146" t="s">
        <v>248</v>
      </c>
      <c r="F9" s="38"/>
      <c r="G9" s="38"/>
      <c r="H9" s="38"/>
      <c r="I9" s="147"/>
      <c r="J9" s="38"/>
      <c r="K9" s="38"/>
      <c r="L9" s="14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5" t="s">
        <v>100</v>
      </c>
      <c r="E10" s="38"/>
      <c r="F10" s="38"/>
      <c r="G10" s="38"/>
      <c r="H10" s="38"/>
      <c r="I10" s="147"/>
      <c r="J10" s="38"/>
      <c r="K10" s="38"/>
      <c r="L10" s="14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9" t="s">
        <v>249</v>
      </c>
      <c r="F11" s="38"/>
      <c r="G11" s="38"/>
      <c r="H11" s="38"/>
      <c r="I11" s="147"/>
      <c r="J11" s="38"/>
      <c r="K11" s="38"/>
      <c r="L11" s="14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47"/>
      <c r="J12" s="38"/>
      <c r="K12" s="38"/>
      <c r="L12" s="14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5" t="s">
        <v>18</v>
      </c>
      <c r="E13" s="38"/>
      <c r="F13" s="134" t="s">
        <v>19</v>
      </c>
      <c r="G13" s="38"/>
      <c r="H13" s="38"/>
      <c r="I13" s="150" t="s">
        <v>20</v>
      </c>
      <c r="J13" s="134" t="s">
        <v>19</v>
      </c>
      <c r="K13" s="38"/>
      <c r="L13" s="14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5" t="s">
        <v>21</v>
      </c>
      <c r="E14" s="38"/>
      <c r="F14" s="134" t="s">
        <v>22</v>
      </c>
      <c r="G14" s="38"/>
      <c r="H14" s="38"/>
      <c r="I14" s="150" t="s">
        <v>23</v>
      </c>
      <c r="J14" s="151" t="str">
        <f>'Rekapitulace stavby'!AN8</f>
        <v>24. 3. 2020</v>
      </c>
      <c r="K14" s="38"/>
      <c r="L14" s="14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7"/>
      <c r="J15" s="38"/>
      <c r="K15" s="38"/>
      <c r="L15" s="14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5" t="s">
        <v>25</v>
      </c>
      <c r="E16" s="38"/>
      <c r="F16" s="38"/>
      <c r="G16" s="38"/>
      <c r="H16" s="38"/>
      <c r="I16" s="150" t="s">
        <v>26</v>
      </c>
      <c r="J16" s="134" t="s">
        <v>27</v>
      </c>
      <c r="K16" s="38"/>
      <c r="L16" s="14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4" t="s">
        <v>28</v>
      </c>
      <c r="F17" s="38"/>
      <c r="G17" s="38"/>
      <c r="H17" s="38"/>
      <c r="I17" s="150" t="s">
        <v>29</v>
      </c>
      <c r="J17" s="134" t="s">
        <v>30</v>
      </c>
      <c r="K17" s="38"/>
      <c r="L17" s="14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7"/>
      <c r="J18" s="38"/>
      <c r="K18" s="38"/>
      <c r="L18" s="14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5" t="s">
        <v>31</v>
      </c>
      <c r="E19" s="38"/>
      <c r="F19" s="38"/>
      <c r="G19" s="38"/>
      <c r="H19" s="38"/>
      <c r="I19" s="150" t="s">
        <v>26</v>
      </c>
      <c r="J19" s="33" t="str">
        <f>'Rekapitulace stavby'!AN13</f>
        <v>Vyplň údaj</v>
      </c>
      <c r="K19" s="38"/>
      <c r="L19" s="14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4"/>
      <c r="G20" s="134"/>
      <c r="H20" s="134"/>
      <c r="I20" s="150" t="s">
        <v>29</v>
      </c>
      <c r="J20" s="33" t="str">
        <f>'Rekapitulace stavby'!AN14</f>
        <v>Vyplň údaj</v>
      </c>
      <c r="K20" s="38"/>
      <c r="L20" s="14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7"/>
      <c r="J21" s="38"/>
      <c r="K21" s="38"/>
      <c r="L21" s="14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5" t="s">
        <v>33</v>
      </c>
      <c r="E22" s="38"/>
      <c r="F22" s="38"/>
      <c r="G22" s="38"/>
      <c r="H22" s="38"/>
      <c r="I22" s="150" t="s">
        <v>26</v>
      </c>
      <c r="J22" s="134" t="str">
        <f>IF('Rekapitulace stavby'!AN16="","",'Rekapitulace stavby'!AN16)</f>
        <v/>
      </c>
      <c r="K22" s="38"/>
      <c r="L22" s="14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4" t="str">
        <f>IF('Rekapitulace stavby'!E17="","",'Rekapitulace stavby'!E17)</f>
        <v xml:space="preserve"> </v>
      </c>
      <c r="F23" s="38"/>
      <c r="G23" s="38"/>
      <c r="H23" s="38"/>
      <c r="I23" s="150" t="s">
        <v>29</v>
      </c>
      <c r="J23" s="134" t="str">
        <f>IF('Rekapitulace stavby'!AN17="","",'Rekapitulace stavby'!AN17)</f>
        <v/>
      </c>
      <c r="K23" s="38"/>
      <c r="L23" s="14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7"/>
      <c r="J24" s="38"/>
      <c r="K24" s="38"/>
      <c r="L24" s="14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5" t="s">
        <v>36</v>
      </c>
      <c r="E25" s="38"/>
      <c r="F25" s="38"/>
      <c r="G25" s="38"/>
      <c r="H25" s="38"/>
      <c r="I25" s="150" t="s">
        <v>26</v>
      </c>
      <c r="J25" s="134" t="s">
        <v>19</v>
      </c>
      <c r="K25" s="38"/>
      <c r="L25" s="14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4" t="s">
        <v>37</v>
      </c>
      <c r="F26" s="38"/>
      <c r="G26" s="38"/>
      <c r="H26" s="38"/>
      <c r="I26" s="150" t="s">
        <v>29</v>
      </c>
      <c r="J26" s="134" t="s">
        <v>19</v>
      </c>
      <c r="K26" s="38"/>
      <c r="L26" s="14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7"/>
      <c r="J27" s="38"/>
      <c r="K27" s="38"/>
      <c r="L27" s="14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5" t="s">
        <v>38</v>
      </c>
      <c r="E28" s="38"/>
      <c r="F28" s="38"/>
      <c r="G28" s="38"/>
      <c r="H28" s="38"/>
      <c r="I28" s="147"/>
      <c r="J28" s="38"/>
      <c r="K28" s="38"/>
      <c r="L28" s="14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83.25" customHeight="1">
      <c r="A29" s="152"/>
      <c r="B29" s="153"/>
      <c r="C29" s="152"/>
      <c r="D29" s="152"/>
      <c r="E29" s="154" t="s">
        <v>39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7"/>
      <c r="J30" s="38"/>
      <c r="K30" s="38"/>
      <c r="L30" s="14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7"/>
      <c r="E31" s="157"/>
      <c r="F31" s="157"/>
      <c r="G31" s="157"/>
      <c r="H31" s="157"/>
      <c r="I31" s="158"/>
      <c r="J31" s="157"/>
      <c r="K31" s="157"/>
      <c r="L31" s="14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9" t="s">
        <v>40</v>
      </c>
      <c r="E32" s="38"/>
      <c r="F32" s="38"/>
      <c r="G32" s="38"/>
      <c r="H32" s="38"/>
      <c r="I32" s="147"/>
      <c r="J32" s="160">
        <f>ROUND(J88, 2)</f>
        <v>0</v>
      </c>
      <c r="K32" s="38"/>
      <c r="L32" s="14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7"/>
      <c r="E33" s="157"/>
      <c r="F33" s="157"/>
      <c r="G33" s="157"/>
      <c r="H33" s="157"/>
      <c r="I33" s="158"/>
      <c r="J33" s="157"/>
      <c r="K33" s="157"/>
      <c r="L33" s="14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1" t="s">
        <v>42</v>
      </c>
      <c r="G34" s="38"/>
      <c r="H34" s="38"/>
      <c r="I34" s="162" t="s">
        <v>41</v>
      </c>
      <c r="J34" s="161" t="s">
        <v>43</v>
      </c>
      <c r="K34" s="38"/>
      <c r="L34" s="14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44</v>
      </c>
      <c r="E35" s="145" t="s">
        <v>45</v>
      </c>
      <c r="F35" s="164">
        <f>ROUND((SUM(BE88:BE105)),  2)</f>
        <v>0</v>
      </c>
      <c r="G35" s="38"/>
      <c r="H35" s="38"/>
      <c r="I35" s="165">
        <v>0.20999999999999999</v>
      </c>
      <c r="J35" s="164">
        <f>ROUND(((SUM(BE88:BE105))*I35),  2)</f>
        <v>0</v>
      </c>
      <c r="K35" s="38"/>
      <c r="L35" s="14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5" t="s">
        <v>46</v>
      </c>
      <c r="F36" s="164">
        <f>ROUND((SUM(BF88:BF105)),  2)</f>
        <v>0</v>
      </c>
      <c r="G36" s="38"/>
      <c r="H36" s="38"/>
      <c r="I36" s="165">
        <v>0.14999999999999999</v>
      </c>
      <c r="J36" s="164">
        <f>ROUND(((SUM(BF88:BF105))*I36),  2)</f>
        <v>0</v>
      </c>
      <c r="K36" s="38"/>
      <c r="L36" s="14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145" t="s">
        <v>44</v>
      </c>
      <c r="E37" s="145" t="s">
        <v>47</v>
      </c>
      <c r="F37" s="164">
        <f>ROUND((SUM(BG88:BG105)),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14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5" t="s">
        <v>48</v>
      </c>
      <c r="F38" s="164">
        <f>ROUND((SUM(BH88:BH105)),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14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5" t="s">
        <v>49</v>
      </c>
      <c r="F39" s="164">
        <f>ROUND((SUM(BI88:BI105)),  2)</f>
        <v>0</v>
      </c>
      <c r="G39" s="38"/>
      <c r="H39" s="38"/>
      <c r="I39" s="165">
        <v>0</v>
      </c>
      <c r="J39" s="164">
        <f>0</f>
        <v>0</v>
      </c>
      <c r="K39" s="38"/>
      <c r="L39" s="14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7"/>
      <c r="J40" s="38"/>
      <c r="K40" s="38"/>
      <c r="L40" s="14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6"/>
      <c r="D41" s="167" t="s">
        <v>50</v>
      </c>
      <c r="E41" s="168"/>
      <c r="F41" s="168"/>
      <c r="G41" s="169" t="s">
        <v>51</v>
      </c>
      <c r="H41" s="170" t="s">
        <v>52</v>
      </c>
      <c r="I41" s="171"/>
      <c r="J41" s="172">
        <f>SUM(J32:J39)</f>
        <v>0</v>
      </c>
      <c r="K41" s="173"/>
      <c r="L41" s="14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74"/>
      <c r="C42" s="175"/>
      <c r="D42" s="175"/>
      <c r="E42" s="175"/>
      <c r="F42" s="175"/>
      <c r="G42" s="175"/>
      <c r="H42" s="175"/>
      <c r="I42" s="176"/>
      <c r="J42" s="175"/>
      <c r="K42" s="175"/>
      <c r="L42" s="14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hidden="1" s="2" customFormat="1" ht="6.96" customHeight="1">
      <c r="A46" s="38"/>
      <c r="B46" s="177"/>
      <c r="C46" s="178"/>
      <c r="D46" s="178"/>
      <c r="E46" s="178"/>
      <c r="F46" s="178"/>
      <c r="G46" s="178"/>
      <c r="H46" s="178"/>
      <c r="I46" s="179"/>
      <c r="J46" s="178"/>
      <c r="K46" s="178"/>
      <c r="L46" s="14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102</v>
      </c>
      <c r="D47" s="40"/>
      <c r="E47" s="40"/>
      <c r="F47" s="40"/>
      <c r="G47" s="40"/>
      <c r="H47" s="40"/>
      <c r="I47" s="147"/>
      <c r="J47" s="40"/>
      <c r="K47" s="40"/>
      <c r="L47" s="14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7"/>
      <c r="J48" s="40"/>
      <c r="K48" s="40"/>
      <c r="L48" s="14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7"/>
      <c r="J49" s="40"/>
      <c r="K49" s="40"/>
      <c r="L49" s="14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80" t="str">
        <f>E7</f>
        <v>Oprava geometrických parametrů koleje 2020 u ST Most</v>
      </c>
      <c r="F50" s="32"/>
      <c r="G50" s="32"/>
      <c r="H50" s="32"/>
      <c r="I50" s="147"/>
      <c r="J50" s="40"/>
      <c r="K50" s="40"/>
      <c r="L50" s="14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98</v>
      </c>
      <c r="D51" s="22"/>
      <c r="E51" s="22"/>
      <c r="F51" s="22"/>
      <c r="G51" s="22"/>
      <c r="H51" s="22"/>
      <c r="I51" s="139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80" t="s">
        <v>248</v>
      </c>
      <c r="F52" s="40"/>
      <c r="G52" s="40"/>
      <c r="H52" s="40"/>
      <c r="I52" s="147"/>
      <c r="J52" s="40"/>
      <c r="K52" s="40"/>
      <c r="L52" s="14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100</v>
      </c>
      <c r="D53" s="40"/>
      <c r="E53" s="40"/>
      <c r="F53" s="40"/>
      <c r="G53" s="40"/>
      <c r="H53" s="40"/>
      <c r="I53" s="147"/>
      <c r="J53" s="40"/>
      <c r="K53" s="40"/>
      <c r="L53" s="14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70" t="str">
        <f>E11</f>
        <v>Č1 - VRN</v>
      </c>
      <c r="F54" s="40"/>
      <c r="G54" s="40"/>
      <c r="H54" s="40"/>
      <c r="I54" s="147"/>
      <c r="J54" s="40"/>
      <c r="K54" s="40"/>
      <c r="L54" s="14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7"/>
      <c r="J55" s="40"/>
      <c r="K55" s="40"/>
      <c r="L55" s="14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obvod ST Most</v>
      </c>
      <c r="G56" s="40"/>
      <c r="H56" s="40"/>
      <c r="I56" s="150" t="s">
        <v>23</v>
      </c>
      <c r="J56" s="73" t="str">
        <f>IF(J14="","",J14)</f>
        <v>24. 3. 2020</v>
      </c>
      <c r="K56" s="40"/>
      <c r="L56" s="14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7"/>
      <c r="J57" s="40"/>
      <c r="K57" s="40"/>
      <c r="L57" s="14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Správa železnic, s.o., OŘ UNL, ST Most</v>
      </c>
      <c r="G58" s="40"/>
      <c r="H58" s="40"/>
      <c r="I58" s="150" t="s">
        <v>33</v>
      </c>
      <c r="J58" s="36" t="str">
        <f>E23</f>
        <v xml:space="preserve"> </v>
      </c>
      <c r="K58" s="40"/>
      <c r="L58" s="14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150" t="s">
        <v>36</v>
      </c>
      <c r="J59" s="36" t="str">
        <f>E26</f>
        <v>Ing. Střítezský Petr</v>
      </c>
      <c r="K59" s="40"/>
      <c r="L59" s="14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7"/>
      <c r="J60" s="40"/>
      <c r="K60" s="40"/>
      <c r="L60" s="14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81" t="s">
        <v>103</v>
      </c>
      <c r="D61" s="182"/>
      <c r="E61" s="182"/>
      <c r="F61" s="182"/>
      <c r="G61" s="182"/>
      <c r="H61" s="182"/>
      <c r="I61" s="183"/>
      <c r="J61" s="184" t="s">
        <v>104</v>
      </c>
      <c r="K61" s="182"/>
      <c r="L61" s="14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7"/>
      <c r="J62" s="40"/>
      <c r="K62" s="40"/>
      <c r="L62" s="14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85" t="s">
        <v>72</v>
      </c>
      <c r="D63" s="40"/>
      <c r="E63" s="40"/>
      <c r="F63" s="40"/>
      <c r="G63" s="40"/>
      <c r="H63" s="40"/>
      <c r="I63" s="147"/>
      <c r="J63" s="103">
        <f>J88</f>
        <v>0</v>
      </c>
      <c r="K63" s="40"/>
      <c r="L63" s="14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105</v>
      </c>
    </row>
    <row r="64" hidden="1" s="9" customFormat="1" ht="24.96" customHeight="1">
      <c r="A64" s="9"/>
      <c r="B64" s="186"/>
      <c r="C64" s="187"/>
      <c r="D64" s="188" t="s">
        <v>250</v>
      </c>
      <c r="E64" s="189"/>
      <c r="F64" s="189"/>
      <c r="G64" s="189"/>
      <c r="H64" s="189"/>
      <c r="I64" s="190"/>
      <c r="J64" s="191">
        <f>J89</f>
        <v>0</v>
      </c>
      <c r="K64" s="187"/>
      <c r="L64" s="19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93"/>
      <c r="C65" s="126"/>
      <c r="D65" s="194" t="s">
        <v>251</v>
      </c>
      <c r="E65" s="195"/>
      <c r="F65" s="195"/>
      <c r="G65" s="195"/>
      <c r="H65" s="195"/>
      <c r="I65" s="196"/>
      <c r="J65" s="197">
        <f>J90</f>
        <v>0</v>
      </c>
      <c r="K65" s="126"/>
      <c r="L65" s="19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86"/>
      <c r="C66" s="187"/>
      <c r="D66" s="188" t="s">
        <v>252</v>
      </c>
      <c r="E66" s="189"/>
      <c r="F66" s="189"/>
      <c r="G66" s="189"/>
      <c r="H66" s="189"/>
      <c r="I66" s="190"/>
      <c r="J66" s="191">
        <f>J95</f>
        <v>0</v>
      </c>
      <c r="K66" s="187"/>
      <c r="L66" s="19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147"/>
      <c r="J67" s="40"/>
      <c r="K67" s="40"/>
      <c r="L67" s="14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 s="2" customFormat="1" ht="6.96" customHeight="1">
      <c r="A68" s="38"/>
      <c r="B68" s="60"/>
      <c r="C68" s="61"/>
      <c r="D68" s="61"/>
      <c r="E68" s="61"/>
      <c r="F68" s="61"/>
      <c r="G68" s="61"/>
      <c r="H68" s="61"/>
      <c r="I68" s="176"/>
      <c r="J68" s="61"/>
      <c r="K68" s="61"/>
      <c r="L68" s="14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/>
    <row r="70" hidden="1"/>
    <row r="71" hidden="1"/>
    <row r="72" s="2" customFormat="1" ht="6.96" customHeight="1">
      <c r="A72" s="38"/>
      <c r="B72" s="62"/>
      <c r="C72" s="63"/>
      <c r="D72" s="63"/>
      <c r="E72" s="63"/>
      <c r="F72" s="63"/>
      <c r="G72" s="63"/>
      <c r="H72" s="63"/>
      <c r="I72" s="179"/>
      <c r="J72" s="63"/>
      <c r="K72" s="63"/>
      <c r="L72" s="14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3" t="s">
        <v>108</v>
      </c>
      <c r="D73" s="40"/>
      <c r="E73" s="40"/>
      <c r="F73" s="40"/>
      <c r="G73" s="40"/>
      <c r="H73" s="40"/>
      <c r="I73" s="147"/>
      <c r="J73" s="40"/>
      <c r="K73" s="40"/>
      <c r="L73" s="14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147"/>
      <c r="J74" s="40"/>
      <c r="K74" s="40"/>
      <c r="L74" s="14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16</v>
      </c>
      <c r="D75" s="40"/>
      <c r="E75" s="40"/>
      <c r="F75" s="40"/>
      <c r="G75" s="40"/>
      <c r="H75" s="40"/>
      <c r="I75" s="147"/>
      <c r="J75" s="40"/>
      <c r="K75" s="40"/>
      <c r="L75" s="14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180" t="str">
        <f>E7</f>
        <v>Oprava geometrických parametrů koleje 2020 u ST Most</v>
      </c>
      <c r="F76" s="32"/>
      <c r="G76" s="32"/>
      <c r="H76" s="32"/>
      <c r="I76" s="147"/>
      <c r="J76" s="40"/>
      <c r="K76" s="40"/>
      <c r="L76" s="14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1" customFormat="1" ht="12" customHeight="1">
      <c r="B77" s="21"/>
      <c r="C77" s="32" t="s">
        <v>98</v>
      </c>
      <c r="D77" s="22"/>
      <c r="E77" s="22"/>
      <c r="F77" s="22"/>
      <c r="G77" s="22"/>
      <c r="H77" s="22"/>
      <c r="I77" s="139"/>
      <c r="J77" s="22"/>
      <c r="K77" s="22"/>
      <c r="L77" s="20"/>
    </row>
    <row r="78" s="2" customFormat="1" ht="16.5" customHeight="1">
      <c r="A78" s="38"/>
      <c r="B78" s="39"/>
      <c r="C78" s="40"/>
      <c r="D78" s="40"/>
      <c r="E78" s="180" t="s">
        <v>248</v>
      </c>
      <c r="F78" s="40"/>
      <c r="G78" s="40"/>
      <c r="H78" s="40"/>
      <c r="I78" s="147"/>
      <c r="J78" s="40"/>
      <c r="K78" s="40"/>
      <c r="L78" s="14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100</v>
      </c>
      <c r="D79" s="40"/>
      <c r="E79" s="40"/>
      <c r="F79" s="40"/>
      <c r="G79" s="40"/>
      <c r="H79" s="40"/>
      <c r="I79" s="147"/>
      <c r="J79" s="40"/>
      <c r="K79" s="40"/>
      <c r="L79" s="14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70" t="str">
        <f>E11</f>
        <v>Č1 - VRN</v>
      </c>
      <c r="F80" s="40"/>
      <c r="G80" s="40"/>
      <c r="H80" s="40"/>
      <c r="I80" s="147"/>
      <c r="J80" s="40"/>
      <c r="K80" s="40"/>
      <c r="L80" s="14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7"/>
      <c r="J81" s="40"/>
      <c r="K81" s="40"/>
      <c r="L81" s="14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F14</f>
        <v>obvod ST Most</v>
      </c>
      <c r="G82" s="40"/>
      <c r="H82" s="40"/>
      <c r="I82" s="150" t="s">
        <v>23</v>
      </c>
      <c r="J82" s="73" t="str">
        <f>IF(J14="","",J14)</f>
        <v>24. 3. 2020</v>
      </c>
      <c r="K82" s="40"/>
      <c r="L82" s="14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7"/>
      <c r="J83" s="40"/>
      <c r="K83" s="40"/>
      <c r="L83" s="14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E17</f>
        <v>Správa železnic, s.o., OŘ UNL, ST Most</v>
      </c>
      <c r="G84" s="40"/>
      <c r="H84" s="40"/>
      <c r="I84" s="150" t="s">
        <v>33</v>
      </c>
      <c r="J84" s="36" t="str">
        <f>E23</f>
        <v xml:space="preserve"> </v>
      </c>
      <c r="K84" s="40"/>
      <c r="L84" s="14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31</v>
      </c>
      <c r="D85" s="40"/>
      <c r="E85" s="40"/>
      <c r="F85" s="27" t="str">
        <f>IF(E20="","",E20)</f>
        <v>Vyplň údaj</v>
      </c>
      <c r="G85" s="40"/>
      <c r="H85" s="40"/>
      <c r="I85" s="150" t="s">
        <v>36</v>
      </c>
      <c r="J85" s="36" t="str">
        <f>E26</f>
        <v>Ing. Střítezský Petr</v>
      </c>
      <c r="K85" s="40"/>
      <c r="L85" s="14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147"/>
      <c r="J86" s="40"/>
      <c r="K86" s="40"/>
      <c r="L86" s="14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99"/>
      <c r="B87" s="200"/>
      <c r="C87" s="201" t="s">
        <v>109</v>
      </c>
      <c r="D87" s="202" t="s">
        <v>59</v>
      </c>
      <c r="E87" s="202" t="s">
        <v>55</v>
      </c>
      <c r="F87" s="202" t="s">
        <v>56</v>
      </c>
      <c r="G87" s="202" t="s">
        <v>110</v>
      </c>
      <c r="H87" s="202" t="s">
        <v>111</v>
      </c>
      <c r="I87" s="203" t="s">
        <v>112</v>
      </c>
      <c r="J87" s="202" t="s">
        <v>104</v>
      </c>
      <c r="K87" s="204" t="s">
        <v>113</v>
      </c>
      <c r="L87" s="205"/>
      <c r="M87" s="93" t="s">
        <v>19</v>
      </c>
      <c r="N87" s="94" t="s">
        <v>44</v>
      </c>
      <c r="O87" s="94" t="s">
        <v>114</v>
      </c>
      <c r="P87" s="94" t="s">
        <v>115</v>
      </c>
      <c r="Q87" s="94" t="s">
        <v>116</v>
      </c>
      <c r="R87" s="94" t="s">
        <v>117</v>
      </c>
      <c r="S87" s="94" t="s">
        <v>118</v>
      </c>
      <c r="T87" s="95" t="s">
        <v>119</v>
      </c>
      <c r="U87" s="199"/>
      <c r="V87" s="199"/>
      <c r="W87" s="199"/>
      <c r="X87" s="199"/>
      <c r="Y87" s="199"/>
      <c r="Z87" s="199"/>
      <c r="AA87" s="199"/>
      <c r="AB87" s="199"/>
      <c r="AC87" s="199"/>
      <c r="AD87" s="199"/>
      <c r="AE87" s="199"/>
    </row>
    <row r="88" s="2" customFormat="1" ht="22.8" customHeight="1">
      <c r="A88" s="38"/>
      <c r="B88" s="39"/>
      <c r="C88" s="100" t="s">
        <v>120</v>
      </c>
      <c r="D88" s="40"/>
      <c r="E88" s="40"/>
      <c r="F88" s="40"/>
      <c r="G88" s="40"/>
      <c r="H88" s="40"/>
      <c r="I88" s="147"/>
      <c r="J88" s="206">
        <f>BK88</f>
        <v>0</v>
      </c>
      <c r="K88" s="40"/>
      <c r="L88" s="44"/>
      <c r="M88" s="96"/>
      <c r="N88" s="207"/>
      <c r="O88" s="97"/>
      <c r="P88" s="208">
        <f>P89+P95</f>
        <v>0</v>
      </c>
      <c r="Q88" s="97"/>
      <c r="R88" s="208">
        <f>R89+R95</f>
        <v>0</v>
      </c>
      <c r="S88" s="97"/>
      <c r="T88" s="209">
        <f>T89+T95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73</v>
      </c>
      <c r="AU88" s="17" t="s">
        <v>105</v>
      </c>
      <c r="BK88" s="210">
        <f>BK89+BK95</f>
        <v>0</v>
      </c>
    </row>
    <row r="89" s="12" customFormat="1" ht="25.92" customHeight="1">
      <c r="A89" s="12"/>
      <c r="B89" s="211"/>
      <c r="C89" s="212"/>
      <c r="D89" s="213" t="s">
        <v>73</v>
      </c>
      <c r="E89" s="214" t="s">
        <v>253</v>
      </c>
      <c r="F89" s="214" t="s">
        <v>254</v>
      </c>
      <c r="G89" s="212"/>
      <c r="H89" s="212"/>
      <c r="I89" s="215"/>
      <c r="J89" s="216">
        <f>BK89</f>
        <v>0</v>
      </c>
      <c r="K89" s="212"/>
      <c r="L89" s="217"/>
      <c r="M89" s="218"/>
      <c r="N89" s="219"/>
      <c r="O89" s="219"/>
      <c r="P89" s="220">
        <f>P90</f>
        <v>0</v>
      </c>
      <c r="Q89" s="219"/>
      <c r="R89" s="220">
        <f>R90</f>
        <v>0</v>
      </c>
      <c r="S89" s="219"/>
      <c r="T89" s="221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2" t="s">
        <v>131</v>
      </c>
      <c r="AT89" s="223" t="s">
        <v>73</v>
      </c>
      <c r="AU89" s="223" t="s">
        <v>74</v>
      </c>
      <c r="AY89" s="222" t="s">
        <v>123</v>
      </c>
      <c r="BK89" s="224">
        <f>BK90</f>
        <v>0</v>
      </c>
    </row>
    <row r="90" s="12" customFormat="1" ht="22.8" customHeight="1">
      <c r="A90" s="12"/>
      <c r="B90" s="211"/>
      <c r="C90" s="212"/>
      <c r="D90" s="213" t="s">
        <v>73</v>
      </c>
      <c r="E90" s="225" t="s">
        <v>255</v>
      </c>
      <c r="F90" s="225" t="s">
        <v>256</v>
      </c>
      <c r="G90" s="212"/>
      <c r="H90" s="212"/>
      <c r="I90" s="215"/>
      <c r="J90" s="226">
        <f>BK90</f>
        <v>0</v>
      </c>
      <c r="K90" s="212"/>
      <c r="L90" s="217"/>
      <c r="M90" s="218"/>
      <c r="N90" s="219"/>
      <c r="O90" s="219"/>
      <c r="P90" s="220">
        <f>SUM(P91:P94)</f>
        <v>0</v>
      </c>
      <c r="Q90" s="219"/>
      <c r="R90" s="220">
        <f>SUM(R91:R94)</f>
        <v>0</v>
      </c>
      <c r="S90" s="219"/>
      <c r="T90" s="221">
        <f>SUM(T91:T94)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2" t="s">
        <v>131</v>
      </c>
      <c r="AT90" s="223" t="s">
        <v>73</v>
      </c>
      <c r="AU90" s="223" t="s">
        <v>81</v>
      </c>
      <c r="AY90" s="222" t="s">
        <v>123</v>
      </c>
      <c r="BK90" s="224">
        <f>SUM(BK91:BK94)</f>
        <v>0</v>
      </c>
    </row>
    <row r="91" s="2" customFormat="1" ht="16.5" customHeight="1">
      <c r="A91" s="38"/>
      <c r="B91" s="39"/>
      <c r="C91" s="227" t="s">
        <v>81</v>
      </c>
      <c r="D91" s="227" t="s">
        <v>126</v>
      </c>
      <c r="E91" s="228" t="s">
        <v>257</v>
      </c>
      <c r="F91" s="229" t="s">
        <v>258</v>
      </c>
      <c r="G91" s="230" t="s">
        <v>226</v>
      </c>
      <c r="H91" s="231">
        <v>1</v>
      </c>
      <c r="I91" s="232"/>
      <c r="J91" s="233">
        <f>ROUND(I91*H91,2)</f>
        <v>0</v>
      </c>
      <c r="K91" s="229" t="s">
        <v>19</v>
      </c>
      <c r="L91" s="44"/>
      <c r="M91" s="234" t="s">
        <v>19</v>
      </c>
      <c r="N91" s="235" t="s">
        <v>47</v>
      </c>
      <c r="O91" s="85"/>
      <c r="P91" s="236">
        <f>O91*H91</f>
        <v>0</v>
      </c>
      <c r="Q91" s="236">
        <v>0</v>
      </c>
      <c r="R91" s="236">
        <f>Q91*H91</f>
        <v>0</v>
      </c>
      <c r="S91" s="236">
        <v>0</v>
      </c>
      <c r="T91" s="237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38" t="s">
        <v>227</v>
      </c>
      <c r="AT91" s="238" t="s">
        <v>126</v>
      </c>
      <c r="AU91" s="238" t="s">
        <v>83</v>
      </c>
      <c r="AY91" s="17" t="s">
        <v>123</v>
      </c>
      <c r="BE91" s="239">
        <f>IF(N91="základní",J91,0)</f>
        <v>0</v>
      </c>
      <c r="BF91" s="239">
        <f>IF(N91="snížená",J91,0)</f>
        <v>0</v>
      </c>
      <c r="BG91" s="239">
        <f>IF(N91="zákl. přenesená",J91,0)</f>
        <v>0</v>
      </c>
      <c r="BH91" s="239">
        <f>IF(N91="sníž. přenesená",J91,0)</f>
        <v>0</v>
      </c>
      <c r="BI91" s="239">
        <f>IF(N91="nulová",J91,0)</f>
        <v>0</v>
      </c>
      <c r="BJ91" s="17" t="s">
        <v>131</v>
      </c>
      <c r="BK91" s="239">
        <f>ROUND(I91*H91,2)</f>
        <v>0</v>
      </c>
      <c r="BL91" s="17" t="s">
        <v>227</v>
      </c>
      <c r="BM91" s="238" t="s">
        <v>259</v>
      </c>
    </row>
    <row r="92" s="2" customFormat="1">
      <c r="A92" s="38"/>
      <c r="B92" s="39"/>
      <c r="C92" s="40"/>
      <c r="D92" s="240" t="s">
        <v>133</v>
      </c>
      <c r="E92" s="40"/>
      <c r="F92" s="241" t="s">
        <v>258</v>
      </c>
      <c r="G92" s="40"/>
      <c r="H92" s="40"/>
      <c r="I92" s="147"/>
      <c r="J92" s="40"/>
      <c r="K92" s="40"/>
      <c r="L92" s="44"/>
      <c r="M92" s="242"/>
      <c r="N92" s="243"/>
      <c r="O92" s="85"/>
      <c r="P92" s="85"/>
      <c r="Q92" s="85"/>
      <c r="R92" s="85"/>
      <c r="S92" s="85"/>
      <c r="T92" s="86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133</v>
      </c>
      <c r="AU92" s="17" t="s">
        <v>83</v>
      </c>
    </row>
    <row r="93" s="2" customFormat="1" ht="16.5" customHeight="1">
      <c r="A93" s="38"/>
      <c r="B93" s="39"/>
      <c r="C93" s="227" t="s">
        <v>83</v>
      </c>
      <c r="D93" s="227" t="s">
        <v>126</v>
      </c>
      <c r="E93" s="228" t="s">
        <v>260</v>
      </c>
      <c r="F93" s="229" t="s">
        <v>261</v>
      </c>
      <c r="G93" s="230" t="s">
        <v>226</v>
      </c>
      <c r="H93" s="231">
        <v>1</v>
      </c>
      <c r="I93" s="232"/>
      <c r="J93" s="233">
        <f>ROUND(I93*H93,2)</f>
        <v>0</v>
      </c>
      <c r="K93" s="229" t="s">
        <v>19</v>
      </c>
      <c r="L93" s="44"/>
      <c r="M93" s="234" t="s">
        <v>19</v>
      </c>
      <c r="N93" s="235" t="s">
        <v>47</v>
      </c>
      <c r="O93" s="85"/>
      <c r="P93" s="236">
        <f>O93*H93</f>
        <v>0</v>
      </c>
      <c r="Q93" s="236">
        <v>0</v>
      </c>
      <c r="R93" s="236">
        <f>Q93*H93</f>
        <v>0</v>
      </c>
      <c r="S93" s="236">
        <v>0</v>
      </c>
      <c r="T93" s="237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8" t="s">
        <v>227</v>
      </c>
      <c r="AT93" s="238" t="s">
        <v>126</v>
      </c>
      <c r="AU93" s="238" t="s">
        <v>83</v>
      </c>
      <c r="AY93" s="17" t="s">
        <v>123</v>
      </c>
      <c r="BE93" s="239">
        <f>IF(N93="základní",J93,0)</f>
        <v>0</v>
      </c>
      <c r="BF93" s="239">
        <f>IF(N93="snížená",J93,0)</f>
        <v>0</v>
      </c>
      <c r="BG93" s="239">
        <f>IF(N93="zákl. přenesená",J93,0)</f>
        <v>0</v>
      </c>
      <c r="BH93" s="239">
        <f>IF(N93="sníž. přenesená",J93,0)</f>
        <v>0</v>
      </c>
      <c r="BI93" s="239">
        <f>IF(N93="nulová",J93,0)</f>
        <v>0</v>
      </c>
      <c r="BJ93" s="17" t="s">
        <v>131</v>
      </c>
      <c r="BK93" s="239">
        <f>ROUND(I93*H93,2)</f>
        <v>0</v>
      </c>
      <c r="BL93" s="17" t="s">
        <v>227</v>
      </c>
      <c r="BM93" s="238" t="s">
        <v>262</v>
      </c>
    </row>
    <row r="94" s="2" customFormat="1">
      <c r="A94" s="38"/>
      <c r="B94" s="39"/>
      <c r="C94" s="40"/>
      <c r="D94" s="240" t="s">
        <v>133</v>
      </c>
      <c r="E94" s="40"/>
      <c r="F94" s="241" t="s">
        <v>261</v>
      </c>
      <c r="G94" s="40"/>
      <c r="H94" s="40"/>
      <c r="I94" s="147"/>
      <c r="J94" s="40"/>
      <c r="K94" s="40"/>
      <c r="L94" s="44"/>
      <c r="M94" s="242"/>
      <c r="N94" s="243"/>
      <c r="O94" s="85"/>
      <c r="P94" s="85"/>
      <c r="Q94" s="85"/>
      <c r="R94" s="85"/>
      <c r="S94" s="85"/>
      <c r="T94" s="86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133</v>
      </c>
      <c r="AU94" s="17" t="s">
        <v>83</v>
      </c>
    </row>
    <row r="95" s="12" customFormat="1" ht="25.92" customHeight="1">
      <c r="A95" s="12"/>
      <c r="B95" s="211"/>
      <c r="C95" s="212"/>
      <c r="D95" s="213" t="s">
        <v>73</v>
      </c>
      <c r="E95" s="214" t="s">
        <v>95</v>
      </c>
      <c r="F95" s="214" t="s">
        <v>93</v>
      </c>
      <c r="G95" s="212"/>
      <c r="H95" s="212"/>
      <c r="I95" s="215"/>
      <c r="J95" s="216">
        <f>BK95</f>
        <v>0</v>
      </c>
      <c r="K95" s="212"/>
      <c r="L95" s="217"/>
      <c r="M95" s="218"/>
      <c r="N95" s="219"/>
      <c r="O95" s="219"/>
      <c r="P95" s="220">
        <f>SUM(P96:P105)</f>
        <v>0</v>
      </c>
      <c r="Q95" s="219"/>
      <c r="R95" s="220">
        <f>SUM(R96:R105)</f>
        <v>0</v>
      </c>
      <c r="S95" s="219"/>
      <c r="T95" s="221">
        <f>SUM(T96:T105)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22" t="s">
        <v>124</v>
      </c>
      <c r="AT95" s="223" t="s">
        <v>73</v>
      </c>
      <c r="AU95" s="223" t="s">
        <v>74</v>
      </c>
      <c r="AY95" s="222" t="s">
        <v>123</v>
      </c>
      <c r="BK95" s="224">
        <f>SUM(BK96:BK105)</f>
        <v>0</v>
      </c>
    </row>
    <row r="96" s="2" customFormat="1" ht="21.75" customHeight="1">
      <c r="A96" s="38"/>
      <c r="B96" s="39"/>
      <c r="C96" s="227" t="s">
        <v>141</v>
      </c>
      <c r="D96" s="227" t="s">
        <v>126</v>
      </c>
      <c r="E96" s="228" t="s">
        <v>263</v>
      </c>
      <c r="F96" s="229" t="s">
        <v>264</v>
      </c>
      <c r="G96" s="230" t="s">
        <v>265</v>
      </c>
      <c r="H96" s="294"/>
      <c r="I96" s="232"/>
      <c r="J96" s="233">
        <f>ROUND(I96*H96,2)</f>
        <v>0</v>
      </c>
      <c r="K96" s="229" t="s">
        <v>130</v>
      </c>
      <c r="L96" s="44"/>
      <c r="M96" s="234" t="s">
        <v>19</v>
      </c>
      <c r="N96" s="235" t="s">
        <v>47</v>
      </c>
      <c r="O96" s="85"/>
      <c r="P96" s="236">
        <f>O96*H96</f>
        <v>0</v>
      </c>
      <c r="Q96" s="236">
        <v>0</v>
      </c>
      <c r="R96" s="236">
        <f>Q96*H96</f>
        <v>0</v>
      </c>
      <c r="S96" s="236">
        <v>0</v>
      </c>
      <c r="T96" s="237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38" t="s">
        <v>131</v>
      </c>
      <c r="AT96" s="238" t="s">
        <v>126</v>
      </c>
      <c r="AU96" s="238" t="s">
        <v>81</v>
      </c>
      <c r="AY96" s="17" t="s">
        <v>123</v>
      </c>
      <c r="BE96" s="239">
        <f>IF(N96="základní",J96,0)</f>
        <v>0</v>
      </c>
      <c r="BF96" s="239">
        <f>IF(N96="snížená",J96,0)</f>
        <v>0</v>
      </c>
      <c r="BG96" s="239">
        <f>IF(N96="zákl. přenesená",J96,0)</f>
        <v>0</v>
      </c>
      <c r="BH96" s="239">
        <f>IF(N96="sníž. přenesená",J96,0)</f>
        <v>0</v>
      </c>
      <c r="BI96" s="239">
        <f>IF(N96="nulová",J96,0)</f>
        <v>0</v>
      </c>
      <c r="BJ96" s="17" t="s">
        <v>131</v>
      </c>
      <c r="BK96" s="239">
        <f>ROUND(I96*H96,2)</f>
        <v>0</v>
      </c>
      <c r="BL96" s="17" t="s">
        <v>131</v>
      </c>
      <c r="BM96" s="238" t="s">
        <v>266</v>
      </c>
    </row>
    <row r="97" s="2" customFormat="1">
      <c r="A97" s="38"/>
      <c r="B97" s="39"/>
      <c r="C97" s="40"/>
      <c r="D97" s="240" t="s">
        <v>133</v>
      </c>
      <c r="E97" s="40"/>
      <c r="F97" s="241" t="s">
        <v>264</v>
      </c>
      <c r="G97" s="40"/>
      <c r="H97" s="40"/>
      <c r="I97" s="147"/>
      <c r="J97" s="40"/>
      <c r="K97" s="40"/>
      <c r="L97" s="44"/>
      <c r="M97" s="242"/>
      <c r="N97" s="243"/>
      <c r="O97" s="85"/>
      <c r="P97" s="85"/>
      <c r="Q97" s="85"/>
      <c r="R97" s="85"/>
      <c r="S97" s="85"/>
      <c r="T97" s="86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133</v>
      </c>
      <c r="AU97" s="17" t="s">
        <v>81</v>
      </c>
    </row>
    <row r="98" s="2" customFormat="1" ht="21.75" customHeight="1">
      <c r="A98" s="38"/>
      <c r="B98" s="39"/>
      <c r="C98" s="227" t="s">
        <v>131</v>
      </c>
      <c r="D98" s="227" t="s">
        <v>126</v>
      </c>
      <c r="E98" s="228" t="s">
        <v>267</v>
      </c>
      <c r="F98" s="229" t="s">
        <v>268</v>
      </c>
      <c r="G98" s="230" t="s">
        <v>144</v>
      </c>
      <c r="H98" s="231">
        <v>11.471</v>
      </c>
      <c r="I98" s="232"/>
      <c r="J98" s="233">
        <f>ROUND(I98*H98,2)</f>
        <v>0</v>
      </c>
      <c r="K98" s="229" t="s">
        <v>130</v>
      </c>
      <c r="L98" s="44"/>
      <c r="M98" s="234" t="s">
        <v>19</v>
      </c>
      <c r="N98" s="235" t="s">
        <v>47</v>
      </c>
      <c r="O98" s="85"/>
      <c r="P98" s="236">
        <f>O98*H98</f>
        <v>0</v>
      </c>
      <c r="Q98" s="236">
        <v>0</v>
      </c>
      <c r="R98" s="236">
        <f>Q98*H98</f>
        <v>0</v>
      </c>
      <c r="S98" s="236">
        <v>0</v>
      </c>
      <c r="T98" s="237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8" t="s">
        <v>131</v>
      </c>
      <c r="AT98" s="238" t="s">
        <v>126</v>
      </c>
      <c r="AU98" s="238" t="s">
        <v>81</v>
      </c>
      <c r="AY98" s="17" t="s">
        <v>123</v>
      </c>
      <c r="BE98" s="239">
        <f>IF(N98="základní",J98,0)</f>
        <v>0</v>
      </c>
      <c r="BF98" s="239">
        <f>IF(N98="snížená",J98,0)</f>
        <v>0</v>
      </c>
      <c r="BG98" s="239">
        <f>IF(N98="zákl. přenesená",J98,0)</f>
        <v>0</v>
      </c>
      <c r="BH98" s="239">
        <f>IF(N98="sníž. přenesená",J98,0)</f>
        <v>0</v>
      </c>
      <c r="BI98" s="239">
        <f>IF(N98="nulová",J98,0)</f>
        <v>0</v>
      </c>
      <c r="BJ98" s="17" t="s">
        <v>131</v>
      </c>
      <c r="BK98" s="239">
        <f>ROUND(I98*H98,2)</f>
        <v>0</v>
      </c>
      <c r="BL98" s="17" t="s">
        <v>131</v>
      </c>
      <c r="BM98" s="238" t="s">
        <v>269</v>
      </c>
    </row>
    <row r="99" s="2" customFormat="1">
      <c r="A99" s="38"/>
      <c r="B99" s="39"/>
      <c r="C99" s="40"/>
      <c r="D99" s="240" t="s">
        <v>133</v>
      </c>
      <c r="E99" s="40"/>
      <c r="F99" s="241" t="s">
        <v>270</v>
      </c>
      <c r="G99" s="40"/>
      <c r="H99" s="40"/>
      <c r="I99" s="147"/>
      <c r="J99" s="40"/>
      <c r="K99" s="40"/>
      <c r="L99" s="44"/>
      <c r="M99" s="242"/>
      <c r="N99" s="243"/>
      <c r="O99" s="85"/>
      <c r="P99" s="85"/>
      <c r="Q99" s="85"/>
      <c r="R99" s="85"/>
      <c r="S99" s="85"/>
      <c r="T99" s="86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133</v>
      </c>
      <c r="AU99" s="17" t="s">
        <v>81</v>
      </c>
    </row>
    <row r="100" s="2" customFormat="1">
      <c r="A100" s="38"/>
      <c r="B100" s="39"/>
      <c r="C100" s="40"/>
      <c r="D100" s="240" t="s">
        <v>135</v>
      </c>
      <c r="E100" s="40"/>
      <c r="F100" s="244" t="s">
        <v>271</v>
      </c>
      <c r="G100" s="40"/>
      <c r="H100" s="40"/>
      <c r="I100" s="147"/>
      <c r="J100" s="40"/>
      <c r="K100" s="40"/>
      <c r="L100" s="44"/>
      <c r="M100" s="242"/>
      <c r="N100" s="243"/>
      <c r="O100" s="85"/>
      <c r="P100" s="85"/>
      <c r="Q100" s="85"/>
      <c r="R100" s="85"/>
      <c r="S100" s="85"/>
      <c r="T100" s="86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135</v>
      </c>
      <c r="AU100" s="17" t="s">
        <v>81</v>
      </c>
    </row>
    <row r="101" s="2" customFormat="1" ht="21.75" customHeight="1">
      <c r="A101" s="38"/>
      <c r="B101" s="39"/>
      <c r="C101" s="227" t="s">
        <v>124</v>
      </c>
      <c r="D101" s="227" t="s">
        <v>126</v>
      </c>
      <c r="E101" s="228" t="s">
        <v>272</v>
      </c>
      <c r="F101" s="229" t="s">
        <v>273</v>
      </c>
      <c r="G101" s="230" t="s">
        <v>226</v>
      </c>
      <c r="H101" s="231">
        <v>5</v>
      </c>
      <c r="I101" s="232"/>
      <c r="J101" s="233">
        <f>ROUND(I101*H101,2)</f>
        <v>0</v>
      </c>
      <c r="K101" s="229" t="s">
        <v>177</v>
      </c>
      <c r="L101" s="44"/>
      <c r="M101" s="234" t="s">
        <v>19</v>
      </c>
      <c r="N101" s="235" t="s">
        <v>47</v>
      </c>
      <c r="O101" s="85"/>
      <c r="P101" s="236">
        <f>O101*H101</f>
        <v>0</v>
      </c>
      <c r="Q101" s="236">
        <v>0</v>
      </c>
      <c r="R101" s="236">
        <f>Q101*H101</f>
        <v>0</v>
      </c>
      <c r="S101" s="236">
        <v>0</v>
      </c>
      <c r="T101" s="237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8" t="s">
        <v>131</v>
      </c>
      <c r="AT101" s="238" t="s">
        <v>126</v>
      </c>
      <c r="AU101" s="238" t="s">
        <v>81</v>
      </c>
      <c r="AY101" s="17" t="s">
        <v>123</v>
      </c>
      <c r="BE101" s="239">
        <f>IF(N101="základní",J101,0)</f>
        <v>0</v>
      </c>
      <c r="BF101" s="239">
        <f>IF(N101="snížená",J101,0)</f>
        <v>0</v>
      </c>
      <c r="BG101" s="239">
        <f>IF(N101="zákl. přenesená",J101,0)</f>
        <v>0</v>
      </c>
      <c r="BH101" s="239">
        <f>IF(N101="sníž. přenesená",J101,0)</f>
        <v>0</v>
      </c>
      <c r="BI101" s="239">
        <f>IF(N101="nulová",J101,0)</f>
        <v>0</v>
      </c>
      <c r="BJ101" s="17" t="s">
        <v>131</v>
      </c>
      <c r="BK101" s="239">
        <f>ROUND(I101*H101,2)</f>
        <v>0</v>
      </c>
      <c r="BL101" s="17" t="s">
        <v>131</v>
      </c>
      <c r="BM101" s="238" t="s">
        <v>274</v>
      </c>
    </row>
    <row r="102" s="2" customFormat="1">
      <c r="A102" s="38"/>
      <c r="B102" s="39"/>
      <c r="C102" s="40"/>
      <c r="D102" s="240" t="s">
        <v>133</v>
      </c>
      <c r="E102" s="40"/>
      <c r="F102" s="241" t="s">
        <v>273</v>
      </c>
      <c r="G102" s="40"/>
      <c r="H102" s="40"/>
      <c r="I102" s="147"/>
      <c r="J102" s="40"/>
      <c r="K102" s="40"/>
      <c r="L102" s="44"/>
      <c r="M102" s="242"/>
      <c r="N102" s="243"/>
      <c r="O102" s="85"/>
      <c r="P102" s="85"/>
      <c r="Q102" s="85"/>
      <c r="R102" s="85"/>
      <c r="S102" s="85"/>
      <c r="T102" s="86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133</v>
      </c>
      <c r="AU102" s="17" t="s">
        <v>81</v>
      </c>
    </row>
    <row r="103" s="2" customFormat="1">
      <c r="A103" s="38"/>
      <c r="B103" s="39"/>
      <c r="C103" s="40"/>
      <c r="D103" s="240" t="s">
        <v>275</v>
      </c>
      <c r="E103" s="40"/>
      <c r="F103" s="244" t="s">
        <v>276</v>
      </c>
      <c r="G103" s="40"/>
      <c r="H103" s="40"/>
      <c r="I103" s="147"/>
      <c r="J103" s="40"/>
      <c r="K103" s="40"/>
      <c r="L103" s="44"/>
      <c r="M103" s="242"/>
      <c r="N103" s="243"/>
      <c r="O103" s="85"/>
      <c r="P103" s="85"/>
      <c r="Q103" s="85"/>
      <c r="R103" s="85"/>
      <c r="S103" s="85"/>
      <c r="T103" s="86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275</v>
      </c>
      <c r="AU103" s="17" t="s">
        <v>81</v>
      </c>
    </row>
    <row r="104" s="2" customFormat="1" ht="33" customHeight="1">
      <c r="A104" s="38"/>
      <c r="B104" s="39"/>
      <c r="C104" s="227" t="s">
        <v>158</v>
      </c>
      <c r="D104" s="227" t="s">
        <v>126</v>
      </c>
      <c r="E104" s="228" t="s">
        <v>277</v>
      </c>
      <c r="F104" s="229" t="s">
        <v>278</v>
      </c>
      <c r="G104" s="230" t="s">
        <v>265</v>
      </c>
      <c r="H104" s="294"/>
      <c r="I104" s="232"/>
      <c r="J104" s="233">
        <f>ROUND(I104*H104,2)</f>
        <v>0</v>
      </c>
      <c r="K104" s="229" t="s">
        <v>130</v>
      </c>
      <c r="L104" s="44"/>
      <c r="M104" s="234" t="s">
        <v>19</v>
      </c>
      <c r="N104" s="235" t="s">
        <v>47</v>
      </c>
      <c r="O104" s="85"/>
      <c r="P104" s="236">
        <f>O104*H104</f>
        <v>0</v>
      </c>
      <c r="Q104" s="236">
        <v>0</v>
      </c>
      <c r="R104" s="236">
        <f>Q104*H104</f>
        <v>0</v>
      </c>
      <c r="S104" s="236">
        <v>0</v>
      </c>
      <c r="T104" s="237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8" t="s">
        <v>131</v>
      </c>
      <c r="AT104" s="238" t="s">
        <v>126</v>
      </c>
      <c r="AU104" s="238" t="s">
        <v>81</v>
      </c>
      <c r="AY104" s="17" t="s">
        <v>123</v>
      </c>
      <c r="BE104" s="239">
        <f>IF(N104="základní",J104,0)</f>
        <v>0</v>
      </c>
      <c r="BF104" s="239">
        <f>IF(N104="snížená",J104,0)</f>
        <v>0</v>
      </c>
      <c r="BG104" s="239">
        <f>IF(N104="zákl. přenesená",J104,0)</f>
        <v>0</v>
      </c>
      <c r="BH104" s="239">
        <f>IF(N104="sníž. přenesená",J104,0)</f>
        <v>0</v>
      </c>
      <c r="BI104" s="239">
        <f>IF(N104="nulová",J104,0)</f>
        <v>0</v>
      </c>
      <c r="BJ104" s="17" t="s">
        <v>131</v>
      </c>
      <c r="BK104" s="239">
        <f>ROUND(I104*H104,2)</f>
        <v>0</v>
      </c>
      <c r="BL104" s="17" t="s">
        <v>131</v>
      </c>
      <c r="BM104" s="238" t="s">
        <v>279</v>
      </c>
    </row>
    <row r="105" s="2" customFormat="1">
      <c r="A105" s="38"/>
      <c r="B105" s="39"/>
      <c r="C105" s="40"/>
      <c r="D105" s="240" t="s">
        <v>133</v>
      </c>
      <c r="E105" s="40"/>
      <c r="F105" s="241" t="s">
        <v>278</v>
      </c>
      <c r="G105" s="40"/>
      <c r="H105" s="40"/>
      <c r="I105" s="147"/>
      <c r="J105" s="40"/>
      <c r="K105" s="40"/>
      <c r="L105" s="44"/>
      <c r="M105" s="290"/>
      <c r="N105" s="291"/>
      <c r="O105" s="292"/>
      <c r="P105" s="292"/>
      <c r="Q105" s="292"/>
      <c r="R105" s="292"/>
      <c r="S105" s="292"/>
      <c r="T105" s="293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133</v>
      </c>
      <c r="AU105" s="17" t="s">
        <v>81</v>
      </c>
    </row>
    <row r="106" s="2" customFormat="1" ht="6.96" customHeight="1">
      <c r="A106" s="38"/>
      <c r="B106" s="60"/>
      <c r="C106" s="61"/>
      <c r="D106" s="61"/>
      <c r="E106" s="61"/>
      <c r="F106" s="61"/>
      <c r="G106" s="61"/>
      <c r="H106" s="61"/>
      <c r="I106" s="176"/>
      <c r="J106" s="61"/>
      <c r="K106" s="61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nZ/cvw5Xfkcz0VvPSQ2HdUwKPozMJ7gPI994LCF0YSQDLoWBNAfMxHBPRa1USItvD2w/Q3YaOgP/rCVp7eKi0A==" hashValue="fiuKSC/NN9feNr1cQhFV8KjL9NhxPS68PrYQw8x0Xg7AM8yFAxZCl5ulK/khua+Wq82SgGZQaKihP1RKXOypLw==" algorithmName="SHA-512" password="CC35"/>
  <autoFilter ref="C87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2020-04-01T08:39:12Z</dcterms:created>
  <dcterms:modified xsi:type="dcterms:W3CDTF">2020-04-01T08:39:16Z</dcterms:modified>
</cp:coreProperties>
</file>