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70" yWindow="465" windowWidth="19290" windowHeight="6585"/>
  </bookViews>
  <sheets>
    <sheet name="Rekapitulace stavby" sheetId="1" r:id="rId1"/>
    <sheet name="SO 01 - km 27,100 - 27,35..." sheetId="2" r:id="rId2"/>
    <sheet name="SO 02 - km 21,360 - 21,56..." sheetId="3" r:id="rId3"/>
    <sheet name="SO 03 - km 23,950 - 24,20..." sheetId="4" r:id="rId4"/>
    <sheet name="SO 04 - VON" sheetId="5" r:id="rId5"/>
    <sheet name="SO05 - Materiál dodávaný ..." sheetId="6" r:id="rId6"/>
  </sheets>
  <definedNames>
    <definedName name="_xlnm._FilterDatabase" localSheetId="1" hidden="1">'SO 01 - km 27,100 - 27,35...'!$C$118:$K$168</definedName>
    <definedName name="_xlnm._FilterDatabase" localSheetId="2" hidden="1">'SO 02 - km 21,360 - 21,56...'!$C$118:$K$168</definedName>
    <definedName name="_xlnm._FilterDatabase" localSheetId="3" hidden="1">'SO 03 - km 23,950 - 24,20...'!$C$118:$K$134</definedName>
    <definedName name="_xlnm._FilterDatabase" localSheetId="4" hidden="1">'SO 04 - VON'!$C$116:$K$130</definedName>
    <definedName name="_xlnm._FilterDatabase" localSheetId="5" hidden="1">'SO05 - Materiál dodávaný ...'!$C$115:$K$118</definedName>
    <definedName name="_xlnm.Print_Titles" localSheetId="0">'Rekapitulace stavby'!$92:$92</definedName>
    <definedName name="_xlnm.Print_Titles" localSheetId="1">'SO 01 - km 27,100 - 27,35...'!$118:$118</definedName>
    <definedName name="_xlnm.Print_Titles" localSheetId="2">'SO 02 - km 21,360 - 21,56...'!$118:$118</definedName>
    <definedName name="_xlnm.Print_Titles" localSheetId="3">'SO 03 - km 23,950 - 24,20...'!$118:$118</definedName>
    <definedName name="_xlnm.Print_Titles" localSheetId="4">'SO 04 - VON'!$116:$116</definedName>
    <definedName name="_xlnm.Print_Titles" localSheetId="5">'SO05 - Materiál dodávaný ...'!$115:$115</definedName>
    <definedName name="_xlnm.Print_Area" localSheetId="0">'Rekapitulace stavby'!$D$4:$AO$76,'Rekapitulace stavby'!$C$82:$AQ$100</definedName>
    <definedName name="_xlnm.Print_Area" localSheetId="1">'SO 01 - km 27,100 - 27,35...'!$C$4:$J$76,'SO 01 - km 27,100 - 27,35...'!$C$82:$J$100,'SO 01 - km 27,100 - 27,35...'!$C$106:$K$168</definedName>
    <definedName name="_xlnm.Print_Area" localSheetId="2">'SO 02 - km 21,360 - 21,56...'!$C$4:$J$76,'SO 02 - km 21,360 - 21,56...'!$C$82:$J$100,'SO 02 - km 21,360 - 21,56...'!$C$106:$K$168</definedName>
    <definedName name="_xlnm.Print_Area" localSheetId="3">'SO 03 - km 23,950 - 24,20...'!$C$4:$J$76,'SO 03 - km 23,950 - 24,20...'!$C$82:$J$100,'SO 03 - km 23,950 - 24,20...'!$C$106:$K$134</definedName>
    <definedName name="_xlnm.Print_Area" localSheetId="4">'SO 04 - VON'!$C$4:$J$76,'SO 04 - VON'!$C$82:$J$98,'SO 04 - VON'!$C$104:$K$130</definedName>
    <definedName name="_xlnm.Print_Area" localSheetId="5">'SO05 - Materiál dodávaný ...'!$C$4:$J$76,'SO05 - Materiál dodávaný ...'!$C$82:$J$97,'SO05 - Materiál dodávaný ...'!$C$103:$K$118</definedName>
  </definedNames>
  <calcPr calcId="145621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17" i="6"/>
  <c r="F37" i="6" s="1"/>
  <c r="BD99" i="1" s="1"/>
  <c r="BH117" i="6"/>
  <c r="BG117" i="6"/>
  <c r="BF117" i="6"/>
  <c r="T117" i="6"/>
  <c r="T116" i="6"/>
  <c r="R117" i="6"/>
  <c r="R116" i="6" s="1"/>
  <c r="P117" i="6"/>
  <c r="P116" i="6" s="1"/>
  <c r="AU99" i="1" s="1"/>
  <c r="F110" i="6"/>
  <c r="E108" i="6"/>
  <c r="F89" i="6"/>
  <c r="E87" i="6"/>
  <c r="J24" i="6"/>
  <c r="E24" i="6"/>
  <c r="J113" i="6" s="1"/>
  <c r="J23" i="6"/>
  <c r="J21" i="6"/>
  <c r="E21" i="6"/>
  <c r="J112" i="6" s="1"/>
  <c r="J20" i="6"/>
  <c r="J18" i="6"/>
  <c r="E18" i="6"/>
  <c r="F113" i="6" s="1"/>
  <c r="J17" i="6"/>
  <c r="J15" i="6"/>
  <c r="E15" i="6"/>
  <c r="F112" i="6" s="1"/>
  <c r="J14" i="6"/>
  <c r="J12" i="6"/>
  <c r="J110" i="6"/>
  <c r="E7" i="6"/>
  <c r="E106" i="6"/>
  <c r="J37" i="5"/>
  <c r="J36" i="5"/>
  <c r="AY98" i="1" s="1"/>
  <c r="J35" i="5"/>
  <c r="AX98" i="1" s="1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1" i="5"/>
  <c r="E109" i="5"/>
  <c r="F89" i="5"/>
  <c r="E87" i="5"/>
  <c r="J24" i="5"/>
  <c r="E24" i="5"/>
  <c r="J114" i="5"/>
  <c r="J23" i="5"/>
  <c r="J21" i="5"/>
  <c r="E21" i="5"/>
  <c r="J113" i="5"/>
  <c r="J20" i="5"/>
  <c r="J18" i="5"/>
  <c r="E18" i="5"/>
  <c r="F114" i="5"/>
  <c r="J17" i="5"/>
  <c r="J15" i="5"/>
  <c r="E15" i="5"/>
  <c r="F113" i="5"/>
  <c r="J14" i="5"/>
  <c r="J12" i="5"/>
  <c r="J111" i="5" s="1"/>
  <c r="E7" i="5"/>
  <c r="E107" i="5" s="1"/>
  <c r="J37" i="4"/>
  <c r="J36" i="4"/>
  <c r="AY97" i="1"/>
  <c r="J35" i="4"/>
  <c r="AX97" i="1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0" i="4"/>
  <c r="BH120" i="4"/>
  <c r="BG120" i="4"/>
  <c r="BF120" i="4"/>
  <c r="T120" i="4"/>
  <c r="R120" i="4"/>
  <c r="P120" i="4"/>
  <c r="F113" i="4"/>
  <c r="E111" i="4"/>
  <c r="F89" i="4"/>
  <c r="E87" i="4"/>
  <c r="J24" i="4"/>
  <c r="E24" i="4"/>
  <c r="J116" i="4" s="1"/>
  <c r="J23" i="4"/>
  <c r="J21" i="4"/>
  <c r="E21" i="4"/>
  <c r="J115" i="4" s="1"/>
  <c r="J20" i="4"/>
  <c r="J18" i="4"/>
  <c r="E18" i="4"/>
  <c r="F116" i="4" s="1"/>
  <c r="J17" i="4"/>
  <c r="J15" i="4"/>
  <c r="E15" i="4"/>
  <c r="F115" i="4" s="1"/>
  <c r="J14" i="4"/>
  <c r="J12" i="4"/>
  <c r="J113" i="4" s="1"/>
  <c r="E7" i="4"/>
  <c r="E109" i="4"/>
  <c r="J37" i="3"/>
  <c r="J36" i="3"/>
  <c r="AY96" i="1" s="1"/>
  <c r="J35" i="3"/>
  <c r="AX96" i="1" s="1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F113" i="3"/>
  <c r="E111" i="3"/>
  <c r="F89" i="3"/>
  <c r="E87" i="3"/>
  <c r="J24" i="3"/>
  <c r="E24" i="3"/>
  <c r="J116" i="3" s="1"/>
  <c r="J23" i="3"/>
  <c r="J21" i="3"/>
  <c r="E21" i="3"/>
  <c r="J91" i="3" s="1"/>
  <c r="J20" i="3"/>
  <c r="J18" i="3"/>
  <c r="E18" i="3"/>
  <c r="F116" i="3" s="1"/>
  <c r="J17" i="3"/>
  <c r="J15" i="3"/>
  <c r="E15" i="3"/>
  <c r="F115" i="3" s="1"/>
  <c r="J14" i="3"/>
  <c r="J12" i="3"/>
  <c r="J113" i="3" s="1"/>
  <c r="E7" i="3"/>
  <c r="E85" i="3"/>
  <c r="J37" i="2"/>
  <c r="J36" i="2"/>
  <c r="AY95" i="1" s="1"/>
  <c r="J35" i="2"/>
  <c r="AX95" i="1" s="1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F113" i="2"/>
  <c r="E11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92" i="2" s="1"/>
  <c r="J17" i="2"/>
  <c r="J15" i="2"/>
  <c r="E15" i="2"/>
  <c r="F115" i="2" s="1"/>
  <c r="J14" i="2"/>
  <c r="J12" i="2"/>
  <c r="J113" i="2" s="1"/>
  <c r="E7" i="2"/>
  <c r="E85" i="2"/>
  <c r="L90" i="1"/>
  <c r="AM90" i="1"/>
  <c r="AM89" i="1"/>
  <c r="L89" i="1"/>
  <c r="AM87" i="1"/>
  <c r="L87" i="1"/>
  <c r="L85" i="1"/>
  <c r="L84" i="1"/>
  <c r="BK117" i="6"/>
  <c r="J117" i="6"/>
  <c r="BK129" i="5"/>
  <c r="J125" i="5"/>
  <c r="BK123" i="5"/>
  <c r="BK121" i="5"/>
  <c r="J119" i="5"/>
  <c r="BK133" i="4"/>
  <c r="J131" i="4"/>
  <c r="J128" i="4"/>
  <c r="BK126" i="4"/>
  <c r="BK124" i="4"/>
  <c r="BK120" i="4"/>
  <c r="J167" i="3"/>
  <c r="BK165" i="3"/>
  <c r="J163" i="3"/>
  <c r="J161" i="3"/>
  <c r="BK159" i="3"/>
  <c r="BK157" i="3"/>
  <c r="BK154" i="3"/>
  <c r="J152" i="3"/>
  <c r="J150" i="3"/>
  <c r="BK148" i="3"/>
  <c r="BK146" i="3"/>
  <c r="BK144" i="3"/>
  <c r="J142" i="3"/>
  <c r="J140" i="3"/>
  <c r="BK138" i="3"/>
  <c r="J136" i="3"/>
  <c r="BK134" i="3"/>
  <c r="BK132" i="3"/>
  <c r="J130" i="3"/>
  <c r="J128" i="3"/>
  <c r="J124" i="3"/>
  <c r="J122" i="3"/>
  <c r="BK120" i="3"/>
  <c r="J167" i="2"/>
  <c r="BK165" i="2"/>
  <c r="BK163" i="2"/>
  <c r="BK161" i="2"/>
  <c r="BK159" i="2"/>
  <c r="BK157" i="2"/>
  <c r="J154" i="2"/>
  <c r="BK152" i="2"/>
  <c r="J150" i="2"/>
  <c r="BK148" i="2"/>
  <c r="J146" i="2"/>
  <c r="J144" i="2"/>
  <c r="BK142" i="2"/>
  <c r="BK140" i="2"/>
  <c r="BK138" i="2"/>
  <c r="BK136" i="2"/>
  <c r="BK134" i="2"/>
  <c r="J132" i="2"/>
  <c r="BK130" i="2"/>
  <c r="J128" i="2"/>
  <c r="J124" i="2"/>
  <c r="J122" i="2"/>
  <c r="BK120" i="2"/>
  <c r="AS94" i="1"/>
  <c r="J129" i="5"/>
  <c r="BK127" i="5"/>
  <c r="J127" i="5"/>
  <c r="BK125" i="5"/>
  <c r="J123" i="5"/>
  <c r="J121" i="5"/>
  <c r="BK119" i="5"/>
  <c r="J133" i="4"/>
  <c r="BK131" i="4"/>
  <c r="BK128" i="4"/>
  <c r="J126" i="4"/>
  <c r="J124" i="4"/>
  <c r="J120" i="4"/>
  <c r="BK167" i="3"/>
  <c r="J165" i="3"/>
  <c r="BK163" i="3"/>
  <c r="BK161" i="3"/>
  <c r="J159" i="3"/>
  <c r="J157" i="3"/>
  <c r="J154" i="3"/>
  <c r="BK152" i="3"/>
  <c r="BK150" i="3"/>
  <c r="J148" i="3"/>
  <c r="J146" i="3"/>
  <c r="J144" i="3"/>
  <c r="BK142" i="3"/>
  <c r="BK140" i="3"/>
  <c r="J138" i="3"/>
  <c r="BK136" i="3"/>
  <c r="J134" i="3"/>
  <c r="J132" i="3"/>
  <c r="BK130" i="3"/>
  <c r="BK128" i="3"/>
  <c r="BK124" i="3"/>
  <c r="BK122" i="3"/>
  <c r="J120" i="3"/>
  <c r="BK167" i="2"/>
  <c r="J165" i="2"/>
  <c r="J163" i="2"/>
  <c r="J161" i="2"/>
  <c r="J159" i="2"/>
  <c r="J157" i="2"/>
  <c r="BK154" i="2"/>
  <c r="J152" i="2"/>
  <c r="BK150" i="2"/>
  <c r="J148" i="2"/>
  <c r="BK146" i="2"/>
  <c r="BK144" i="2"/>
  <c r="J142" i="2"/>
  <c r="J140" i="2"/>
  <c r="J138" i="2"/>
  <c r="J136" i="2"/>
  <c r="J134" i="2"/>
  <c r="BK132" i="2"/>
  <c r="J130" i="2"/>
  <c r="BK128" i="2"/>
  <c r="BK124" i="2"/>
  <c r="BK122" i="2"/>
  <c r="J120" i="2"/>
  <c r="F36" i="6"/>
  <c r="BC99" i="1" s="1"/>
  <c r="F35" i="6"/>
  <c r="BB99" i="1" s="1"/>
  <c r="J34" i="6"/>
  <c r="AW99" i="1" s="1"/>
  <c r="P127" i="2" l="1"/>
  <c r="P126" i="2" s="1"/>
  <c r="T127" i="2"/>
  <c r="T126" i="2" s="1"/>
  <c r="P156" i="2"/>
  <c r="P119" i="2" s="1"/>
  <c r="AU95" i="1" s="1"/>
  <c r="T156" i="2"/>
  <c r="T119" i="2" s="1"/>
  <c r="P127" i="3"/>
  <c r="P126" i="3" s="1"/>
  <c r="P119" i="3" s="1"/>
  <c r="AU96" i="1" s="1"/>
  <c r="T127" i="3"/>
  <c r="T126" i="3" s="1"/>
  <c r="P156" i="3"/>
  <c r="T156" i="3"/>
  <c r="T119" i="3" s="1"/>
  <c r="BK123" i="4"/>
  <c r="J123" i="4"/>
  <c r="J98" i="4" s="1"/>
  <c r="P123" i="4"/>
  <c r="P122" i="4" s="1"/>
  <c r="P119" i="4" s="1"/>
  <c r="AU97" i="1" s="1"/>
  <c r="T123" i="4"/>
  <c r="T122" i="4" s="1"/>
  <c r="T119" i="4" s="1"/>
  <c r="P130" i="4"/>
  <c r="T130" i="4"/>
  <c r="BK118" i="5"/>
  <c r="J118" i="5"/>
  <c r="J97" i="5" s="1"/>
  <c r="R118" i="5"/>
  <c r="R117" i="5" s="1"/>
  <c r="BK127" i="2"/>
  <c r="J127" i="2" s="1"/>
  <c r="J98" i="2" s="1"/>
  <c r="R127" i="2"/>
  <c r="R126" i="2"/>
  <c r="BK156" i="2"/>
  <c r="J156" i="2" s="1"/>
  <c r="J99" i="2" s="1"/>
  <c r="R156" i="2"/>
  <c r="R119" i="2" s="1"/>
  <c r="BK127" i="3"/>
  <c r="J127" i="3" s="1"/>
  <c r="J98" i="3" s="1"/>
  <c r="R127" i="3"/>
  <c r="R126" i="3"/>
  <c r="BK156" i="3"/>
  <c r="J156" i="3" s="1"/>
  <c r="J99" i="3" s="1"/>
  <c r="R156" i="3"/>
  <c r="R119" i="3" s="1"/>
  <c r="R123" i="4"/>
  <c r="R122" i="4" s="1"/>
  <c r="R119" i="4" s="1"/>
  <c r="BK130" i="4"/>
  <c r="J130" i="4"/>
  <c r="J99" i="4" s="1"/>
  <c r="R130" i="4"/>
  <c r="P118" i="5"/>
  <c r="P117" i="5"/>
  <c r="AU98" i="1" s="1"/>
  <c r="T118" i="5"/>
  <c r="T117" i="5" s="1"/>
  <c r="F91" i="2"/>
  <c r="J91" i="2"/>
  <c r="J92" i="2"/>
  <c r="E109" i="2"/>
  <c r="F116" i="2"/>
  <c r="BE120" i="2"/>
  <c r="BE122" i="2"/>
  <c r="BE124" i="2"/>
  <c r="BE130" i="2"/>
  <c r="BE142" i="2"/>
  <c r="BE144" i="2"/>
  <c r="BE148" i="2"/>
  <c r="BE152" i="2"/>
  <c r="BE163" i="2"/>
  <c r="J89" i="3"/>
  <c r="F92" i="3"/>
  <c r="E109" i="3"/>
  <c r="J115" i="3"/>
  <c r="BE120" i="3"/>
  <c r="BE122" i="3"/>
  <c r="BE124" i="3"/>
  <c r="BE128" i="3"/>
  <c r="BE134" i="3"/>
  <c r="BE138" i="3"/>
  <c r="BE140" i="3"/>
  <c r="BE146" i="3"/>
  <c r="BE148" i="3"/>
  <c r="BE150" i="3"/>
  <c r="BE154" i="3"/>
  <c r="BE157" i="3"/>
  <c r="BE159" i="3"/>
  <c r="BE161" i="3"/>
  <c r="BE167" i="3"/>
  <c r="J89" i="4"/>
  <c r="J91" i="4"/>
  <c r="J92" i="4"/>
  <c r="BE126" i="4"/>
  <c r="BE133" i="4"/>
  <c r="F91" i="5"/>
  <c r="F92" i="5"/>
  <c r="J92" i="5"/>
  <c r="BE123" i="5"/>
  <c r="J89" i="2"/>
  <c r="BE128" i="2"/>
  <c r="BE132" i="2"/>
  <c r="BE134" i="2"/>
  <c r="BE136" i="2"/>
  <c r="BE138" i="2"/>
  <c r="BE140" i="2"/>
  <c r="BE146" i="2"/>
  <c r="BE150" i="2"/>
  <c r="BE154" i="2"/>
  <c r="BE157" i="2"/>
  <c r="BE159" i="2"/>
  <c r="BE161" i="2"/>
  <c r="BE165" i="2"/>
  <c r="BE167" i="2"/>
  <c r="F91" i="3"/>
  <c r="J92" i="3"/>
  <c r="BE130" i="3"/>
  <c r="BE132" i="3"/>
  <c r="BE136" i="3"/>
  <c r="BE142" i="3"/>
  <c r="BE144" i="3"/>
  <c r="BE152" i="3"/>
  <c r="BE163" i="3"/>
  <c r="BE165" i="3"/>
  <c r="E85" i="4"/>
  <c r="F91" i="4"/>
  <c r="F92" i="4"/>
  <c r="BE120" i="4"/>
  <c r="BE124" i="4"/>
  <c r="BE128" i="4"/>
  <c r="BE131" i="4"/>
  <c r="E85" i="5"/>
  <c r="J89" i="5"/>
  <c r="J91" i="5"/>
  <c r="BE119" i="5"/>
  <c r="BE121" i="5"/>
  <c r="BE125" i="5"/>
  <c r="BE127" i="5"/>
  <c r="BE129" i="5"/>
  <c r="E85" i="6"/>
  <c r="J89" i="6"/>
  <c r="F91" i="6"/>
  <c r="J91" i="6"/>
  <c r="F92" i="6"/>
  <c r="J92" i="6"/>
  <c r="BE117" i="6"/>
  <c r="BK116" i="6"/>
  <c r="J116" i="6" s="1"/>
  <c r="J96" i="6" s="1"/>
  <c r="F34" i="2"/>
  <c r="BA95" i="1" s="1"/>
  <c r="F35" i="2"/>
  <c r="BB95" i="1" s="1"/>
  <c r="F37" i="2"/>
  <c r="BD95" i="1" s="1"/>
  <c r="F34" i="3"/>
  <c r="BA96" i="1" s="1"/>
  <c r="F35" i="3"/>
  <c r="BB96" i="1" s="1"/>
  <c r="F37" i="3"/>
  <c r="BD96" i="1" s="1"/>
  <c r="F36" i="4"/>
  <c r="BC97" i="1" s="1"/>
  <c r="F36" i="5"/>
  <c r="BC98" i="1" s="1"/>
  <c r="J34" i="2"/>
  <c r="AW95" i="1" s="1"/>
  <c r="F36" i="3"/>
  <c r="BC96" i="1" s="1"/>
  <c r="F34" i="4"/>
  <c r="BA97" i="1" s="1"/>
  <c r="F37" i="4"/>
  <c r="BD97" i="1" s="1"/>
  <c r="F35" i="5"/>
  <c r="BB98" i="1" s="1"/>
  <c r="F34" i="6"/>
  <c r="BA99" i="1" s="1"/>
  <c r="J34" i="4"/>
  <c r="AW97" i="1" s="1"/>
  <c r="J34" i="5"/>
  <c r="AW98" i="1" s="1"/>
  <c r="F36" i="2"/>
  <c r="BC95" i="1" s="1"/>
  <c r="J34" i="3"/>
  <c r="AW96" i="1" s="1"/>
  <c r="F35" i="4"/>
  <c r="BB97" i="1" s="1"/>
  <c r="F34" i="5"/>
  <c r="BA98" i="1" s="1"/>
  <c r="F37" i="5"/>
  <c r="BD98" i="1" s="1"/>
  <c r="J33" i="6"/>
  <c r="AV99" i="1" s="1"/>
  <c r="AT99" i="1" s="1"/>
  <c r="BK126" i="2" l="1"/>
  <c r="J126" i="2"/>
  <c r="J97" i="2" s="1"/>
  <c r="BK126" i="3"/>
  <c r="J126" i="3" s="1"/>
  <c r="J97" i="3" s="1"/>
  <c r="BK122" i="4"/>
  <c r="J122" i="4"/>
  <c r="J97" i="4" s="1"/>
  <c r="BK117" i="5"/>
  <c r="J117" i="5" s="1"/>
  <c r="J96" i="5" s="1"/>
  <c r="F33" i="6"/>
  <c r="AZ99" i="1"/>
  <c r="BC94" i="1"/>
  <c r="W32" i="1"/>
  <c r="F33" i="2"/>
  <c r="AZ95" i="1"/>
  <c r="J33" i="4"/>
  <c r="AV97" i="1"/>
  <c r="AT97" i="1" s="1"/>
  <c r="J33" i="5"/>
  <c r="AV98" i="1" s="1"/>
  <c r="AT98" i="1" s="1"/>
  <c r="BD94" i="1"/>
  <c r="W33" i="1"/>
  <c r="J33" i="3"/>
  <c r="AV96" i="1"/>
  <c r="AT96" i="1" s="1"/>
  <c r="J30" i="6"/>
  <c r="AG99" i="1" s="1"/>
  <c r="AN99" i="1" s="1"/>
  <c r="BB94" i="1"/>
  <c r="W31" i="1"/>
  <c r="F33" i="3"/>
  <c r="AZ96" i="1"/>
  <c r="F33" i="5"/>
  <c r="AZ98" i="1"/>
  <c r="AU94" i="1"/>
  <c r="BA94" i="1"/>
  <c r="W30" i="1" s="1"/>
  <c r="J33" i="2"/>
  <c r="AV95" i="1" s="1"/>
  <c r="AT95" i="1" s="1"/>
  <c r="F33" i="4"/>
  <c r="AZ97" i="1"/>
  <c r="BK119" i="2" l="1"/>
  <c r="J119" i="2"/>
  <c r="J96" i="2" s="1"/>
  <c r="BK119" i="3"/>
  <c r="J119" i="3"/>
  <c r="BK119" i="4"/>
  <c r="J119" i="4" s="1"/>
  <c r="J30" i="4" s="1"/>
  <c r="AG97" i="1" s="1"/>
  <c r="AN97" i="1" s="1"/>
  <c r="J39" i="6"/>
  <c r="AZ94" i="1"/>
  <c r="W29" i="1"/>
  <c r="AW94" i="1"/>
  <c r="AK30" i="1" s="1"/>
  <c r="AY94" i="1"/>
  <c r="J30" i="5"/>
  <c r="AG98" i="1"/>
  <c r="AN98" i="1" s="1"/>
  <c r="AX94" i="1"/>
  <c r="J30" i="3"/>
  <c r="AG96" i="1"/>
  <c r="AN96" i="1" s="1"/>
  <c r="J39" i="3" l="1"/>
  <c r="J96" i="3"/>
  <c r="J39" i="4"/>
  <c r="J96" i="4"/>
  <c r="J39" i="5"/>
  <c r="AV94" i="1"/>
  <c r="AK29" i="1" s="1"/>
  <c r="J30" i="2"/>
  <c r="AG95" i="1"/>
  <c r="AN95" i="1"/>
  <c r="J39" i="2" l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<sst xmlns="http://schemas.openxmlformats.org/spreadsheetml/2006/main" count="1808" uniqueCount="281">
  <si>
    <t>Export Komplet</t>
  </si>
  <si>
    <t/>
  </si>
  <si>
    <t>2.0</t>
  </si>
  <si>
    <t>False</t>
  </si>
  <si>
    <t>{4c7b3f19-d275-4367-bb2b-f973e0a9245c}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</si>
  <si>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</si>
  <si>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</si>
  <si>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</si>
  <si>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</si>
  <si>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</si>
  <si>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</si>
  <si>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</si>
  <si>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</si>
  <si>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</si>
  <si>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20_006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</si>
  <si>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</si>
  <si>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</si>
  <si>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Ptení - Dzbel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</si>
  <si>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</si>
  <si>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</si>
  <si>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</si>
  <si>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</si>
  <si>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</si>
  <si>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</si>
  <si>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</si>
  <si>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</si>
  <si>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</si>
  <si>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</si>
  <si>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</si>
  <si>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</si>
  <si>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</si>
  <si>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</si>
  <si>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</si>
  <si>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</si>
  <si>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</si>
  <si>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</si>
  <si>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</si>
  <si>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</si>
  <si>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</si>
  <si>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</si>
  <si>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</si>
  <si>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</si>
  <si>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</si>
  <si>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</si>
  <si>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</si>
  <si>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</si>
  <si>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</si>
  <si>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</si>
  <si>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</si>
  <si>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</si>
  <si>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</si>
  <si>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</si>
  <si>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</si>
  <si>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</si>
  <si>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</si>
  <si>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</si>
  <si>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</si>
  <si>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</si>
  <si>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</si>
  <si>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</si>
  <si>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</si>
  <si>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</si>
  <si>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</si>
  <si>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</si>
  <si>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</si>
  <si>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</si>
  <si>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</si>
  <si>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</si>
  <si>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</si>
  <si>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</si>
  <si>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</si>
  <si>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</si>
  <si>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</si>
  <si>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</si>
  <si>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</si>
  <si>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</si>
  <si>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</si>
  <si>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</si>
  <si>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km 27,100 - 27,350 - svršek</t>
  </si>
  <si>
    <t>STA</t>
  </si>
  <si>
    <t>1</t>
  </si>
  <si>
    <t>{9a1c0d17-87cd-40c9-aa49-ca08952d8069}</t>
  </si>
  <si>
    <t>2</t>
  </si>
  <si>
    <t>SO 02</t>
  </si>
  <si>
    <t>km 21,360 - 21,560 - svršek</t>
  </si>
  <si>
    <t>{2bd3637a-840f-4ba1-9c93-e5e7be030409}</t>
  </si>
  <si>
    <t>SO 03</t>
  </si>
  <si>
    <t>km 23,950 - 24,200 - čištění</t>
  </si>
  <si>
    <t>{d00bc380-e689-4b2a-b88e-406a2c53fb02}</t>
  </si>
  <si>
    <t>SO 04</t>
  </si>
  <si>
    <t>VON</t>
  </si>
  <si>
    <t>{1c457c59-7d0e-4afa-bb5e-0d47a8b5578e}</t>
  </si>
  <si>
    <t>SO05</t>
  </si>
  <si>
    <t>Materiál dodávaný objednatelem</t>
  </si>
  <si>
    <t>{a37be0c2-cb00-4efa-9d40-3007bda0d7f9}</t>
  </si>
  <si>
    <t>KRYCÍ LIST SOUPISU PRACÍ</t>
  </si>
  <si>
    <t>Objekt:</t>
  </si>
  <si>
    <t>SO 01 - km 27,100 - 27,350 -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</si>
  <si>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</si>
  <si>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</si>
  <si>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</si>
  <si>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</si>
  <si>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</si>
  <si>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</si>
  <si>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</si>
  <si>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</si>
  <si>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</si>
  <si>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</si>
  <si>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</si>
  <si>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</si>
  <si>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</si>
  <si>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</si>
  <si>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</si>
  <si>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</si>
  <si>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</si>
  <si>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</si>
  <si>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</si>
  <si>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</si>
  <si>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</si>
  <si>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</si>
  <si>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5955101000</t>
  </si>
  <si>
    <t>Kamenivo drcené štěrk frakce 31,5/63 třídy BI</t>
  </si>
  <si>
    <t>t</t>
  </si>
  <si>
    <t>8</t>
  </si>
  <si>
    <t>ROZPOCET</t>
  </si>
  <si>
    <t>4</t>
  </si>
  <si>
    <t>-1362565443</t>
  </si>
  <si>
    <t>PP</t>
  </si>
  <si>
    <t>5960101030</t>
  </si>
  <si>
    <t>Pražcové kotvy TDHB pro pražec betonový B 03</t>
  </si>
  <si>
    <t>kus</t>
  </si>
  <si>
    <t>1451533269</t>
  </si>
  <si>
    <t>3</t>
  </si>
  <si>
    <t>5956140040</t>
  </si>
  <si>
    <t>Pražec betonový příčný vystrojený včetně kompletů tv. B03 (S)</t>
  </si>
  <si>
    <t>880582746</t>
  </si>
  <si>
    <t>HSV</t>
  </si>
  <si>
    <t>Práce a dodávky HSV</t>
  </si>
  <si>
    <t>5</t>
  </si>
  <si>
    <t>Komunikace pozemní</t>
  </si>
  <si>
    <t>K</t>
  </si>
  <si>
    <t>5905065010</t>
  </si>
  <si>
    <t>Samostatná úprava vrstvy kolejového lože pod ložnou plochou pražců v koleji</t>
  </si>
  <si>
    <t>m2</t>
  </si>
  <si>
    <t>956559405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</si>
  <si>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</si>
  <si>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5905085050</t>
  </si>
  <si>
    <t>Souvislé čištění KL strojně koleje pražce betonové rozdělení "d"</t>
  </si>
  <si>
    <t>km</t>
  </si>
  <si>
    <t>966240491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</si>
  <si>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</si>
  <si>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</t>
  </si>
  <si>
    <t>5905105030</t>
  </si>
  <si>
    <t>Doplnění KL kamenivem souvisle strojně v koleji</t>
  </si>
  <si>
    <t>m3</t>
  </si>
  <si>
    <t>808024808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</si>
  <si>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</si>
  <si>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7</t>
  </si>
  <si>
    <t>5906130390</t>
  </si>
  <si>
    <t>Montáž kolejového roštu v ose koleje pražce betonové vystrojené tv. S49 rozdělení "d"</t>
  </si>
  <si>
    <t>1200356764</t>
  </si>
  <si>
    <t>Montáž kolejového roštu v ose koleje pražce betonové vystrojené tv. S49 rozdělení "d". Poznámka: 1. V cenách jsou započteny náklady na vrtání pražců dřevěných nevystrojených, manipulaci a montáž KR. 2. V cenách nejsou obsaženy náklady na dodávku materiálu.</t>
  </si>
  <si>
    <t>5906135100</t>
  </si>
  <si>
    <t>Demontáž kolejového roštu koleje na úložišti pražce dřevěné tv. T nebo A rozdělení "c"</t>
  </si>
  <si>
    <t>1703263463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</si>
  <si>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</si>
  <si>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9</t>
  </si>
  <si>
    <t>5907050120</t>
  </si>
  <si>
    <t>Dělení kolejnic kyslíkem tv. S49</t>
  </si>
  <si>
    <t>-709582169</t>
  </si>
  <si>
    <t>Dělení kolejnic kyslíkem tv. S49. Poznámka: 1. V cenách jsou započteny náklady na manipulaci podložení, označení a provedení řezu kolejnice.</t>
  </si>
  <si>
    <t>10</t>
  </si>
  <si>
    <t>5910015020</t>
  </si>
  <si>
    <t>Odtavovací stykové svařování mobilní svářečkou kolejnic nových délky do 150 m tv. S49</t>
  </si>
  <si>
    <t>svar</t>
  </si>
  <si>
    <t>502567404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</si>
  <si>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</si>
  <si>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</t>
  </si>
  <si>
    <t>5910020130</t>
  </si>
  <si>
    <t>Svařování kolejnic termitem plný předehřev standardní spára svar jednotlivý tv. S49</t>
  </si>
  <si>
    <t>-2143811736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</si>
  <si>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</si>
  <si>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</t>
  </si>
  <si>
    <t>5910035030</t>
  </si>
  <si>
    <t>Dosažení dovolené upínací teploty v BK prodloužením kolejnicového pásu v koleji tv. S49</t>
  </si>
  <si>
    <t>-1754322213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</si>
  <si>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</si>
  <si>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</t>
  </si>
  <si>
    <t>5910040320</t>
  </si>
  <si>
    <t>Umožnění volné dilatace kolejnice demontáž upevňovadel s osazením kluzných podložek rozdělení pražců "d"</t>
  </si>
  <si>
    <t>m</t>
  </si>
  <si>
    <t>-1346478110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</si>
  <si>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</si>
  <si>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</t>
  </si>
  <si>
    <t>5910040420</t>
  </si>
  <si>
    <t>Umožnění volné dilatace kolejnice montáž upevňovadel s odstraněním kluzných podložek rozdělení pražců "d"</t>
  </si>
  <si>
    <t>-610118161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</si>
  <si>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</si>
  <si>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5910136010</t>
  </si>
  <si>
    <t>Montáž pražcové kotvy v koleji</t>
  </si>
  <si>
    <t>-1698521550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</si>
  <si>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</si>
  <si>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16</t>
  </si>
  <si>
    <t>5915015010</t>
  </si>
  <si>
    <t>Svahování zemního tělesa železničního spodku v náspu</t>
  </si>
  <si>
    <t>-861496825</t>
  </si>
  <si>
    <t>Svahování zemního tělesa železničního spodku v náspu. Poznámka: 1. V cenách jsou započteny náklady na svahování železničního tělesa a uložení výzisku na terén nebo naložení na dopravní prostředek.</t>
  </si>
  <si>
    <t>17</t>
  </si>
  <si>
    <t>5999010010</t>
  </si>
  <si>
    <t>Vyjmutí a snesení konstrukcí nebo dílů hmotnosti do 10 t</t>
  </si>
  <si>
    <t>-1187181608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</si>
  <si>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</si>
  <si>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OST</t>
  </si>
  <si>
    <t>Ostatní</t>
  </si>
  <si>
    <t>18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</si>
  <si>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</si>
  <si>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</si>
  <si>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512</t>
  </si>
  <si>
    <t>-289770528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</si>
  <si>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</si>
  <si>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</t>
  </si>
  <si>
    <t>9902200100</t>
  </si>
  <si>
    <t>Doprava dodávek zhotovitele, dodávek objednatele nebo výzisku mechanizací přes 3,5 t objemnějšího kusového materiálu do 10 km</t>
  </si>
  <si>
    <t>-653522554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</si>
  <si>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</si>
  <si>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20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</si>
  <si>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</si>
  <si>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</si>
  <si>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-1256693684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</si>
  <si>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</si>
  <si>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</si>
  <si>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</si>
  <si>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-476984211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</si>
  <si>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</si>
  <si>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22</t>
  </si>
  <si>
    <t>9902900200</t>
  </si>
  <si>
    <t>Naložení  objemnějšího kusového materiálu, vybouraných hmot</t>
  </si>
  <si>
    <t>1493039783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</si>
  <si>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</si>
  <si>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23</t>
  </si>
  <si>
    <t>9903200100</t>
  </si>
  <si>
    <t>Přeprava mechanizace na místo prováděných prací o hmotnosti přes 12 t přes 50 do 100 km</t>
  </si>
  <si>
    <t>-2010808570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</si>
  <si>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</si>
  <si>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SO 02 - km 21,360 - 21,560 - svršek</t>
  </si>
  <si>
    <t>-622024231</t>
  </si>
  <si>
    <t>-1466575566</t>
  </si>
  <si>
    <t>-75602660</t>
  </si>
  <si>
    <t>SO 03 - km 23,950 - 24,200 - čištění</t>
  </si>
  <si>
    <t>-1728290686</t>
  </si>
  <si>
    <t>SO 04 - VON</t>
  </si>
  <si>
    <t>VRN - Vedlejší rozpočtové náklady</t>
  </si>
  <si>
    <t>VRN</t>
  </si>
  <si>
    <t>Vedlejší rozpočtové náklady</t>
  </si>
  <si>
    <t>011101001</t>
  </si>
  <si>
    <t>Finanční náklady pojistné</t>
  </si>
  <si>
    <t>%</t>
  </si>
  <si>
    <t>-1547217919</t>
  </si>
  <si>
    <t>022111001</t>
  </si>
  <si>
    <t>Geodetické práce Kontrola PPK při směrové a výškové úpravě koleje zaměřením APK trať jednokolejná</t>
  </si>
  <si>
    <t>176331372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</si>
  <si>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</si>
  <si>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</si>
  <si>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</si>
  <si>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ks</t>
  </si>
  <si>
    <t>1016149128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</si>
  <si>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</si>
  <si>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024101401</t>
  </si>
  <si>
    <t>Inženýrská činnost koordinační a kompletační činnost</t>
  </si>
  <si>
    <t>1507579330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</si>
  <si>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</si>
  <si>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</si>
  <si>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560956310</t>
  </si>
  <si>
    <t>033131001</t>
  </si>
  <si>
    <t>Provozní vlivy Organizační zajištění prací při zřizování a udržování BK kolejí a výhybek</t>
  </si>
  <si>
    <t>1177566011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</si>
  <si>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</si>
  <si>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SO05 - Materiál dodávaný objednatelem</t>
  </si>
  <si>
    <t>5957101050</t>
  </si>
  <si>
    <t>Kolejnice třídy R260 tv. 49 E1 délky 25,000 m</t>
  </si>
  <si>
    <t>1830705429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</si>
</sst>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3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05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17"/>
      <c r="BE5" s="202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06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17"/>
      <c r="BE6" s="203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03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E8" s="203"/>
      <c r="BS8" s="14" t="s">
        <v>6</v>
      </c>
    </row>
    <row r="9" spans="1:74" s="1" customFormat="1" ht="14.45" customHeight="1">
      <c r="B9" s="17"/>
      <c r="AR9" s="17"/>
      <c r="BE9" s="203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03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25</v>
      </c>
      <c r="AN11" s="22" t="s">
        <v>1</v>
      </c>
      <c r="AR11" s="17"/>
      <c r="BE11" s="203"/>
      <c r="BS11" s="14" t="s">
        <v>6</v>
      </c>
    </row>
    <row r="12" spans="1:74" s="1" customFormat="1" ht="6.95" customHeight="1">
      <c r="B12" s="17"/>
      <c r="AR12" s="17"/>
      <c r="BE12" s="203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203"/>
      <c r="BS13" s="14" t="s">
        <v>6</v>
      </c>
    </row>
    <row r="14" spans="1:74" ht="12.75">
      <c r="B14" s="17"/>
      <c r="E14" s="207" t="s">
        <v>27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4" t="s">
        <v>25</v>
      </c>
      <c r="AN14" s="26" t="s">
        <v>27</v>
      </c>
      <c r="AR14" s="17"/>
      <c r="BE14" s="203"/>
      <c r="BS14" s="14" t="s">
        <v>6</v>
      </c>
    </row>
    <row r="15" spans="1:74" s="1" customFormat="1" ht="6.95" customHeight="1">
      <c r="B15" s="17"/>
      <c r="AR15" s="17"/>
      <c r="BE15" s="203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203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25</v>
      </c>
      <c r="AN17" s="22" t="s">
        <v>1</v>
      </c>
      <c r="AR17" s="17"/>
      <c r="BE17" s="203"/>
      <c r="BS17" s="14" t="s">
        <v>29</v>
      </c>
    </row>
    <row r="18" spans="1:71" s="1" customFormat="1" ht="6.95" customHeight="1">
      <c r="B18" s="17"/>
      <c r="AR18" s="17"/>
      <c r="BE18" s="203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E19" s="203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25</v>
      </c>
      <c r="AN20" s="22" t="s">
        <v>1</v>
      </c>
      <c r="AR20" s="17"/>
      <c r="BE20" s="203"/>
      <c r="BS20" s="14" t="s">
        <v>29</v>
      </c>
    </row>
    <row r="21" spans="1:71" s="1" customFormat="1" ht="6.95" customHeight="1">
      <c r="B21" s="17"/>
      <c r="AR21" s="17"/>
      <c r="BE21" s="203"/>
    </row>
    <row r="22" spans="1:71" s="1" customFormat="1" ht="12" customHeight="1">
      <c r="B22" s="17"/>
      <c r="D22" s="24" t="s">
        <v>31</v>
      </c>
      <c r="AR22" s="17"/>
      <c r="BE22" s="203"/>
    </row>
    <row r="23" spans="1:71" s="1" customFormat="1" ht="16.5" customHeight="1">
      <c r="B23" s="17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7"/>
      <c r="BE23" s="203"/>
    </row>
    <row r="24" spans="1:71" s="1" customFormat="1" ht="6.95" customHeight="1">
      <c r="B24" s="17"/>
      <c r="AR24" s="17"/>
      <c r="BE24" s="203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3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0">
        <f>ROUND(AG94,2)</f>
        <v>867600</v>
      </c>
      <c r="AL26" s="211"/>
      <c r="AM26" s="211"/>
      <c r="AN26" s="211"/>
      <c r="AO26" s="211"/>
      <c r="AP26" s="29"/>
      <c r="AQ26" s="29"/>
      <c r="AR26" s="30"/>
      <c r="BE26" s="203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3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2" t="s">
        <v>33</v>
      </c>
      <c r="M28" s="212"/>
      <c r="N28" s="212"/>
      <c r="O28" s="212"/>
      <c r="P28" s="212"/>
      <c r="Q28" s="29"/>
      <c r="R28" s="29"/>
      <c r="S28" s="29"/>
      <c r="T28" s="29"/>
      <c r="U28" s="29"/>
      <c r="V28" s="29"/>
      <c r="W28" s="212" t="s">
        <v>34</v>
      </c>
      <c r="X28" s="212"/>
      <c r="Y28" s="212"/>
      <c r="Z28" s="212"/>
      <c r="AA28" s="212"/>
      <c r="AB28" s="212"/>
      <c r="AC28" s="212"/>
      <c r="AD28" s="212"/>
      <c r="AE28" s="212"/>
      <c r="AF28" s="29"/>
      <c r="AG28" s="29"/>
      <c r="AH28" s="29"/>
      <c r="AI28" s="29"/>
      <c r="AJ28" s="29"/>
      <c r="AK28" s="212" t="s">
        <v>35</v>
      </c>
      <c r="AL28" s="212"/>
      <c r="AM28" s="212"/>
      <c r="AN28" s="212"/>
      <c r="AO28" s="212"/>
      <c r="AP28" s="29"/>
      <c r="AQ28" s="29"/>
      <c r="AR28" s="30"/>
      <c r="BE28" s="203"/>
    </row>
    <row r="29" spans="1:71" s="3" customFormat="1" ht="14.45" customHeight="1">
      <c r="B29" s="34"/>
      <c r="D29" s="24" t="s">
        <v>36</v>
      </c>
      <c r="F29" s="24" t="s">
        <v>37</v>
      </c>
      <c r="L29" s="197">
        <v>0.21</v>
      </c>
      <c r="M29" s="196"/>
      <c r="N29" s="196"/>
      <c r="O29" s="196"/>
      <c r="P29" s="196"/>
      <c r="W29" s="195">
        <f>ROUND(AZ94, 2)</f>
        <v>867600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182196</v>
      </c>
      <c r="AL29" s="196"/>
      <c r="AM29" s="196"/>
      <c r="AN29" s="196"/>
      <c r="AO29" s="196"/>
      <c r="AR29" s="34"/>
      <c r="BE29" s="204"/>
    </row>
    <row r="30" spans="1:71" s="3" customFormat="1" ht="14.45" customHeight="1">
      <c r="B30" s="34"/>
      <c r="F30" s="24" t="s">
        <v>38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4"/>
      <c r="BE30" s="204"/>
    </row>
    <row r="31" spans="1:71" s="3" customFormat="1" ht="14.45" hidden="1" customHeight="1">
      <c r="B31" s="34"/>
      <c r="F31" s="24" t="s">
        <v>39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4"/>
      <c r="BE31" s="204"/>
    </row>
    <row r="32" spans="1:71" s="3" customFormat="1" ht="14.45" hidden="1" customHeight="1">
      <c r="B32" s="34"/>
      <c r="F32" s="24" t="s">
        <v>40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4"/>
      <c r="BE32" s="204"/>
    </row>
    <row r="33" spans="1:57" s="3" customFormat="1" ht="14.45" hidden="1" customHeight="1">
      <c r="B33" s="34"/>
      <c r="F33" s="24" t="s">
        <v>41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4"/>
      <c r="BE33" s="20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3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01" t="s">
        <v>44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1049796</v>
      </c>
      <c r="AL35" s="199"/>
      <c r="AM35" s="199"/>
      <c r="AN35" s="199"/>
      <c r="AO35" s="200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20_006</v>
      </c>
      <c r="AR84" s="48"/>
    </row>
    <row r="85" spans="1:91" s="5" customFormat="1" ht="36.950000000000003" customHeight="1">
      <c r="B85" s="49"/>
      <c r="C85" s="50" t="s">
        <v>16</v>
      </c>
      <c r="L85" s="223" t="str">
        <f>K6</f>
        <v>Oprava trati v úseku Ptení - Dzbel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25" t="str">
        <f>IF(AN8= "","",AN8)</f>
        <v/>
      </c>
      <c r="AN87" s="22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26" t="str">
        <f>IF(E17="","",E17)</f>
        <v xml:space="preserve"> </v>
      </c>
      <c r="AN89" s="227"/>
      <c r="AO89" s="227"/>
      <c r="AP89" s="227"/>
      <c r="AQ89" s="29"/>
      <c r="AR89" s="30"/>
      <c r="AS89" s="228" t="s">
        <v>52</v>
      </c>
      <c r="AT89" s="22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26" t="str">
        <f>IF(E20="","",E20)</f>
        <v xml:space="preserve"> </v>
      </c>
      <c r="AN90" s="227"/>
      <c r="AO90" s="227"/>
      <c r="AP90" s="227"/>
      <c r="AQ90" s="29"/>
      <c r="AR90" s="30"/>
      <c r="AS90" s="230"/>
      <c r="AT90" s="23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0"/>
      <c r="AT91" s="23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6" t="s">
        <v>53</v>
      </c>
      <c r="D92" s="217"/>
      <c r="E92" s="217"/>
      <c r="F92" s="217"/>
      <c r="G92" s="217"/>
      <c r="H92" s="57"/>
      <c r="I92" s="219" t="s">
        <v>54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8" t="s">
        <v>55</v>
      </c>
      <c r="AH92" s="217"/>
      <c r="AI92" s="217"/>
      <c r="AJ92" s="217"/>
      <c r="AK92" s="217"/>
      <c r="AL92" s="217"/>
      <c r="AM92" s="217"/>
      <c r="AN92" s="219" t="s">
        <v>56</v>
      </c>
      <c r="AO92" s="217"/>
      <c r="AP92" s="220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1">
        <f>ROUND(SUM(AG95:AG99),2)</f>
        <v>867600</v>
      </c>
      <c r="AH94" s="221"/>
      <c r="AI94" s="221"/>
      <c r="AJ94" s="221"/>
      <c r="AK94" s="221"/>
      <c r="AL94" s="221"/>
      <c r="AM94" s="221"/>
      <c r="AN94" s="222">
        <f t="shared" ref="AN94:AN99" si="0">SUM(AG94,AT94)</f>
        <v>1049796</v>
      </c>
      <c r="AO94" s="222"/>
      <c r="AP94" s="222"/>
      <c r="AQ94" s="69" t="s">
        <v>1</v>
      </c>
      <c r="AR94" s="65"/>
      <c r="AS94" s="70">
        <f>ROUND(SUM(AS95:AS99),2)</f>
        <v>0</v>
      </c>
      <c r="AT94" s="71">
        <f t="shared" ref="AT94:AT99" si="1">ROUND(SUM(AV94:AW94),2)</f>
        <v>182196</v>
      </c>
      <c r="AU94" s="72">
        <f>ROUND(SUM(AU95:AU99),5)</f>
        <v>0</v>
      </c>
      <c r="AV94" s="71">
        <f>ROUND(AZ94*L29,2)</f>
        <v>182196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867600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16.5" customHeight="1">
      <c r="A95" s="76" t="s">
        <v>76</v>
      </c>
      <c r="B95" s="77"/>
      <c r="C95" s="78"/>
      <c r="D95" s="215" t="s">
        <v>77</v>
      </c>
      <c r="E95" s="215"/>
      <c r="F95" s="215"/>
      <c r="G95" s="215"/>
      <c r="H95" s="215"/>
      <c r="I95" s="79"/>
      <c r="J95" s="215" t="s">
        <v>78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'SO 01 - km 27,100 - 27,35...'!J30</f>
        <v>0</v>
      </c>
      <c r="AH95" s="214"/>
      <c r="AI95" s="214"/>
      <c r="AJ95" s="214"/>
      <c r="AK95" s="214"/>
      <c r="AL95" s="214"/>
      <c r="AM95" s="214"/>
      <c r="AN95" s="213">
        <f t="shared" si="0"/>
        <v>0</v>
      </c>
      <c r="AO95" s="214"/>
      <c r="AP95" s="214"/>
      <c r="AQ95" s="80" t="s">
        <v>79</v>
      </c>
      <c r="AR95" s="77"/>
      <c r="AS95" s="81">
        <v>0</v>
      </c>
      <c r="AT95" s="82">
        <f t="shared" si="1"/>
        <v>0</v>
      </c>
      <c r="AU95" s="83">
        <f>'SO 01 - km 27,100 - 27,35...'!P119</f>
        <v>0</v>
      </c>
      <c r="AV95" s="82">
        <f>'SO 01 - km 27,100 - 27,35...'!J33</f>
        <v>0</v>
      </c>
      <c r="AW95" s="82">
        <f>'SO 01 - km 27,100 - 27,35...'!J34</f>
        <v>0</v>
      </c>
      <c r="AX95" s="82">
        <f>'SO 01 - km 27,100 - 27,35...'!J35</f>
        <v>0</v>
      </c>
      <c r="AY95" s="82">
        <f>'SO 01 - km 27,100 - 27,35...'!J36</f>
        <v>0</v>
      </c>
      <c r="AZ95" s="82">
        <f>'SO 01 - km 27,100 - 27,35...'!F33</f>
        <v>0</v>
      </c>
      <c r="BA95" s="82">
        <f>'SO 01 - km 27,100 - 27,35...'!F34</f>
        <v>0</v>
      </c>
      <c r="BB95" s="82">
        <f>'SO 01 - km 27,100 - 27,35...'!F35</f>
        <v>0</v>
      </c>
      <c r="BC95" s="82">
        <f>'SO 01 - km 27,100 - 27,35...'!F36</f>
        <v>0</v>
      </c>
      <c r="BD95" s="84">
        <f>'SO 01 - km 27,100 - 27,35...'!F37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82</v>
      </c>
    </row>
    <row r="96" spans="1:91" s="7" customFormat="1" ht="16.5" customHeight="1">
      <c r="A96" s="76" t="s">
        <v>76</v>
      </c>
      <c r="B96" s="77"/>
      <c r="C96" s="78"/>
      <c r="D96" s="215" t="s">
        <v>83</v>
      </c>
      <c r="E96" s="215"/>
      <c r="F96" s="215"/>
      <c r="G96" s="215"/>
      <c r="H96" s="215"/>
      <c r="I96" s="79"/>
      <c r="J96" s="215" t="s">
        <v>84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'SO 02 - km 21,360 - 21,56...'!J30</f>
        <v>0</v>
      </c>
      <c r="AH96" s="214"/>
      <c r="AI96" s="214"/>
      <c r="AJ96" s="214"/>
      <c r="AK96" s="214"/>
      <c r="AL96" s="214"/>
      <c r="AM96" s="214"/>
      <c r="AN96" s="213">
        <f t="shared" si="0"/>
        <v>0</v>
      </c>
      <c r="AO96" s="214"/>
      <c r="AP96" s="214"/>
      <c r="AQ96" s="80" t="s">
        <v>79</v>
      </c>
      <c r="AR96" s="77"/>
      <c r="AS96" s="81">
        <v>0</v>
      </c>
      <c r="AT96" s="82">
        <f t="shared" si="1"/>
        <v>0</v>
      </c>
      <c r="AU96" s="83">
        <f>'SO 02 - km 21,360 - 21,56...'!P119</f>
        <v>0</v>
      </c>
      <c r="AV96" s="82">
        <f>'SO 02 - km 21,360 - 21,56...'!J33</f>
        <v>0</v>
      </c>
      <c r="AW96" s="82">
        <f>'SO 02 - km 21,360 - 21,56...'!J34</f>
        <v>0</v>
      </c>
      <c r="AX96" s="82">
        <f>'SO 02 - km 21,360 - 21,56...'!J35</f>
        <v>0</v>
      </c>
      <c r="AY96" s="82">
        <f>'SO 02 - km 21,360 - 21,56...'!J36</f>
        <v>0</v>
      </c>
      <c r="AZ96" s="82">
        <f>'SO 02 - km 21,360 - 21,56...'!F33</f>
        <v>0</v>
      </c>
      <c r="BA96" s="82">
        <f>'SO 02 - km 21,360 - 21,56...'!F34</f>
        <v>0</v>
      </c>
      <c r="BB96" s="82">
        <f>'SO 02 - km 21,360 - 21,56...'!F35</f>
        <v>0</v>
      </c>
      <c r="BC96" s="82">
        <f>'SO 02 - km 21,360 - 21,56...'!F36</f>
        <v>0</v>
      </c>
      <c r="BD96" s="84">
        <f>'SO 02 - km 21,360 - 21,56...'!F37</f>
        <v>0</v>
      </c>
      <c r="BT96" s="85" t="s">
        <v>80</v>
      </c>
      <c r="BV96" s="85" t="s">
        <v>74</v>
      </c>
      <c r="BW96" s="85" t="s">
        <v>85</v>
      </c>
      <c r="BX96" s="85" t="s">
        <v>4</v>
      </c>
      <c r="CL96" s="85" t="s">
        <v>1</v>
      </c>
      <c r="CM96" s="85" t="s">
        <v>82</v>
      </c>
    </row>
    <row r="97" spans="1:91" s="7" customFormat="1" ht="16.5" customHeight="1">
      <c r="A97" s="76" t="s">
        <v>76</v>
      </c>
      <c r="B97" s="77"/>
      <c r="C97" s="78"/>
      <c r="D97" s="215" t="s">
        <v>86</v>
      </c>
      <c r="E97" s="215"/>
      <c r="F97" s="215"/>
      <c r="G97" s="215"/>
      <c r="H97" s="215"/>
      <c r="I97" s="79"/>
      <c r="J97" s="215" t="s">
        <v>87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3">
        <f>'SO 03 - km 23,950 - 24,20...'!J30</f>
        <v>0</v>
      </c>
      <c r="AH97" s="214"/>
      <c r="AI97" s="214"/>
      <c r="AJ97" s="214"/>
      <c r="AK97" s="214"/>
      <c r="AL97" s="214"/>
      <c r="AM97" s="214"/>
      <c r="AN97" s="213">
        <f t="shared" si="0"/>
        <v>0</v>
      </c>
      <c r="AO97" s="214"/>
      <c r="AP97" s="214"/>
      <c r="AQ97" s="80" t="s">
        <v>79</v>
      </c>
      <c r="AR97" s="77"/>
      <c r="AS97" s="81">
        <v>0</v>
      </c>
      <c r="AT97" s="82">
        <f t="shared" si="1"/>
        <v>0</v>
      </c>
      <c r="AU97" s="83">
        <f>'SO 03 - km 23,950 - 24,20...'!P119</f>
        <v>0</v>
      </c>
      <c r="AV97" s="82">
        <f>'SO 03 - km 23,950 - 24,20...'!J33</f>
        <v>0</v>
      </c>
      <c r="AW97" s="82">
        <f>'SO 03 - km 23,950 - 24,20...'!J34</f>
        <v>0</v>
      </c>
      <c r="AX97" s="82">
        <f>'SO 03 - km 23,950 - 24,20...'!J35</f>
        <v>0</v>
      </c>
      <c r="AY97" s="82">
        <f>'SO 03 - km 23,950 - 24,20...'!J36</f>
        <v>0</v>
      </c>
      <c r="AZ97" s="82">
        <f>'SO 03 - km 23,950 - 24,20...'!F33</f>
        <v>0</v>
      </c>
      <c r="BA97" s="82">
        <f>'SO 03 - km 23,950 - 24,20...'!F34</f>
        <v>0</v>
      </c>
      <c r="BB97" s="82">
        <f>'SO 03 - km 23,950 - 24,20...'!F35</f>
        <v>0</v>
      </c>
      <c r="BC97" s="82">
        <f>'SO 03 - km 23,950 - 24,20...'!F36</f>
        <v>0</v>
      </c>
      <c r="BD97" s="84">
        <f>'SO 03 - km 23,950 - 24,20...'!F37</f>
        <v>0</v>
      </c>
      <c r="BT97" s="85" t="s">
        <v>80</v>
      </c>
      <c r="BV97" s="85" t="s">
        <v>74</v>
      </c>
      <c r="BW97" s="85" t="s">
        <v>88</v>
      </c>
      <c r="BX97" s="85" t="s">
        <v>4</v>
      </c>
      <c r="CL97" s="85" t="s">
        <v>1</v>
      </c>
      <c r="CM97" s="85" t="s">
        <v>82</v>
      </c>
    </row>
    <row r="98" spans="1:91" s="7" customFormat="1" ht="16.5" customHeight="1">
      <c r="A98" s="76" t="s">
        <v>76</v>
      </c>
      <c r="B98" s="77"/>
      <c r="C98" s="78"/>
      <c r="D98" s="215" t="s">
        <v>89</v>
      </c>
      <c r="E98" s="215"/>
      <c r="F98" s="215"/>
      <c r="G98" s="215"/>
      <c r="H98" s="215"/>
      <c r="I98" s="79"/>
      <c r="J98" s="215" t="s">
        <v>90</v>
      </c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3">
        <f>'SO 04 - VON'!J30</f>
        <v>0</v>
      </c>
      <c r="AH98" s="214"/>
      <c r="AI98" s="214"/>
      <c r="AJ98" s="214"/>
      <c r="AK98" s="214"/>
      <c r="AL98" s="214"/>
      <c r="AM98" s="214"/>
      <c r="AN98" s="213">
        <f t="shared" si="0"/>
        <v>0</v>
      </c>
      <c r="AO98" s="214"/>
      <c r="AP98" s="214"/>
      <c r="AQ98" s="80" t="s">
        <v>79</v>
      </c>
      <c r="AR98" s="77"/>
      <c r="AS98" s="81">
        <v>0</v>
      </c>
      <c r="AT98" s="82">
        <f t="shared" si="1"/>
        <v>0</v>
      </c>
      <c r="AU98" s="83">
        <f>'SO 04 - VON'!P117</f>
        <v>0</v>
      </c>
      <c r="AV98" s="82">
        <f>'SO 04 - VON'!J33</f>
        <v>0</v>
      </c>
      <c r="AW98" s="82">
        <f>'SO 04 - VON'!J34</f>
        <v>0</v>
      </c>
      <c r="AX98" s="82">
        <f>'SO 04 - VON'!J35</f>
        <v>0</v>
      </c>
      <c r="AY98" s="82">
        <f>'SO 04 - VON'!J36</f>
        <v>0</v>
      </c>
      <c r="AZ98" s="82">
        <f>'SO 04 - VON'!F33</f>
        <v>0</v>
      </c>
      <c r="BA98" s="82">
        <f>'SO 04 - VON'!F34</f>
        <v>0</v>
      </c>
      <c r="BB98" s="82">
        <f>'SO 04 - VON'!F35</f>
        <v>0</v>
      </c>
      <c r="BC98" s="82">
        <f>'SO 04 - VON'!F36</f>
        <v>0</v>
      </c>
      <c r="BD98" s="84">
        <f>'SO 04 - VON'!F37</f>
        <v>0</v>
      </c>
      <c r="BT98" s="85" t="s">
        <v>80</v>
      </c>
      <c r="BV98" s="85" t="s">
        <v>74</v>
      </c>
      <c r="BW98" s="85" t="s">
        <v>91</v>
      </c>
      <c r="BX98" s="85" t="s">
        <v>4</v>
      </c>
      <c r="CL98" s="85" t="s">
        <v>1</v>
      </c>
      <c r="CM98" s="85" t="s">
        <v>82</v>
      </c>
    </row>
    <row r="99" spans="1:91" s="7" customFormat="1" ht="16.5" customHeight="1">
      <c r="A99" s="76" t="s">
        <v>76</v>
      </c>
      <c r="B99" s="77"/>
      <c r="C99" s="78"/>
      <c r="D99" s="215" t="s">
        <v>92</v>
      </c>
      <c r="E99" s="215"/>
      <c r="F99" s="215"/>
      <c r="G99" s="215"/>
      <c r="H99" s="215"/>
      <c r="I99" s="79"/>
      <c r="J99" s="215" t="s">
        <v>93</v>
      </c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3">
        <f>'SO05 - Materiál dodávaný ...'!J30</f>
        <v>867600</v>
      </c>
      <c r="AH99" s="214"/>
      <c r="AI99" s="214"/>
      <c r="AJ99" s="214"/>
      <c r="AK99" s="214"/>
      <c r="AL99" s="214"/>
      <c r="AM99" s="214"/>
      <c r="AN99" s="213">
        <f t="shared" si="0"/>
        <v>1049796</v>
      </c>
      <c r="AO99" s="214"/>
      <c r="AP99" s="214"/>
      <c r="AQ99" s="80" t="s">
        <v>79</v>
      </c>
      <c r="AR99" s="77"/>
      <c r="AS99" s="86">
        <v>0</v>
      </c>
      <c r="AT99" s="87">
        <f t="shared" si="1"/>
        <v>182196</v>
      </c>
      <c r="AU99" s="88">
        <f>'SO05 - Materiál dodávaný ...'!P116</f>
        <v>0</v>
      </c>
      <c r="AV99" s="87">
        <f>'SO05 - Materiál dodávaný ...'!J33</f>
        <v>182196</v>
      </c>
      <c r="AW99" s="87">
        <f>'SO05 - Materiál dodávaný ...'!J34</f>
        <v>0</v>
      </c>
      <c r="AX99" s="87">
        <f>'SO05 - Materiál dodávaný ...'!J35</f>
        <v>0</v>
      </c>
      <c r="AY99" s="87">
        <f>'SO05 - Materiál dodávaný ...'!J36</f>
        <v>0</v>
      </c>
      <c r="AZ99" s="87">
        <f>'SO05 - Materiál dodávaný ...'!F33</f>
        <v>867600</v>
      </c>
      <c r="BA99" s="87">
        <f>'SO05 - Materiál dodávaný ...'!F34</f>
        <v>0</v>
      </c>
      <c r="BB99" s="87">
        <f>'SO05 - Materiál dodávaný ...'!F35</f>
        <v>0</v>
      </c>
      <c r="BC99" s="87">
        <f>'SO05 - Materiál dodávaný ...'!F36</f>
        <v>0</v>
      </c>
      <c r="BD99" s="89">
        <f>'SO05 - Materiál dodávaný ...'!F37</f>
        <v>0</v>
      </c>
      <c r="BT99" s="85" t="s">
        <v>80</v>
      </c>
      <c r="BV99" s="85" t="s">
        <v>74</v>
      </c>
      <c r="BW99" s="85" t="s">
        <v>94</v>
      </c>
      <c r="BX99" s="85" t="s">
        <v>4</v>
      </c>
      <c r="CL99" s="85" t="s">
        <v>1</v>
      </c>
      <c r="CM99" s="85" t="s">
        <v>82</v>
      </c>
    </row>
    <row r="100" spans="1:91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km 27,100 - 27,35...'!C2" display="/"/>
    <hyperlink ref="A96" location="'SO 02 - km 21,360 - 21,56...'!C2" display="/"/>
    <hyperlink ref="A97" location="'SO 03 - km 23,950 - 24,20...'!C2" display="/"/>
    <hyperlink ref="A98" location="'SO 04 - VON'!C2" display="/"/>
    <hyperlink ref="A99" location="'SO05 - Materiál dodávaný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trati v úseku Ptení - Dzbel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97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ROUND((SUM(BE119:BE168)),  2)</f>
        <v>0</v>
      </c>
      <c r="G33" s="29"/>
      <c r="H33" s="29"/>
      <c r="I33" s="104">
        <v>0.21</v>
      </c>
      <c r="J33" s="103">
        <f>ROUND(((SUM(BE119:BE168))*I33),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ROUND((SUM(BF119:BF168)),  2)</f>
        <v>0</v>
      </c>
      <c r="G34" s="29"/>
      <c r="H34" s="29"/>
      <c r="I34" s="104">
        <v>0.15</v>
      </c>
      <c r="J34" s="103">
        <f>ROUND(((SUM(BF119:BF168))*I34),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ROUND((SUM(BG119:BG168)),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ROUND((SUM(BH119:BH168)),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ROUND((SUM(BI119:BI168)),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trati v úseku Ptení - Dzbel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01 - km 27,100 - 27,350 - svršek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9" customFormat="1" ht="24.95" customHeight="1">
      <c r="B97" s="123"/>
      <c r="D97" s="124" t="s">
        <v>103</v>
      </c>
      <c r="E97" s="125"/>
      <c r="F97" s="125"/>
      <c r="G97" s="125"/>
      <c r="H97" s="125"/>
      <c r="I97" s="126"/>
      <c r="J97" s="127">
        <f>J126</f>
        <v>0</v>
      </c>
      <c r="L97" s="123"/>
    </row>
    <row r="98" spans="1:31" s="10" customFormat="1" ht="19.899999999999999" customHeight="1">
      <c r="B98" s="128"/>
      <c r="D98" s="129" t="s">
        <v>104</v>
      </c>
      <c r="E98" s="130"/>
      <c r="F98" s="130"/>
      <c r="G98" s="130"/>
      <c r="H98" s="130"/>
      <c r="I98" s="131"/>
      <c r="J98" s="132">
        <f>J127</f>
        <v>0</v>
      </c>
      <c r="L98" s="128"/>
    </row>
    <row r="99" spans="1:31" s="9" customFormat="1" ht="24.95" customHeight="1">
      <c r="B99" s="123"/>
      <c r="D99" s="124" t="s">
        <v>105</v>
      </c>
      <c r="E99" s="125"/>
      <c r="F99" s="125"/>
      <c r="G99" s="125"/>
      <c r="H99" s="125"/>
      <c r="I99" s="126"/>
      <c r="J99" s="127">
        <f>J156</f>
        <v>0</v>
      </c>
      <c r="L99" s="12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33" t="str">
        <f>E7</f>
        <v>Oprava trati v úseku Ptení - Dzbel</v>
      </c>
      <c r="F109" s="234"/>
      <c r="G109" s="234"/>
      <c r="H109" s="234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96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3" t="str">
        <f>E9</f>
        <v>SO 01 - km 27,100 - 27,350 - svršek</v>
      </c>
      <c r="F111" s="232"/>
      <c r="G111" s="232"/>
      <c r="H111" s="232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94" t="s">
        <v>22</v>
      </c>
      <c r="J113" s="52">
        <f>IF(J12="","",J12)</f>
        <v>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9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9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107</v>
      </c>
      <c r="D118" s="136" t="s">
        <v>57</v>
      </c>
      <c r="E118" s="136" t="s">
        <v>53</v>
      </c>
      <c r="F118" s="136" t="s">
        <v>54</v>
      </c>
      <c r="G118" s="136" t="s">
        <v>108</v>
      </c>
      <c r="H118" s="136" t="s">
        <v>109</v>
      </c>
      <c r="I118" s="137" t="s">
        <v>110</v>
      </c>
      <c r="J118" s="138" t="s">
        <v>100</v>
      </c>
      <c r="K118" s="139" t="s">
        <v>111</v>
      </c>
      <c r="L118" s="140"/>
      <c r="M118" s="59" t="s">
        <v>1</v>
      </c>
      <c r="N118" s="60" t="s">
        <v>36</v>
      </c>
      <c r="O118" s="60" t="s">
        <v>112</v>
      </c>
      <c r="P118" s="60" t="s">
        <v>113</v>
      </c>
      <c r="Q118" s="60" t="s">
        <v>114</v>
      </c>
      <c r="R118" s="60" t="s">
        <v>115</v>
      </c>
      <c r="S118" s="60" t="s">
        <v>116</v>
      </c>
      <c r="T118" s="61" t="s">
        <v>117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118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P120+SUM(P121:P126)+P156</f>
        <v>0</v>
      </c>
      <c r="Q119" s="63"/>
      <c r="R119" s="142">
        <f>R120+SUM(R121:R126)+R156</f>
        <v>464.46190000000001</v>
      </c>
      <c r="S119" s="63"/>
      <c r="T119" s="143">
        <f>T120+SUM(T121:T126)+T156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102</v>
      </c>
      <c r="BK119" s="144">
        <f>BK120+SUM(BK121:BK126)+BK156</f>
        <v>0</v>
      </c>
    </row>
    <row r="120" spans="1:65" s="2" customFormat="1" ht="16.5" customHeight="1">
      <c r="A120" s="29"/>
      <c r="B120" s="145"/>
      <c r="C120" s="146" t="s">
        <v>80</v>
      </c>
      <c r="D120" s="146" t="s">
        <v>119</v>
      </c>
      <c r="E120" s="147" t="s">
        <v>120</v>
      </c>
      <c r="F120" s="148" t="s">
        <v>121</v>
      </c>
      <c r="G120" s="149" t="s">
        <v>122</v>
      </c>
      <c r="H120" s="150">
        <v>350</v>
      </c>
      <c r="I120" s="151"/>
      <c r="J120" s="152">
        <f>ROUND(I120*H120,2)</f>
        <v>0</v>
      </c>
      <c r="K120" s="153"/>
      <c r="L120" s="154"/>
      <c r="M120" s="155" t="s">
        <v>1</v>
      </c>
      <c r="N120" s="156" t="s">
        <v>37</v>
      </c>
      <c r="O120" s="55"/>
      <c r="P120" s="157">
        <f>O120*H120</f>
        <v>0</v>
      </c>
      <c r="Q120" s="157">
        <v>1</v>
      </c>
      <c r="R120" s="157">
        <f>Q120*H120</f>
        <v>350</v>
      </c>
      <c r="S120" s="157">
        <v>0</v>
      </c>
      <c r="T120" s="15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9" t="s">
        <v>123</v>
      </c>
      <c r="AT120" s="159" t="s">
        <v>119</v>
      </c>
      <c r="AU120" s="159" t="s">
        <v>72</v>
      </c>
      <c r="AY120" s="14" t="s">
        <v>124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80</v>
      </c>
      <c r="BK120" s="160">
        <f>ROUND(I120*H120,2)</f>
        <v>0</v>
      </c>
      <c r="BL120" s="14" t="s">
        <v>125</v>
      </c>
      <c r="BM120" s="159" t="s">
        <v>126</v>
      </c>
    </row>
    <row r="121" spans="1:65" s="2" customFormat="1">
      <c r="A121" s="29"/>
      <c r="B121" s="30"/>
      <c r="C121" s="29"/>
      <c r="D121" s="161" t="s">
        <v>127</v>
      </c>
      <c r="E121" s="29"/>
      <c r="F121" s="162" t="s">
        <v>121</v>
      </c>
      <c r="G121" s="29"/>
      <c r="H121" s="29"/>
      <c r="I121" s="93"/>
      <c r="J121" s="29"/>
      <c r="K121" s="29"/>
      <c r="L121" s="30"/>
      <c r="M121" s="163"/>
      <c r="N121" s="164"/>
      <c r="O121" s="55"/>
      <c r="P121" s="55"/>
      <c r="Q121" s="55"/>
      <c r="R121" s="55"/>
      <c r="S121" s="55"/>
      <c r="T121" s="56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127</v>
      </c>
      <c r="AU121" s="14" t="s">
        <v>72</v>
      </c>
    </row>
    <row r="122" spans="1:65" s="2" customFormat="1" ht="16.5" customHeight="1">
      <c r="A122" s="29"/>
      <c r="B122" s="145"/>
      <c r="C122" s="146" t="s">
        <v>82</v>
      </c>
      <c r="D122" s="146" t="s">
        <v>119</v>
      </c>
      <c r="E122" s="147" t="s">
        <v>128</v>
      </c>
      <c r="F122" s="148" t="s">
        <v>129</v>
      </c>
      <c r="G122" s="149" t="s">
        <v>130</v>
      </c>
      <c r="H122" s="150">
        <v>170</v>
      </c>
      <c r="I122" s="151"/>
      <c r="J122" s="152">
        <f>ROUND(I122*H122,2)</f>
        <v>0</v>
      </c>
      <c r="K122" s="153"/>
      <c r="L122" s="154"/>
      <c r="M122" s="155" t="s">
        <v>1</v>
      </c>
      <c r="N122" s="156" t="s">
        <v>37</v>
      </c>
      <c r="O122" s="55"/>
      <c r="P122" s="157">
        <f>O122*H122</f>
        <v>0</v>
      </c>
      <c r="Q122" s="157">
        <v>1.0070000000000001E-2</v>
      </c>
      <c r="R122" s="157">
        <f>Q122*H122</f>
        <v>1.7119000000000002</v>
      </c>
      <c r="S122" s="157">
        <v>0</v>
      </c>
      <c r="T122" s="15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9" t="s">
        <v>123</v>
      </c>
      <c r="AT122" s="159" t="s">
        <v>119</v>
      </c>
      <c r="AU122" s="159" t="s">
        <v>72</v>
      </c>
      <c r="AY122" s="14" t="s">
        <v>124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80</v>
      </c>
      <c r="BK122" s="160">
        <f>ROUND(I122*H122,2)</f>
        <v>0</v>
      </c>
      <c r="BL122" s="14" t="s">
        <v>125</v>
      </c>
      <c r="BM122" s="159" t="s">
        <v>131</v>
      </c>
    </row>
    <row r="123" spans="1:65" s="2" customFormat="1">
      <c r="A123" s="29"/>
      <c r="B123" s="30"/>
      <c r="C123" s="29"/>
      <c r="D123" s="161" t="s">
        <v>127</v>
      </c>
      <c r="E123" s="29"/>
      <c r="F123" s="162" t="s">
        <v>129</v>
      </c>
      <c r="G123" s="29"/>
      <c r="H123" s="29"/>
      <c r="I123" s="93"/>
      <c r="J123" s="29"/>
      <c r="K123" s="29"/>
      <c r="L123" s="30"/>
      <c r="M123" s="163"/>
      <c r="N123" s="164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127</v>
      </c>
      <c r="AU123" s="14" t="s">
        <v>72</v>
      </c>
    </row>
    <row r="124" spans="1:65" s="2" customFormat="1" ht="21.75" customHeight="1">
      <c r="A124" s="29"/>
      <c r="B124" s="145"/>
      <c r="C124" s="146" t="s">
        <v>132</v>
      </c>
      <c r="D124" s="146" t="s">
        <v>119</v>
      </c>
      <c r="E124" s="147" t="s">
        <v>133</v>
      </c>
      <c r="F124" s="148" t="s">
        <v>134</v>
      </c>
      <c r="G124" s="149" t="s">
        <v>130</v>
      </c>
      <c r="H124" s="150">
        <v>410</v>
      </c>
      <c r="I124" s="151"/>
      <c r="J124" s="152">
        <f>ROUND(I124*H124,2)</f>
        <v>0</v>
      </c>
      <c r="K124" s="153"/>
      <c r="L124" s="154"/>
      <c r="M124" s="155" t="s">
        <v>1</v>
      </c>
      <c r="N124" s="156" t="s">
        <v>37</v>
      </c>
      <c r="O124" s="55"/>
      <c r="P124" s="157">
        <f>O124*H124</f>
        <v>0</v>
      </c>
      <c r="Q124" s="157">
        <v>0.27500000000000002</v>
      </c>
      <c r="R124" s="157">
        <f>Q124*H124</f>
        <v>112.75000000000001</v>
      </c>
      <c r="S124" s="157">
        <v>0</v>
      </c>
      <c r="T124" s="15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123</v>
      </c>
      <c r="AT124" s="159" t="s">
        <v>119</v>
      </c>
      <c r="AU124" s="159" t="s">
        <v>72</v>
      </c>
      <c r="AY124" s="14" t="s">
        <v>124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80</v>
      </c>
      <c r="BK124" s="160">
        <f>ROUND(I124*H124,2)</f>
        <v>0</v>
      </c>
      <c r="BL124" s="14" t="s">
        <v>125</v>
      </c>
      <c r="BM124" s="159" t="s">
        <v>135</v>
      </c>
    </row>
    <row r="125" spans="1:65" s="2" customFormat="1">
      <c r="A125" s="29"/>
      <c r="B125" s="30"/>
      <c r="C125" s="29"/>
      <c r="D125" s="161" t="s">
        <v>127</v>
      </c>
      <c r="E125" s="29"/>
      <c r="F125" s="162" t="s">
        <v>134</v>
      </c>
      <c r="G125" s="29"/>
      <c r="H125" s="29"/>
      <c r="I125" s="93"/>
      <c r="J125" s="29"/>
      <c r="K125" s="29"/>
      <c r="L125" s="30"/>
      <c r="M125" s="163"/>
      <c r="N125" s="164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127</v>
      </c>
      <c r="AU125" s="14" t="s">
        <v>72</v>
      </c>
    </row>
    <row r="126" spans="1:65" s="12" customFormat="1" ht="25.9" customHeight="1">
      <c r="B126" s="165"/>
      <c r="D126" s="166" t="s">
        <v>71</v>
      </c>
      <c r="E126" s="167" t="s">
        <v>136</v>
      </c>
      <c r="F126" s="167" t="s">
        <v>137</v>
      </c>
      <c r="I126" s="168"/>
      <c r="J126" s="169">
        <f>BK126</f>
        <v>0</v>
      </c>
      <c r="L126" s="165"/>
      <c r="M126" s="170"/>
      <c r="N126" s="171"/>
      <c r="O126" s="171"/>
      <c r="P126" s="172">
        <f>P127</f>
        <v>0</v>
      </c>
      <c r="Q126" s="171"/>
      <c r="R126" s="172">
        <f>R127</f>
        <v>0</v>
      </c>
      <c r="S126" s="171"/>
      <c r="T126" s="173">
        <f>T127</f>
        <v>0</v>
      </c>
      <c r="AR126" s="166" t="s">
        <v>80</v>
      </c>
      <c r="AT126" s="174" t="s">
        <v>71</v>
      </c>
      <c r="AU126" s="174" t="s">
        <v>72</v>
      </c>
      <c r="AY126" s="166" t="s">
        <v>124</v>
      </c>
      <c r="BK126" s="175">
        <f>BK127</f>
        <v>0</v>
      </c>
    </row>
    <row r="127" spans="1:65" s="12" customFormat="1" ht="22.9" customHeight="1">
      <c r="B127" s="165"/>
      <c r="D127" s="166" t="s">
        <v>71</v>
      </c>
      <c r="E127" s="176" t="s">
        <v>138</v>
      </c>
      <c r="F127" s="176" t="s">
        <v>139</v>
      </c>
      <c r="I127" s="168"/>
      <c r="J127" s="177">
        <f>BK127</f>
        <v>0</v>
      </c>
      <c r="L127" s="165"/>
      <c r="M127" s="170"/>
      <c r="N127" s="171"/>
      <c r="O127" s="171"/>
      <c r="P127" s="172">
        <f>SUM(P128:P155)</f>
        <v>0</v>
      </c>
      <c r="Q127" s="171"/>
      <c r="R127" s="172">
        <f>SUM(R128:R155)</f>
        <v>0</v>
      </c>
      <c r="S127" s="171"/>
      <c r="T127" s="173">
        <f>SUM(T128:T155)</f>
        <v>0</v>
      </c>
      <c r="AR127" s="166" t="s">
        <v>80</v>
      </c>
      <c r="AT127" s="174" t="s">
        <v>71</v>
      </c>
      <c r="AU127" s="174" t="s">
        <v>80</v>
      </c>
      <c r="AY127" s="166" t="s">
        <v>124</v>
      </c>
      <c r="BK127" s="175">
        <f>SUM(BK128:BK155)</f>
        <v>0</v>
      </c>
    </row>
    <row r="128" spans="1:65" s="2" customFormat="1" ht="21.75" customHeight="1">
      <c r="A128" s="29"/>
      <c r="B128" s="145"/>
      <c r="C128" s="178" t="s">
        <v>125</v>
      </c>
      <c r="D128" s="178" t="s">
        <v>140</v>
      </c>
      <c r="E128" s="179" t="s">
        <v>141</v>
      </c>
      <c r="F128" s="180" t="s">
        <v>142</v>
      </c>
      <c r="G128" s="181" t="s">
        <v>143</v>
      </c>
      <c r="H128" s="182">
        <v>875</v>
      </c>
      <c r="I128" s="183"/>
      <c r="J128" s="184">
        <f>ROUND(I128*H128,2)</f>
        <v>0</v>
      </c>
      <c r="K128" s="185"/>
      <c r="L128" s="30"/>
      <c r="M128" s="186" t="s">
        <v>1</v>
      </c>
      <c r="N128" s="187" t="s">
        <v>37</v>
      </c>
      <c r="O128" s="55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125</v>
      </c>
      <c r="AT128" s="159" t="s">
        <v>140</v>
      </c>
      <c r="AU128" s="159" t="s">
        <v>82</v>
      </c>
      <c r="AY128" s="14" t="s">
        <v>124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80</v>
      </c>
      <c r="BK128" s="160">
        <f>ROUND(I128*H128,2)</f>
        <v>0</v>
      </c>
      <c r="BL128" s="14" t="s">
        <v>125</v>
      </c>
      <c r="BM128" s="159" t="s">
        <v>144</v>
      </c>
    </row>
    <row r="129" spans="1:65" s="2" customFormat="1" ht="39">
      <c r="A129" s="29"/>
      <c r="B129" s="30"/>
      <c r="C129" s="29"/>
      <c r="D129" s="161" t="s">
        <v>127</v>
      </c>
      <c r="E129" s="29"/>
      <c r="F129" s="162" t="s">
        <v>145</v>
      </c>
      <c r="G129" s="29"/>
      <c r="H129" s="29"/>
      <c r="I129" s="93"/>
      <c r="J129" s="29"/>
      <c r="K129" s="29"/>
      <c r="L129" s="30"/>
      <c r="M129" s="163"/>
      <c r="N129" s="164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127</v>
      </c>
      <c r="AU129" s="14" t="s">
        <v>82</v>
      </c>
    </row>
    <row r="130" spans="1:65" s="2" customFormat="1" ht="21.75" customHeight="1">
      <c r="A130" s="29"/>
      <c r="B130" s="145"/>
      <c r="C130" s="178" t="s">
        <v>138</v>
      </c>
      <c r="D130" s="178" t="s">
        <v>140</v>
      </c>
      <c r="E130" s="179" t="s">
        <v>146</v>
      </c>
      <c r="F130" s="180" t="s">
        <v>147</v>
      </c>
      <c r="G130" s="181" t="s">
        <v>148</v>
      </c>
      <c r="H130" s="182">
        <v>0.25</v>
      </c>
      <c r="I130" s="183"/>
      <c r="J130" s="184">
        <f>ROUND(I130*H130,2)</f>
        <v>0</v>
      </c>
      <c r="K130" s="185"/>
      <c r="L130" s="30"/>
      <c r="M130" s="186" t="s">
        <v>1</v>
      </c>
      <c r="N130" s="187" t="s">
        <v>37</v>
      </c>
      <c r="O130" s="55"/>
      <c r="P130" s="157">
        <f>O130*H130</f>
        <v>0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125</v>
      </c>
      <c r="AT130" s="159" t="s">
        <v>140</v>
      </c>
      <c r="AU130" s="159" t="s">
        <v>82</v>
      </c>
      <c r="AY130" s="14" t="s">
        <v>124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4" t="s">
        <v>80</v>
      </c>
      <c r="BK130" s="160">
        <f>ROUND(I130*H130,2)</f>
        <v>0</v>
      </c>
      <c r="BL130" s="14" t="s">
        <v>125</v>
      </c>
      <c r="BM130" s="159" t="s">
        <v>149</v>
      </c>
    </row>
    <row r="131" spans="1:65" s="2" customFormat="1" ht="97.5">
      <c r="A131" s="29"/>
      <c r="B131" s="30"/>
      <c r="C131" s="29"/>
      <c r="D131" s="161" t="s">
        <v>127</v>
      </c>
      <c r="E131" s="29"/>
      <c r="F131" s="162" t="s">
        <v>150</v>
      </c>
      <c r="G131" s="29"/>
      <c r="H131" s="29"/>
      <c r="I131" s="93"/>
      <c r="J131" s="29"/>
      <c r="K131" s="29"/>
      <c r="L131" s="30"/>
      <c r="M131" s="163"/>
      <c r="N131" s="164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127</v>
      </c>
      <c r="AU131" s="14" t="s">
        <v>82</v>
      </c>
    </row>
    <row r="132" spans="1:65" s="2" customFormat="1" ht="16.5" customHeight="1">
      <c r="A132" s="29"/>
      <c r="B132" s="145"/>
      <c r="C132" s="178" t="s">
        <v>151</v>
      </c>
      <c r="D132" s="178" t="s">
        <v>140</v>
      </c>
      <c r="E132" s="179" t="s">
        <v>152</v>
      </c>
      <c r="F132" s="180" t="s">
        <v>153</v>
      </c>
      <c r="G132" s="181" t="s">
        <v>154</v>
      </c>
      <c r="H132" s="182">
        <v>210</v>
      </c>
      <c r="I132" s="183"/>
      <c r="J132" s="184">
        <f>ROUND(I132*H132,2)</f>
        <v>0</v>
      </c>
      <c r="K132" s="185"/>
      <c r="L132" s="30"/>
      <c r="M132" s="186" t="s">
        <v>1</v>
      </c>
      <c r="N132" s="187" t="s">
        <v>37</v>
      </c>
      <c r="O132" s="55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125</v>
      </c>
      <c r="AT132" s="159" t="s">
        <v>140</v>
      </c>
      <c r="AU132" s="159" t="s">
        <v>82</v>
      </c>
      <c r="AY132" s="14" t="s">
        <v>124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4" t="s">
        <v>80</v>
      </c>
      <c r="BK132" s="160">
        <f>ROUND(I132*H132,2)</f>
        <v>0</v>
      </c>
      <c r="BL132" s="14" t="s">
        <v>125</v>
      </c>
      <c r="BM132" s="159" t="s">
        <v>155</v>
      </c>
    </row>
    <row r="133" spans="1:65" s="2" customFormat="1" ht="48.75">
      <c r="A133" s="29"/>
      <c r="B133" s="30"/>
      <c r="C133" s="29"/>
      <c r="D133" s="161" t="s">
        <v>127</v>
      </c>
      <c r="E133" s="29"/>
      <c r="F133" s="162" t="s">
        <v>156</v>
      </c>
      <c r="G133" s="29"/>
      <c r="H133" s="29"/>
      <c r="I133" s="93"/>
      <c r="J133" s="29"/>
      <c r="K133" s="29"/>
      <c r="L133" s="30"/>
      <c r="M133" s="163"/>
      <c r="N133" s="164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127</v>
      </c>
      <c r="AU133" s="14" t="s">
        <v>82</v>
      </c>
    </row>
    <row r="134" spans="1:65" s="2" customFormat="1" ht="21.75" customHeight="1">
      <c r="A134" s="29"/>
      <c r="B134" s="145"/>
      <c r="C134" s="178" t="s">
        <v>157</v>
      </c>
      <c r="D134" s="178" t="s">
        <v>140</v>
      </c>
      <c r="E134" s="179" t="s">
        <v>158</v>
      </c>
      <c r="F134" s="180" t="s">
        <v>159</v>
      </c>
      <c r="G134" s="181" t="s">
        <v>148</v>
      </c>
      <c r="H134" s="182">
        <v>0.25</v>
      </c>
      <c r="I134" s="183"/>
      <c r="J134" s="184">
        <f>ROUND(I134*H134,2)</f>
        <v>0</v>
      </c>
      <c r="K134" s="185"/>
      <c r="L134" s="30"/>
      <c r="M134" s="186" t="s">
        <v>1</v>
      </c>
      <c r="N134" s="187" t="s">
        <v>37</v>
      </c>
      <c r="O134" s="55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125</v>
      </c>
      <c r="AT134" s="159" t="s">
        <v>140</v>
      </c>
      <c r="AU134" s="159" t="s">
        <v>82</v>
      </c>
      <c r="AY134" s="14" t="s">
        <v>124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4" t="s">
        <v>80</v>
      </c>
      <c r="BK134" s="160">
        <f>ROUND(I134*H134,2)</f>
        <v>0</v>
      </c>
      <c r="BL134" s="14" t="s">
        <v>125</v>
      </c>
      <c r="BM134" s="159" t="s">
        <v>160</v>
      </c>
    </row>
    <row r="135" spans="1:65" s="2" customFormat="1" ht="48.75">
      <c r="A135" s="29"/>
      <c r="B135" s="30"/>
      <c r="C135" s="29"/>
      <c r="D135" s="161" t="s">
        <v>127</v>
      </c>
      <c r="E135" s="29"/>
      <c r="F135" s="162" t="s">
        <v>161</v>
      </c>
      <c r="G135" s="29"/>
      <c r="H135" s="29"/>
      <c r="I135" s="93"/>
      <c r="J135" s="29"/>
      <c r="K135" s="29"/>
      <c r="L135" s="30"/>
      <c r="M135" s="163"/>
      <c r="N135" s="16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127</v>
      </c>
      <c r="AU135" s="14" t="s">
        <v>82</v>
      </c>
    </row>
    <row r="136" spans="1:65" s="2" customFormat="1" ht="21.75" customHeight="1">
      <c r="A136" s="29"/>
      <c r="B136" s="145"/>
      <c r="C136" s="178" t="s">
        <v>123</v>
      </c>
      <c r="D136" s="178" t="s">
        <v>140</v>
      </c>
      <c r="E136" s="179" t="s">
        <v>162</v>
      </c>
      <c r="F136" s="180" t="s">
        <v>163</v>
      </c>
      <c r="G136" s="181" t="s">
        <v>148</v>
      </c>
      <c r="H136" s="182">
        <v>0.25</v>
      </c>
      <c r="I136" s="183"/>
      <c r="J136" s="184">
        <f>ROUND(I136*H136,2)</f>
        <v>0</v>
      </c>
      <c r="K136" s="185"/>
      <c r="L136" s="30"/>
      <c r="M136" s="186" t="s">
        <v>1</v>
      </c>
      <c r="N136" s="187" t="s">
        <v>37</v>
      </c>
      <c r="O136" s="55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125</v>
      </c>
      <c r="AT136" s="159" t="s">
        <v>140</v>
      </c>
      <c r="AU136" s="159" t="s">
        <v>82</v>
      </c>
      <c r="AY136" s="14" t="s">
        <v>124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4" t="s">
        <v>80</v>
      </c>
      <c r="BK136" s="160">
        <f>ROUND(I136*H136,2)</f>
        <v>0</v>
      </c>
      <c r="BL136" s="14" t="s">
        <v>125</v>
      </c>
      <c r="BM136" s="159" t="s">
        <v>164</v>
      </c>
    </row>
    <row r="137" spans="1:65" s="2" customFormat="1" ht="58.5">
      <c r="A137" s="29"/>
      <c r="B137" s="30"/>
      <c r="C137" s="29"/>
      <c r="D137" s="161" t="s">
        <v>127</v>
      </c>
      <c r="E137" s="29"/>
      <c r="F137" s="162" t="s">
        <v>165</v>
      </c>
      <c r="G137" s="29"/>
      <c r="H137" s="29"/>
      <c r="I137" s="93"/>
      <c r="J137" s="29"/>
      <c r="K137" s="29"/>
      <c r="L137" s="30"/>
      <c r="M137" s="163"/>
      <c r="N137" s="164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127</v>
      </c>
      <c r="AU137" s="14" t="s">
        <v>82</v>
      </c>
    </row>
    <row r="138" spans="1:65" s="2" customFormat="1" ht="16.5" customHeight="1">
      <c r="A138" s="29"/>
      <c r="B138" s="145"/>
      <c r="C138" s="178" t="s">
        <v>166</v>
      </c>
      <c r="D138" s="178" t="s">
        <v>140</v>
      </c>
      <c r="E138" s="179" t="s">
        <v>167</v>
      </c>
      <c r="F138" s="180" t="s">
        <v>168</v>
      </c>
      <c r="G138" s="181" t="s">
        <v>130</v>
      </c>
      <c r="H138" s="182">
        <v>20</v>
      </c>
      <c r="I138" s="183"/>
      <c r="J138" s="184">
        <f>ROUND(I138*H138,2)</f>
        <v>0</v>
      </c>
      <c r="K138" s="185"/>
      <c r="L138" s="30"/>
      <c r="M138" s="186" t="s">
        <v>1</v>
      </c>
      <c r="N138" s="187" t="s">
        <v>37</v>
      </c>
      <c r="O138" s="55"/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125</v>
      </c>
      <c r="AT138" s="159" t="s">
        <v>140</v>
      </c>
      <c r="AU138" s="159" t="s">
        <v>82</v>
      </c>
      <c r="AY138" s="14" t="s">
        <v>124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4" t="s">
        <v>80</v>
      </c>
      <c r="BK138" s="160">
        <f>ROUND(I138*H138,2)</f>
        <v>0</v>
      </c>
      <c r="BL138" s="14" t="s">
        <v>125</v>
      </c>
      <c r="BM138" s="159" t="s">
        <v>169</v>
      </c>
    </row>
    <row r="139" spans="1:65" s="2" customFormat="1" ht="29.25">
      <c r="A139" s="29"/>
      <c r="B139" s="30"/>
      <c r="C139" s="29"/>
      <c r="D139" s="161" t="s">
        <v>127</v>
      </c>
      <c r="E139" s="29"/>
      <c r="F139" s="162" t="s">
        <v>170</v>
      </c>
      <c r="G139" s="29"/>
      <c r="H139" s="29"/>
      <c r="I139" s="93"/>
      <c r="J139" s="29"/>
      <c r="K139" s="29"/>
      <c r="L139" s="30"/>
      <c r="M139" s="163"/>
      <c r="N139" s="164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127</v>
      </c>
      <c r="AU139" s="14" t="s">
        <v>82</v>
      </c>
    </row>
    <row r="140" spans="1:65" s="2" customFormat="1" ht="21.75" customHeight="1">
      <c r="A140" s="29"/>
      <c r="B140" s="145"/>
      <c r="C140" s="178" t="s">
        <v>171</v>
      </c>
      <c r="D140" s="178" t="s">
        <v>140</v>
      </c>
      <c r="E140" s="179" t="s">
        <v>172</v>
      </c>
      <c r="F140" s="180" t="s">
        <v>173</v>
      </c>
      <c r="G140" s="181" t="s">
        <v>174</v>
      </c>
      <c r="H140" s="182">
        <v>20</v>
      </c>
      <c r="I140" s="183"/>
      <c r="J140" s="184">
        <f>ROUND(I140*H140,2)</f>
        <v>0</v>
      </c>
      <c r="K140" s="185"/>
      <c r="L140" s="30"/>
      <c r="M140" s="186" t="s">
        <v>1</v>
      </c>
      <c r="N140" s="187" t="s">
        <v>37</v>
      </c>
      <c r="O140" s="55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125</v>
      </c>
      <c r="AT140" s="159" t="s">
        <v>140</v>
      </c>
      <c r="AU140" s="159" t="s">
        <v>82</v>
      </c>
      <c r="AY140" s="14" t="s">
        <v>124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4" t="s">
        <v>80</v>
      </c>
      <c r="BK140" s="160">
        <f>ROUND(I140*H140,2)</f>
        <v>0</v>
      </c>
      <c r="BL140" s="14" t="s">
        <v>125</v>
      </c>
      <c r="BM140" s="159" t="s">
        <v>175</v>
      </c>
    </row>
    <row r="141" spans="1:65" s="2" customFormat="1" ht="87.75">
      <c r="A141" s="29"/>
      <c r="B141" s="30"/>
      <c r="C141" s="29"/>
      <c r="D141" s="161" t="s">
        <v>127</v>
      </c>
      <c r="E141" s="29"/>
      <c r="F141" s="162" t="s">
        <v>176</v>
      </c>
      <c r="G141" s="29"/>
      <c r="H141" s="29"/>
      <c r="I141" s="93"/>
      <c r="J141" s="29"/>
      <c r="K141" s="29"/>
      <c r="L141" s="30"/>
      <c r="M141" s="163"/>
      <c r="N141" s="164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127</v>
      </c>
      <c r="AU141" s="14" t="s">
        <v>82</v>
      </c>
    </row>
    <row r="142" spans="1:65" s="2" customFormat="1" ht="21.75" customHeight="1">
      <c r="A142" s="29"/>
      <c r="B142" s="145"/>
      <c r="C142" s="178" t="s">
        <v>177</v>
      </c>
      <c r="D142" s="178" t="s">
        <v>140</v>
      </c>
      <c r="E142" s="179" t="s">
        <v>178</v>
      </c>
      <c r="F142" s="180" t="s">
        <v>179</v>
      </c>
      <c r="G142" s="181" t="s">
        <v>174</v>
      </c>
      <c r="H142" s="182">
        <v>4</v>
      </c>
      <c r="I142" s="183"/>
      <c r="J142" s="184">
        <f>ROUND(I142*H142,2)</f>
        <v>0</v>
      </c>
      <c r="K142" s="185"/>
      <c r="L142" s="30"/>
      <c r="M142" s="186" t="s">
        <v>1</v>
      </c>
      <c r="N142" s="187" t="s">
        <v>37</v>
      </c>
      <c r="O142" s="55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125</v>
      </c>
      <c r="AT142" s="159" t="s">
        <v>140</v>
      </c>
      <c r="AU142" s="159" t="s">
        <v>82</v>
      </c>
      <c r="AY142" s="14" t="s">
        <v>124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4" t="s">
        <v>80</v>
      </c>
      <c r="BK142" s="160">
        <f>ROUND(I142*H142,2)</f>
        <v>0</v>
      </c>
      <c r="BL142" s="14" t="s">
        <v>125</v>
      </c>
      <c r="BM142" s="159" t="s">
        <v>180</v>
      </c>
    </row>
    <row r="143" spans="1:65" s="2" customFormat="1" ht="68.25">
      <c r="A143" s="29"/>
      <c r="B143" s="30"/>
      <c r="C143" s="29"/>
      <c r="D143" s="161" t="s">
        <v>127</v>
      </c>
      <c r="E143" s="29"/>
      <c r="F143" s="162" t="s">
        <v>181</v>
      </c>
      <c r="G143" s="29"/>
      <c r="H143" s="29"/>
      <c r="I143" s="93"/>
      <c r="J143" s="29"/>
      <c r="K143" s="29"/>
      <c r="L143" s="30"/>
      <c r="M143" s="163"/>
      <c r="N143" s="164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127</v>
      </c>
      <c r="AU143" s="14" t="s">
        <v>82</v>
      </c>
    </row>
    <row r="144" spans="1:65" s="2" customFormat="1" ht="21.75" customHeight="1">
      <c r="A144" s="29"/>
      <c r="B144" s="145"/>
      <c r="C144" s="178" t="s">
        <v>182</v>
      </c>
      <c r="D144" s="178" t="s">
        <v>140</v>
      </c>
      <c r="E144" s="179" t="s">
        <v>183</v>
      </c>
      <c r="F144" s="180" t="s">
        <v>184</v>
      </c>
      <c r="G144" s="181" t="s">
        <v>174</v>
      </c>
      <c r="H144" s="182">
        <v>2</v>
      </c>
      <c r="I144" s="183"/>
      <c r="J144" s="184">
        <f>ROUND(I144*H144,2)</f>
        <v>0</v>
      </c>
      <c r="K144" s="185"/>
      <c r="L144" s="30"/>
      <c r="M144" s="186" t="s">
        <v>1</v>
      </c>
      <c r="N144" s="187" t="s">
        <v>37</v>
      </c>
      <c r="O144" s="55"/>
      <c r="P144" s="157">
        <f>O144*H144</f>
        <v>0</v>
      </c>
      <c r="Q144" s="157">
        <v>0</v>
      </c>
      <c r="R144" s="157">
        <f>Q144*H144</f>
        <v>0</v>
      </c>
      <c r="S144" s="157">
        <v>0</v>
      </c>
      <c r="T144" s="15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125</v>
      </c>
      <c r="AT144" s="159" t="s">
        <v>140</v>
      </c>
      <c r="AU144" s="159" t="s">
        <v>82</v>
      </c>
      <c r="AY144" s="14" t="s">
        <v>124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14" t="s">
        <v>80</v>
      </c>
      <c r="BK144" s="160">
        <f>ROUND(I144*H144,2)</f>
        <v>0</v>
      </c>
      <c r="BL144" s="14" t="s">
        <v>125</v>
      </c>
      <c r="BM144" s="159" t="s">
        <v>185</v>
      </c>
    </row>
    <row r="145" spans="1:65" s="2" customFormat="1" ht="58.5">
      <c r="A145" s="29"/>
      <c r="B145" s="30"/>
      <c r="C145" s="29"/>
      <c r="D145" s="161" t="s">
        <v>127</v>
      </c>
      <c r="E145" s="29"/>
      <c r="F145" s="162" t="s">
        <v>186</v>
      </c>
      <c r="G145" s="29"/>
      <c r="H145" s="29"/>
      <c r="I145" s="93"/>
      <c r="J145" s="29"/>
      <c r="K145" s="29"/>
      <c r="L145" s="30"/>
      <c r="M145" s="163"/>
      <c r="N145" s="164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127</v>
      </c>
      <c r="AU145" s="14" t="s">
        <v>82</v>
      </c>
    </row>
    <row r="146" spans="1:65" s="2" customFormat="1" ht="33" customHeight="1">
      <c r="A146" s="29"/>
      <c r="B146" s="145"/>
      <c r="C146" s="178" t="s">
        <v>187</v>
      </c>
      <c r="D146" s="178" t="s">
        <v>140</v>
      </c>
      <c r="E146" s="179" t="s">
        <v>188</v>
      </c>
      <c r="F146" s="180" t="s">
        <v>189</v>
      </c>
      <c r="G146" s="181" t="s">
        <v>190</v>
      </c>
      <c r="H146" s="182">
        <v>700</v>
      </c>
      <c r="I146" s="183"/>
      <c r="J146" s="184">
        <f>ROUND(I146*H146,2)</f>
        <v>0</v>
      </c>
      <c r="K146" s="185"/>
      <c r="L146" s="30"/>
      <c r="M146" s="186" t="s">
        <v>1</v>
      </c>
      <c r="N146" s="187" t="s">
        <v>37</v>
      </c>
      <c r="O146" s="55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125</v>
      </c>
      <c r="AT146" s="159" t="s">
        <v>140</v>
      </c>
      <c r="AU146" s="159" t="s">
        <v>82</v>
      </c>
      <c r="AY146" s="14" t="s">
        <v>124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4" t="s">
        <v>80</v>
      </c>
      <c r="BK146" s="160">
        <f>ROUND(I146*H146,2)</f>
        <v>0</v>
      </c>
      <c r="BL146" s="14" t="s">
        <v>125</v>
      </c>
      <c r="BM146" s="159" t="s">
        <v>191</v>
      </c>
    </row>
    <row r="147" spans="1:65" s="2" customFormat="1" ht="58.5">
      <c r="A147" s="29"/>
      <c r="B147" s="30"/>
      <c r="C147" s="29"/>
      <c r="D147" s="161" t="s">
        <v>127</v>
      </c>
      <c r="E147" s="29"/>
      <c r="F147" s="162" t="s">
        <v>192</v>
      </c>
      <c r="G147" s="29"/>
      <c r="H147" s="29"/>
      <c r="I147" s="93"/>
      <c r="J147" s="29"/>
      <c r="K147" s="29"/>
      <c r="L147" s="30"/>
      <c r="M147" s="163"/>
      <c r="N147" s="164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127</v>
      </c>
      <c r="AU147" s="14" t="s">
        <v>82</v>
      </c>
    </row>
    <row r="148" spans="1:65" s="2" customFormat="1" ht="33" customHeight="1">
      <c r="A148" s="29"/>
      <c r="B148" s="145"/>
      <c r="C148" s="178" t="s">
        <v>193</v>
      </c>
      <c r="D148" s="178" t="s">
        <v>140</v>
      </c>
      <c r="E148" s="179" t="s">
        <v>194</v>
      </c>
      <c r="F148" s="180" t="s">
        <v>195</v>
      </c>
      <c r="G148" s="181" t="s">
        <v>190</v>
      </c>
      <c r="H148" s="182">
        <v>700</v>
      </c>
      <c r="I148" s="183"/>
      <c r="J148" s="184">
        <f>ROUND(I148*H148,2)</f>
        <v>0</v>
      </c>
      <c r="K148" s="185"/>
      <c r="L148" s="30"/>
      <c r="M148" s="186" t="s">
        <v>1</v>
      </c>
      <c r="N148" s="187" t="s">
        <v>37</v>
      </c>
      <c r="O148" s="55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125</v>
      </c>
      <c r="AT148" s="159" t="s">
        <v>140</v>
      </c>
      <c r="AU148" s="159" t="s">
        <v>82</v>
      </c>
      <c r="AY148" s="14" t="s">
        <v>124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4" t="s">
        <v>80</v>
      </c>
      <c r="BK148" s="160">
        <f>ROUND(I148*H148,2)</f>
        <v>0</v>
      </c>
      <c r="BL148" s="14" t="s">
        <v>125</v>
      </c>
      <c r="BM148" s="159" t="s">
        <v>196</v>
      </c>
    </row>
    <row r="149" spans="1:65" s="2" customFormat="1" ht="58.5">
      <c r="A149" s="29"/>
      <c r="B149" s="30"/>
      <c r="C149" s="29"/>
      <c r="D149" s="161" t="s">
        <v>127</v>
      </c>
      <c r="E149" s="29"/>
      <c r="F149" s="162" t="s">
        <v>197</v>
      </c>
      <c r="G149" s="29"/>
      <c r="H149" s="29"/>
      <c r="I149" s="93"/>
      <c r="J149" s="29"/>
      <c r="K149" s="29"/>
      <c r="L149" s="30"/>
      <c r="M149" s="163"/>
      <c r="N149" s="164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127</v>
      </c>
      <c r="AU149" s="14" t="s">
        <v>82</v>
      </c>
    </row>
    <row r="150" spans="1:65" s="2" customFormat="1" ht="16.5" customHeight="1">
      <c r="A150" s="29"/>
      <c r="B150" s="145"/>
      <c r="C150" s="178" t="s">
        <v>8</v>
      </c>
      <c r="D150" s="178" t="s">
        <v>140</v>
      </c>
      <c r="E150" s="179" t="s">
        <v>198</v>
      </c>
      <c r="F150" s="180" t="s">
        <v>199</v>
      </c>
      <c r="G150" s="181" t="s">
        <v>130</v>
      </c>
      <c r="H150" s="182">
        <v>170</v>
      </c>
      <c r="I150" s="183"/>
      <c r="J150" s="184">
        <f>ROUND(I150*H150,2)</f>
        <v>0</v>
      </c>
      <c r="K150" s="185"/>
      <c r="L150" s="30"/>
      <c r="M150" s="186" t="s">
        <v>1</v>
      </c>
      <c r="N150" s="187" t="s">
        <v>37</v>
      </c>
      <c r="O150" s="55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125</v>
      </c>
      <c r="AT150" s="159" t="s">
        <v>140</v>
      </c>
      <c r="AU150" s="159" t="s">
        <v>82</v>
      </c>
      <c r="AY150" s="14" t="s">
        <v>124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4" t="s">
        <v>80</v>
      </c>
      <c r="BK150" s="160">
        <f>ROUND(I150*H150,2)</f>
        <v>0</v>
      </c>
      <c r="BL150" s="14" t="s">
        <v>125</v>
      </c>
      <c r="BM150" s="159" t="s">
        <v>200</v>
      </c>
    </row>
    <row r="151" spans="1:65" s="2" customFormat="1" ht="39">
      <c r="A151" s="29"/>
      <c r="B151" s="30"/>
      <c r="C151" s="29"/>
      <c r="D151" s="161" t="s">
        <v>127</v>
      </c>
      <c r="E151" s="29"/>
      <c r="F151" s="162" t="s">
        <v>201</v>
      </c>
      <c r="G151" s="29"/>
      <c r="H151" s="29"/>
      <c r="I151" s="93"/>
      <c r="J151" s="29"/>
      <c r="K151" s="29"/>
      <c r="L151" s="30"/>
      <c r="M151" s="163"/>
      <c r="N151" s="164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127</v>
      </c>
      <c r="AU151" s="14" t="s">
        <v>82</v>
      </c>
    </row>
    <row r="152" spans="1:65" s="2" customFormat="1" ht="21.75" customHeight="1">
      <c r="A152" s="29"/>
      <c r="B152" s="145"/>
      <c r="C152" s="178" t="s">
        <v>202</v>
      </c>
      <c r="D152" s="178" t="s">
        <v>140</v>
      </c>
      <c r="E152" s="179" t="s">
        <v>203</v>
      </c>
      <c r="F152" s="180" t="s">
        <v>204</v>
      </c>
      <c r="G152" s="181" t="s">
        <v>143</v>
      </c>
      <c r="H152" s="182">
        <v>500</v>
      </c>
      <c r="I152" s="183"/>
      <c r="J152" s="184">
        <f>ROUND(I152*H152,2)</f>
        <v>0</v>
      </c>
      <c r="K152" s="185"/>
      <c r="L152" s="30"/>
      <c r="M152" s="186" t="s">
        <v>1</v>
      </c>
      <c r="N152" s="187" t="s">
        <v>37</v>
      </c>
      <c r="O152" s="55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125</v>
      </c>
      <c r="AT152" s="159" t="s">
        <v>140</v>
      </c>
      <c r="AU152" s="159" t="s">
        <v>82</v>
      </c>
      <c r="AY152" s="14" t="s">
        <v>124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4" t="s">
        <v>80</v>
      </c>
      <c r="BK152" s="160">
        <f>ROUND(I152*H152,2)</f>
        <v>0</v>
      </c>
      <c r="BL152" s="14" t="s">
        <v>125</v>
      </c>
      <c r="BM152" s="159" t="s">
        <v>205</v>
      </c>
    </row>
    <row r="153" spans="1:65" s="2" customFormat="1" ht="39">
      <c r="A153" s="29"/>
      <c r="B153" s="30"/>
      <c r="C153" s="29"/>
      <c r="D153" s="161" t="s">
        <v>127</v>
      </c>
      <c r="E153" s="29"/>
      <c r="F153" s="162" t="s">
        <v>206</v>
      </c>
      <c r="G153" s="29"/>
      <c r="H153" s="29"/>
      <c r="I153" s="93"/>
      <c r="J153" s="29"/>
      <c r="K153" s="29"/>
      <c r="L153" s="30"/>
      <c r="M153" s="163"/>
      <c r="N153" s="164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127</v>
      </c>
      <c r="AU153" s="14" t="s">
        <v>82</v>
      </c>
    </row>
    <row r="154" spans="1:65" s="2" customFormat="1" ht="21.75" customHeight="1">
      <c r="A154" s="29"/>
      <c r="B154" s="145"/>
      <c r="C154" s="178" t="s">
        <v>207</v>
      </c>
      <c r="D154" s="178" t="s">
        <v>140</v>
      </c>
      <c r="E154" s="179" t="s">
        <v>208</v>
      </c>
      <c r="F154" s="180" t="s">
        <v>209</v>
      </c>
      <c r="G154" s="181" t="s">
        <v>122</v>
      </c>
      <c r="H154" s="182">
        <v>64.605000000000004</v>
      </c>
      <c r="I154" s="183"/>
      <c r="J154" s="184">
        <f>ROUND(I154*H154,2)</f>
        <v>0</v>
      </c>
      <c r="K154" s="185"/>
      <c r="L154" s="30"/>
      <c r="M154" s="186" t="s">
        <v>1</v>
      </c>
      <c r="N154" s="187" t="s">
        <v>37</v>
      </c>
      <c r="O154" s="55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125</v>
      </c>
      <c r="AT154" s="159" t="s">
        <v>140</v>
      </c>
      <c r="AU154" s="159" t="s">
        <v>82</v>
      </c>
      <c r="AY154" s="14" t="s">
        <v>124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4" t="s">
        <v>80</v>
      </c>
      <c r="BK154" s="160">
        <f>ROUND(I154*H154,2)</f>
        <v>0</v>
      </c>
      <c r="BL154" s="14" t="s">
        <v>125</v>
      </c>
      <c r="BM154" s="159" t="s">
        <v>210</v>
      </c>
    </row>
    <row r="155" spans="1:65" s="2" customFormat="1" ht="48.75">
      <c r="A155" s="29"/>
      <c r="B155" s="30"/>
      <c r="C155" s="29"/>
      <c r="D155" s="161" t="s">
        <v>127</v>
      </c>
      <c r="E155" s="29"/>
      <c r="F155" s="162" t="s">
        <v>211</v>
      </c>
      <c r="G155" s="29"/>
      <c r="H155" s="29"/>
      <c r="I155" s="93"/>
      <c r="J155" s="29"/>
      <c r="K155" s="29"/>
      <c r="L155" s="30"/>
      <c r="M155" s="163"/>
      <c r="N155" s="164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127</v>
      </c>
      <c r="AU155" s="14" t="s">
        <v>82</v>
      </c>
    </row>
    <row r="156" spans="1:65" s="12" customFormat="1" ht="25.9" customHeight="1">
      <c r="B156" s="165"/>
      <c r="D156" s="166" t="s">
        <v>71</v>
      </c>
      <c r="E156" s="167" t="s">
        <v>212</v>
      </c>
      <c r="F156" s="167" t="s">
        <v>213</v>
      </c>
      <c r="I156" s="168"/>
      <c r="J156" s="169">
        <f>BK156</f>
        <v>0</v>
      </c>
      <c r="L156" s="165"/>
      <c r="M156" s="170"/>
      <c r="N156" s="171"/>
      <c r="O156" s="171"/>
      <c r="P156" s="172">
        <f>SUM(P157:P168)</f>
        <v>0</v>
      </c>
      <c r="Q156" s="171"/>
      <c r="R156" s="172">
        <f>SUM(R157:R168)</f>
        <v>0</v>
      </c>
      <c r="S156" s="171"/>
      <c r="T156" s="173">
        <f>SUM(T157:T168)</f>
        <v>0</v>
      </c>
      <c r="AR156" s="166" t="s">
        <v>125</v>
      </c>
      <c r="AT156" s="174" t="s">
        <v>71</v>
      </c>
      <c r="AU156" s="174" t="s">
        <v>72</v>
      </c>
      <c r="AY156" s="166" t="s">
        <v>124</v>
      </c>
      <c r="BK156" s="175">
        <f>SUM(BK157:BK168)</f>
        <v>0</v>
      </c>
    </row>
    <row r="157" spans="1:65" s="2" customFormat="1" ht="44.25" customHeight="1">
      <c r="A157" s="29"/>
      <c r="B157" s="145"/>
      <c r="C157" s="178" t="s">
        <v>214</v>
      </c>
      <c r="D157" s="178" t="s">
        <v>140</v>
      </c>
      <c r="E157" s="179" t="s">
        <v>215</v>
      </c>
      <c r="F157" s="180" t="s">
        <v>216</v>
      </c>
      <c r="G157" s="181" t="s">
        <v>122</v>
      </c>
      <c r="H157" s="182">
        <v>350</v>
      </c>
      <c r="I157" s="183"/>
      <c r="J157" s="184">
        <f>ROUND(I157*H157,2)</f>
        <v>0</v>
      </c>
      <c r="K157" s="185"/>
      <c r="L157" s="30"/>
      <c r="M157" s="186" t="s">
        <v>1</v>
      </c>
      <c r="N157" s="187" t="s">
        <v>37</v>
      </c>
      <c r="O157" s="55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217</v>
      </c>
      <c r="AT157" s="159" t="s">
        <v>140</v>
      </c>
      <c r="AU157" s="159" t="s">
        <v>80</v>
      </c>
      <c r="AY157" s="14" t="s">
        <v>124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4" t="s">
        <v>80</v>
      </c>
      <c r="BK157" s="160">
        <f>ROUND(I157*H157,2)</f>
        <v>0</v>
      </c>
      <c r="BL157" s="14" t="s">
        <v>217</v>
      </c>
      <c r="BM157" s="159" t="s">
        <v>218</v>
      </c>
    </row>
    <row r="158" spans="1:65" s="2" customFormat="1" ht="136.5">
      <c r="A158" s="29"/>
      <c r="B158" s="30"/>
      <c r="C158" s="29"/>
      <c r="D158" s="161" t="s">
        <v>127</v>
      </c>
      <c r="E158" s="29"/>
      <c r="F158" s="162" t="s">
        <v>219</v>
      </c>
      <c r="G158" s="29"/>
      <c r="H158" s="29"/>
      <c r="I158" s="93"/>
      <c r="J158" s="29"/>
      <c r="K158" s="29"/>
      <c r="L158" s="30"/>
      <c r="M158" s="163"/>
      <c r="N158" s="164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127</v>
      </c>
      <c r="AU158" s="14" t="s">
        <v>80</v>
      </c>
    </row>
    <row r="159" spans="1:65" s="2" customFormat="1" ht="33" customHeight="1">
      <c r="A159" s="29"/>
      <c r="B159" s="145"/>
      <c r="C159" s="178" t="s">
        <v>220</v>
      </c>
      <c r="D159" s="178" t="s">
        <v>140</v>
      </c>
      <c r="E159" s="179" t="s">
        <v>221</v>
      </c>
      <c r="F159" s="180" t="s">
        <v>222</v>
      </c>
      <c r="G159" s="181" t="s">
        <v>122</v>
      </c>
      <c r="H159" s="182">
        <v>64.605000000000004</v>
      </c>
      <c r="I159" s="183"/>
      <c r="J159" s="184">
        <f>ROUND(I159*H159,2)</f>
        <v>0</v>
      </c>
      <c r="K159" s="185"/>
      <c r="L159" s="30"/>
      <c r="M159" s="186" t="s">
        <v>1</v>
      </c>
      <c r="N159" s="187" t="s">
        <v>37</v>
      </c>
      <c r="O159" s="55"/>
      <c r="P159" s="157">
        <f>O159*H159</f>
        <v>0</v>
      </c>
      <c r="Q159" s="157">
        <v>0</v>
      </c>
      <c r="R159" s="157">
        <f>Q159*H159</f>
        <v>0</v>
      </c>
      <c r="S159" s="157">
        <v>0</v>
      </c>
      <c r="T159" s="15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217</v>
      </c>
      <c r="AT159" s="159" t="s">
        <v>140</v>
      </c>
      <c r="AU159" s="159" t="s">
        <v>80</v>
      </c>
      <c r="AY159" s="14" t="s">
        <v>124</v>
      </c>
      <c r="BE159" s="160">
        <f>IF(N159="základní",J159,0)</f>
        <v>0</v>
      </c>
      <c r="BF159" s="160">
        <f>IF(N159="snížená",J159,0)</f>
        <v>0</v>
      </c>
      <c r="BG159" s="160">
        <f>IF(N159="zákl. přenesená",J159,0)</f>
        <v>0</v>
      </c>
      <c r="BH159" s="160">
        <f>IF(N159="sníž. přenesená",J159,0)</f>
        <v>0</v>
      </c>
      <c r="BI159" s="160">
        <f>IF(N159="nulová",J159,0)</f>
        <v>0</v>
      </c>
      <c r="BJ159" s="14" t="s">
        <v>80</v>
      </c>
      <c r="BK159" s="160">
        <f>ROUND(I159*H159,2)</f>
        <v>0</v>
      </c>
      <c r="BL159" s="14" t="s">
        <v>217</v>
      </c>
      <c r="BM159" s="159" t="s">
        <v>223</v>
      </c>
    </row>
    <row r="160" spans="1:65" s="2" customFormat="1" ht="117">
      <c r="A160" s="29"/>
      <c r="B160" s="30"/>
      <c r="C160" s="29"/>
      <c r="D160" s="161" t="s">
        <v>127</v>
      </c>
      <c r="E160" s="29"/>
      <c r="F160" s="162" t="s">
        <v>224</v>
      </c>
      <c r="G160" s="29"/>
      <c r="H160" s="29"/>
      <c r="I160" s="93"/>
      <c r="J160" s="29"/>
      <c r="K160" s="29"/>
      <c r="L160" s="30"/>
      <c r="M160" s="163"/>
      <c r="N160" s="164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127</v>
      </c>
      <c r="AU160" s="14" t="s">
        <v>80</v>
      </c>
    </row>
    <row r="161" spans="1:65" s="2" customFormat="1" ht="55.5" customHeight="1">
      <c r="A161" s="29"/>
      <c r="B161" s="145"/>
      <c r="C161" s="178" t="s">
        <v>225</v>
      </c>
      <c r="D161" s="178" t="s">
        <v>140</v>
      </c>
      <c r="E161" s="179" t="s">
        <v>226</v>
      </c>
      <c r="F161" s="180" t="s">
        <v>227</v>
      </c>
      <c r="G161" s="181" t="s">
        <v>122</v>
      </c>
      <c r="H161" s="182">
        <v>25</v>
      </c>
      <c r="I161" s="183"/>
      <c r="J161" s="184">
        <f>ROUND(I161*H161,2)</f>
        <v>0</v>
      </c>
      <c r="K161" s="185"/>
      <c r="L161" s="30"/>
      <c r="M161" s="186" t="s">
        <v>1</v>
      </c>
      <c r="N161" s="187" t="s">
        <v>37</v>
      </c>
      <c r="O161" s="55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217</v>
      </c>
      <c r="AT161" s="159" t="s">
        <v>140</v>
      </c>
      <c r="AU161" s="159" t="s">
        <v>80</v>
      </c>
      <c r="AY161" s="14" t="s">
        <v>124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4" t="s">
        <v>80</v>
      </c>
      <c r="BK161" s="160">
        <f>ROUND(I161*H161,2)</f>
        <v>0</v>
      </c>
      <c r="BL161" s="14" t="s">
        <v>217</v>
      </c>
      <c r="BM161" s="159" t="s">
        <v>228</v>
      </c>
    </row>
    <row r="162" spans="1:65" s="2" customFormat="1" ht="136.5">
      <c r="A162" s="29"/>
      <c r="B162" s="30"/>
      <c r="C162" s="29"/>
      <c r="D162" s="161" t="s">
        <v>127</v>
      </c>
      <c r="E162" s="29"/>
      <c r="F162" s="162" t="s">
        <v>229</v>
      </c>
      <c r="G162" s="29"/>
      <c r="H162" s="29"/>
      <c r="I162" s="93"/>
      <c r="J162" s="29"/>
      <c r="K162" s="29"/>
      <c r="L162" s="30"/>
      <c r="M162" s="163"/>
      <c r="N162" s="164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127</v>
      </c>
      <c r="AU162" s="14" t="s">
        <v>80</v>
      </c>
    </row>
    <row r="163" spans="1:65" s="2" customFormat="1" ht="55.5" customHeight="1">
      <c r="A163" s="29"/>
      <c r="B163" s="145"/>
      <c r="C163" s="178" t="s">
        <v>7</v>
      </c>
      <c r="D163" s="178" t="s">
        <v>140</v>
      </c>
      <c r="E163" s="179" t="s">
        <v>230</v>
      </c>
      <c r="F163" s="180" t="s">
        <v>231</v>
      </c>
      <c r="G163" s="181" t="s">
        <v>122</v>
      </c>
      <c r="H163" s="182">
        <v>112.75</v>
      </c>
      <c r="I163" s="183"/>
      <c r="J163" s="184">
        <f>ROUND(I163*H163,2)</f>
        <v>0</v>
      </c>
      <c r="K163" s="185"/>
      <c r="L163" s="30"/>
      <c r="M163" s="186" t="s">
        <v>1</v>
      </c>
      <c r="N163" s="187" t="s">
        <v>37</v>
      </c>
      <c r="O163" s="55"/>
      <c r="P163" s="157">
        <f>O163*H163</f>
        <v>0</v>
      </c>
      <c r="Q163" s="157">
        <v>0</v>
      </c>
      <c r="R163" s="157">
        <f>Q163*H163</f>
        <v>0</v>
      </c>
      <c r="S163" s="157">
        <v>0</v>
      </c>
      <c r="T163" s="15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217</v>
      </c>
      <c r="AT163" s="159" t="s">
        <v>140</v>
      </c>
      <c r="AU163" s="159" t="s">
        <v>80</v>
      </c>
      <c r="AY163" s="14" t="s">
        <v>124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4" t="s">
        <v>80</v>
      </c>
      <c r="BK163" s="160">
        <f>ROUND(I163*H163,2)</f>
        <v>0</v>
      </c>
      <c r="BL163" s="14" t="s">
        <v>217</v>
      </c>
      <c r="BM163" s="159" t="s">
        <v>232</v>
      </c>
    </row>
    <row r="164" spans="1:65" s="2" customFormat="1" ht="136.5">
      <c r="A164" s="29"/>
      <c r="B164" s="30"/>
      <c r="C164" s="29"/>
      <c r="D164" s="161" t="s">
        <v>127</v>
      </c>
      <c r="E164" s="29"/>
      <c r="F164" s="162" t="s">
        <v>233</v>
      </c>
      <c r="G164" s="29"/>
      <c r="H164" s="29"/>
      <c r="I164" s="93"/>
      <c r="J164" s="29"/>
      <c r="K164" s="29"/>
      <c r="L164" s="30"/>
      <c r="M164" s="163"/>
      <c r="N164" s="164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127</v>
      </c>
      <c r="AU164" s="14" t="s">
        <v>80</v>
      </c>
    </row>
    <row r="165" spans="1:65" s="2" customFormat="1" ht="21.75" customHeight="1">
      <c r="A165" s="29"/>
      <c r="B165" s="145"/>
      <c r="C165" s="178" t="s">
        <v>234</v>
      </c>
      <c r="D165" s="178" t="s">
        <v>140</v>
      </c>
      <c r="E165" s="179" t="s">
        <v>235</v>
      </c>
      <c r="F165" s="180" t="s">
        <v>236</v>
      </c>
      <c r="G165" s="181" t="s">
        <v>122</v>
      </c>
      <c r="H165" s="182">
        <v>25</v>
      </c>
      <c r="I165" s="183"/>
      <c r="J165" s="184">
        <f>ROUND(I165*H165,2)</f>
        <v>0</v>
      </c>
      <c r="K165" s="185"/>
      <c r="L165" s="30"/>
      <c r="M165" s="186" t="s">
        <v>1</v>
      </c>
      <c r="N165" s="187" t="s">
        <v>37</v>
      </c>
      <c r="O165" s="55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217</v>
      </c>
      <c r="AT165" s="159" t="s">
        <v>140</v>
      </c>
      <c r="AU165" s="159" t="s">
        <v>80</v>
      </c>
      <c r="AY165" s="14" t="s">
        <v>124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4" t="s">
        <v>80</v>
      </c>
      <c r="BK165" s="160">
        <f>ROUND(I165*H165,2)</f>
        <v>0</v>
      </c>
      <c r="BL165" s="14" t="s">
        <v>217</v>
      </c>
      <c r="BM165" s="159" t="s">
        <v>237</v>
      </c>
    </row>
    <row r="166" spans="1:65" s="2" customFormat="1" ht="48.75">
      <c r="A166" s="29"/>
      <c r="B166" s="30"/>
      <c r="C166" s="29"/>
      <c r="D166" s="161" t="s">
        <v>127</v>
      </c>
      <c r="E166" s="29"/>
      <c r="F166" s="162" t="s">
        <v>238</v>
      </c>
      <c r="G166" s="29"/>
      <c r="H166" s="29"/>
      <c r="I166" s="93"/>
      <c r="J166" s="29"/>
      <c r="K166" s="29"/>
      <c r="L166" s="30"/>
      <c r="M166" s="163"/>
      <c r="N166" s="164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127</v>
      </c>
      <c r="AU166" s="14" t="s">
        <v>80</v>
      </c>
    </row>
    <row r="167" spans="1:65" s="2" customFormat="1" ht="21.75" customHeight="1">
      <c r="A167" s="29"/>
      <c r="B167" s="145"/>
      <c r="C167" s="178" t="s">
        <v>239</v>
      </c>
      <c r="D167" s="178" t="s">
        <v>140</v>
      </c>
      <c r="E167" s="179" t="s">
        <v>240</v>
      </c>
      <c r="F167" s="180" t="s">
        <v>241</v>
      </c>
      <c r="G167" s="181" t="s">
        <v>130</v>
      </c>
      <c r="H167" s="182">
        <v>2</v>
      </c>
      <c r="I167" s="183"/>
      <c r="J167" s="184">
        <f>ROUND(I167*H167,2)</f>
        <v>0</v>
      </c>
      <c r="K167" s="185"/>
      <c r="L167" s="30"/>
      <c r="M167" s="186" t="s">
        <v>1</v>
      </c>
      <c r="N167" s="187" t="s">
        <v>37</v>
      </c>
      <c r="O167" s="55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217</v>
      </c>
      <c r="AT167" s="159" t="s">
        <v>140</v>
      </c>
      <c r="AU167" s="159" t="s">
        <v>80</v>
      </c>
      <c r="AY167" s="14" t="s">
        <v>124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4" t="s">
        <v>80</v>
      </c>
      <c r="BK167" s="160">
        <f>ROUND(I167*H167,2)</f>
        <v>0</v>
      </c>
      <c r="BL167" s="14" t="s">
        <v>217</v>
      </c>
      <c r="BM167" s="159" t="s">
        <v>242</v>
      </c>
    </row>
    <row r="168" spans="1:65" s="2" customFormat="1" ht="58.5">
      <c r="A168" s="29"/>
      <c r="B168" s="30"/>
      <c r="C168" s="29"/>
      <c r="D168" s="161" t="s">
        <v>127</v>
      </c>
      <c r="E168" s="29"/>
      <c r="F168" s="162" t="s">
        <v>243</v>
      </c>
      <c r="G168" s="29"/>
      <c r="H168" s="29"/>
      <c r="I168" s="93"/>
      <c r="J168" s="29"/>
      <c r="K168" s="29"/>
      <c r="L168" s="30"/>
      <c r="M168" s="188"/>
      <c r="N168" s="189"/>
      <c r="O168" s="190"/>
      <c r="P168" s="190"/>
      <c r="Q168" s="190"/>
      <c r="R168" s="190"/>
      <c r="S168" s="190"/>
      <c r="T168" s="191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127</v>
      </c>
      <c r="AU168" s="14" t="s">
        <v>80</v>
      </c>
    </row>
    <row r="169" spans="1:65" s="2" customFormat="1" ht="6.95" customHeight="1">
      <c r="A169" s="29"/>
      <c r="B169" s="44"/>
      <c r="C169" s="45"/>
      <c r="D169" s="45"/>
      <c r="E169" s="45"/>
      <c r="F169" s="45"/>
      <c r="G169" s="45"/>
      <c r="H169" s="45"/>
      <c r="I169" s="117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18:K16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trati v úseku Ptení - Dzbel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244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ROUND((SUM(BE119:BE168)),  2)</f>
        <v>0</v>
      </c>
      <c r="G33" s="29"/>
      <c r="H33" s="29"/>
      <c r="I33" s="104">
        <v>0.21</v>
      </c>
      <c r="J33" s="103">
        <f>ROUND(((SUM(BE119:BE168))*I33),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ROUND((SUM(BF119:BF168)),  2)</f>
        <v>0</v>
      </c>
      <c r="G34" s="29"/>
      <c r="H34" s="29"/>
      <c r="I34" s="104">
        <v>0.15</v>
      </c>
      <c r="J34" s="103">
        <f>ROUND(((SUM(BF119:BF168))*I34),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ROUND((SUM(BG119:BG168)),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ROUND((SUM(BH119:BH168)),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ROUND((SUM(BI119:BI168)),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trati v úseku Ptení - Dzbel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02 - km 21,360 - 21,560 - svršek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9" customFormat="1" ht="24.95" customHeight="1">
      <c r="B97" s="123"/>
      <c r="D97" s="124" t="s">
        <v>103</v>
      </c>
      <c r="E97" s="125"/>
      <c r="F97" s="125"/>
      <c r="G97" s="125"/>
      <c r="H97" s="125"/>
      <c r="I97" s="126"/>
      <c r="J97" s="127">
        <f>J126</f>
        <v>0</v>
      </c>
      <c r="L97" s="123"/>
    </row>
    <row r="98" spans="1:31" s="10" customFormat="1" ht="19.899999999999999" customHeight="1">
      <c r="B98" s="128"/>
      <c r="D98" s="129" t="s">
        <v>104</v>
      </c>
      <c r="E98" s="130"/>
      <c r="F98" s="130"/>
      <c r="G98" s="130"/>
      <c r="H98" s="130"/>
      <c r="I98" s="131"/>
      <c r="J98" s="132">
        <f>J127</f>
        <v>0</v>
      </c>
      <c r="L98" s="128"/>
    </row>
    <row r="99" spans="1:31" s="9" customFormat="1" ht="24.95" customHeight="1">
      <c r="B99" s="123"/>
      <c r="D99" s="124" t="s">
        <v>105</v>
      </c>
      <c r="E99" s="125"/>
      <c r="F99" s="125"/>
      <c r="G99" s="125"/>
      <c r="H99" s="125"/>
      <c r="I99" s="126"/>
      <c r="J99" s="127">
        <f>J156</f>
        <v>0</v>
      </c>
      <c r="L99" s="12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33" t="str">
        <f>E7</f>
        <v>Oprava trati v úseku Ptení - Dzbel</v>
      </c>
      <c r="F109" s="234"/>
      <c r="G109" s="234"/>
      <c r="H109" s="234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96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3" t="str">
        <f>E9</f>
        <v>SO 02 - km 21,360 - 21,560 - svršek</v>
      </c>
      <c r="F111" s="232"/>
      <c r="G111" s="232"/>
      <c r="H111" s="232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94" t="s">
        <v>22</v>
      </c>
      <c r="J113" s="52">
        <f>IF(J12="","",J12)</f>
        <v>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9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9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107</v>
      </c>
      <c r="D118" s="136" t="s">
        <v>57</v>
      </c>
      <c r="E118" s="136" t="s">
        <v>53</v>
      </c>
      <c r="F118" s="136" t="s">
        <v>54</v>
      </c>
      <c r="G118" s="136" t="s">
        <v>108</v>
      </c>
      <c r="H118" s="136" t="s">
        <v>109</v>
      </c>
      <c r="I118" s="137" t="s">
        <v>110</v>
      </c>
      <c r="J118" s="138" t="s">
        <v>100</v>
      </c>
      <c r="K118" s="139" t="s">
        <v>111</v>
      </c>
      <c r="L118" s="140"/>
      <c r="M118" s="59" t="s">
        <v>1</v>
      </c>
      <c r="N118" s="60" t="s">
        <v>36</v>
      </c>
      <c r="O118" s="60" t="s">
        <v>112</v>
      </c>
      <c r="P118" s="60" t="s">
        <v>113</v>
      </c>
      <c r="Q118" s="60" t="s">
        <v>114</v>
      </c>
      <c r="R118" s="60" t="s">
        <v>115</v>
      </c>
      <c r="S118" s="60" t="s">
        <v>116</v>
      </c>
      <c r="T118" s="61" t="s">
        <v>117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118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P120+SUM(P121:P126)+P156</f>
        <v>0</v>
      </c>
      <c r="Q119" s="63"/>
      <c r="R119" s="142">
        <f>R120+SUM(R121:R126)+R156</f>
        <v>392.3612</v>
      </c>
      <c r="S119" s="63"/>
      <c r="T119" s="143">
        <f>T120+SUM(T121:T126)+T156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102</v>
      </c>
      <c r="BK119" s="144">
        <f>BK120+SUM(BK121:BK126)+BK156</f>
        <v>0</v>
      </c>
    </row>
    <row r="120" spans="1:65" s="2" customFormat="1" ht="16.5" customHeight="1">
      <c r="A120" s="29"/>
      <c r="B120" s="145"/>
      <c r="C120" s="146" t="s">
        <v>80</v>
      </c>
      <c r="D120" s="146" t="s">
        <v>119</v>
      </c>
      <c r="E120" s="147" t="s">
        <v>120</v>
      </c>
      <c r="F120" s="148" t="s">
        <v>121</v>
      </c>
      <c r="G120" s="149" t="s">
        <v>122</v>
      </c>
      <c r="H120" s="150">
        <v>300</v>
      </c>
      <c r="I120" s="151"/>
      <c r="J120" s="152">
        <f>ROUND(I120*H120,2)</f>
        <v>0</v>
      </c>
      <c r="K120" s="153"/>
      <c r="L120" s="154"/>
      <c r="M120" s="155" t="s">
        <v>1</v>
      </c>
      <c r="N120" s="156" t="s">
        <v>37</v>
      </c>
      <c r="O120" s="55"/>
      <c r="P120" s="157">
        <f>O120*H120</f>
        <v>0</v>
      </c>
      <c r="Q120" s="157">
        <v>1</v>
      </c>
      <c r="R120" s="157">
        <f>Q120*H120</f>
        <v>300</v>
      </c>
      <c r="S120" s="157">
        <v>0</v>
      </c>
      <c r="T120" s="15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9" t="s">
        <v>123</v>
      </c>
      <c r="AT120" s="159" t="s">
        <v>119</v>
      </c>
      <c r="AU120" s="159" t="s">
        <v>72</v>
      </c>
      <c r="AY120" s="14" t="s">
        <v>124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80</v>
      </c>
      <c r="BK120" s="160">
        <f>ROUND(I120*H120,2)</f>
        <v>0</v>
      </c>
      <c r="BL120" s="14" t="s">
        <v>125</v>
      </c>
      <c r="BM120" s="159" t="s">
        <v>126</v>
      </c>
    </row>
    <row r="121" spans="1:65" s="2" customFormat="1">
      <c r="A121" s="29"/>
      <c r="B121" s="30"/>
      <c r="C121" s="29"/>
      <c r="D121" s="161" t="s">
        <v>127</v>
      </c>
      <c r="E121" s="29"/>
      <c r="F121" s="162" t="s">
        <v>121</v>
      </c>
      <c r="G121" s="29"/>
      <c r="H121" s="29"/>
      <c r="I121" s="93"/>
      <c r="J121" s="29"/>
      <c r="K121" s="29"/>
      <c r="L121" s="30"/>
      <c r="M121" s="163"/>
      <c r="N121" s="164"/>
      <c r="O121" s="55"/>
      <c r="P121" s="55"/>
      <c r="Q121" s="55"/>
      <c r="R121" s="55"/>
      <c r="S121" s="55"/>
      <c r="T121" s="56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127</v>
      </c>
      <c r="AU121" s="14" t="s">
        <v>72</v>
      </c>
    </row>
    <row r="122" spans="1:65" s="2" customFormat="1" ht="16.5" customHeight="1">
      <c r="A122" s="29"/>
      <c r="B122" s="145"/>
      <c r="C122" s="146" t="s">
        <v>82</v>
      </c>
      <c r="D122" s="146" t="s">
        <v>119</v>
      </c>
      <c r="E122" s="147" t="s">
        <v>128</v>
      </c>
      <c r="F122" s="148" t="s">
        <v>129</v>
      </c>
      <c r="G122" s="149" t="s">
        <v>130</v>
      </c>
      <c r="H122" s="150">
        <v>160</v>
      </c>
      <c r="I122" s="151"/>
      <c r="J122" s="152">
        <f>ROUND(I122*H122,2)</f>
        <v>0</v>
      </c>
      <c r="K122" s="153"/>
      <c r="L122" s="154"/>
      <c r="M122" s="155" t="s">
        <v>1</v>
      </c>
      <c r="N122" s="156" t="s">
        <v>37</v>
      </c>
      <c r="O122" s="55"/>
      <c r="P122" s="157">
        <f>O122*H122</f>
        <v>0</v>
      </c>
      <c r="Q122" s="157">
        <v>1.0070000000000001E-2</v>
      </c>
      <c r="R122" s="157">
        <f>Q122*H122</f>
        <v>1.6112000000000002</v>
      </c>
      <c r="S122" s="157">
        <v>0</v>
      </c>
      <c r="T122" s="15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9" t="s">
        <v>123</v>
      </c>
      <c r="AT122" s="159" t="s">
        <v>119</v>
      </c>
      <c r="AU122" s="159" t="s">
        <v>72</v>
      </c>
      <c r="AY122" s="14" t="s">
        <v>124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80</v>
      </c>
      <c r="BK122" s="160">
        <f>ROUND(I122*H122,2)</f>
        <v>0</v>
      </c>
      <c r="BL122" s="14" t="s">
        <v>125</v>
      </c>
      <c r="BM122" s="159" t="s">
        <v>131</v>
      </c>
    </row>
    <row r="123" spans="1:65" s="2" customFormat="1">
      <c r="A123" s="29"/>
      <c r="B123" s="30"/>
      <c r="C123" s="29"/>
      <c r="D123" s="161" t="s">
        <v>127</v>
      </c>
      <c r="E123" s="29"/>
      <c r="F123" s="162" t="s">
        <v>129</v>
      </c>
      <c r="G123" s="29"/>
      <c r="H123" s="29"/>
      <c r="I123" s="93"/>
      <c r="J123" s="29"/>
      <c r="K123" s="29"/>
      <c r="L123" s="30"/>
      <c r="M123" s="163"/>
      <c r="N123" s="164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127</v>
      </c>
      <c r="AU123" s="14" t="s">
        <v>72</v>
      </c>
    </row>
    <row r="124" spans="1:65" s="2" customFormat="1" ht="21.75" customHeight="1">
      <c r="A124" s="29"/>
      <c r="B124" s="145"/>
      <c r="C124" s="146" t="s">
        <v>132</v>
      </c>
      <c r="D124" s="146" t="s">
        <v>119</v>
      </c>
      <c r="E124" s="147" t="s">
        <v>133</v>
      </c>
      <c r="F124" s="148" t="s">
        <v>134</v>
      </c>
      <c r="G124" s="149" t="s">
        <v>130</v>
      </c>
      <c r="H124" s="150">
        <v>330</v>
      </c>
      <c r="I124" s="151"/>
      <c r="J124" s="152">
        <f>ROUND(I124*H124,2)</f>
        <v>0</v>
      </c>
      <c r="K124" s="153"/>
      <c r="L124" s="154"/>
      <c r="M124" s="155" t="s">
        <v>1</v>
      </c>
      <c r="N124" s="156" t="s">
        <v>37</v>
      </c>
      <c r="O124" s="55"/>
      <c r="P124" s="157">
        <f>O124*H124</f>
        <v>0</v>
      </c>
      <c r="Q124" s="157">
        <v>0.27500000000000002</v>
      </c>
      <c r="R124" s="157">
        <f>Q124*H124</f>
        <v>90.750000000000014</v>
      </c>
      <c r="S124" s="157">
        <v>0</v>
      </c>
      <c r="T124" s="15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123</v>
      </c>
      <c r="AT124" s="159" t="s">
        <v>119</v>
      </c>
      <c r="AU124" s="159" t="s">
        <v>72</v>
      </c>
      <c r="AY124" s="14" t="s">
        <v>124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80</v>
      </c>
      <c r="BK124" s="160">
        <f>ROUND(I124*H124,2)</f>
        <v>0</v>
      </c>
      <c r="BL124" s="14" t="s">
        <v>125</v>
      </c>
      <c r="BM124" s="159" t="s">
        <v>135</v>
      </c>
    </row>
    <row r="125" spans="1:65" s="2" customFormat="1">
      <c r="A125" s="29"/>
      <c r="B125" s="30"/>
      <c r="C125" s="29"/>
      <c r="D125" s="161" t="s">
        <v>127</v>
      </c>
      <c r="E125" s="29"/>
      <c r="F125" s="162" t="s">
        <v>134</v>
      </c>
      <c r="G125" s="29"/>
      <c r="H125" s="29"/>
      <c r="I125" s="93"/>
      <c r="J125" s="29"/>
      <c r="K125" s="29"/>
      <c r="L125" s="30"/>
      <c r="M125" s="163"/>
      <c r="N125" s="164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127</v>
      </c>
      <c r="AU125" s="14" t="s">
        <v>72</v>
      </c>
    </row>
    <row r="126" spans="1:65" s="12" customFormat="1" ht="25.9" customHeight="1">
      <c r="B126" s="165"/>
      <c r="D126" s="166" t="s">
        <v>71</v>
      </c>
      <c r="E126" s="167" t="s">
        <v>136</v>
      </c>
      <c r="F126" s="167" t="s">
        <v>137</v>
      </c>
      <c r="I126" s="168"/>
      <c r="J126" s="169">
        <f>BK126</f>
        <v>0</v>
      </c>
      <c r="L126" s="165"/>
      <c r="M126" s="170"/>
      <c r="N126" s="171"/>
      <c r="O126" s="171"/>
      <c r="P126" s="172">
        <f>P127</f>
        <v>0</v>
      </c>
      <c r="Q126" s="171"/>
      <c r="R126" s="172">
        <f>R127</f>
        <v>0</v>
      </c>
      <c r="S126" s="171"/>
      <c r="T126" s="173">
        <f>T127</f>
        <v>0</v>
      </c>
      <c r="AR126" s="166" t="s">
        <v>80</v>
      </c>
      <c r="AT126" s="174" t="s">
        <v>71</v>
      </c>
      <c r="AU126" s="174" t="s">
        <v>72</v>
      </c>
      <c r="AY126" s="166" t="s">
        <v>124</v>
      </c>
      <c r="BK126" s="175">
        <f>BK127</f>
        <v>0</v>
      </c>
    </row>
    <row r="127" spans="1:65" s="12" customFormat="1" ht="22.9" customHeight="1">
      <c r="B127" s="165"/>
      <c r="D127" s="166" t="s">
        <v>71</v>
      </c>
      <c r="E127" s="176" t="s">
        <v>138</v>
      </c>
      <c r="F127" s="176" t="s">
        <v>139</v>
      </c>
      <c r="I127" s="168"/>
      <c r="J127" s="177">
        <f>BK127</f>
        <v>0</v>
      </c>
      <c r="L127" s="165"/>
      <c r="M127" s="170"/>
      <c r="N127" s="171"/>
      <c r="O127" s="171"/>
      <c r="P127" s="172">
        <f>SUM(P128:P155)</f>
        <v>0</v>
      </c>
      <c r="Q127" s="171"/>
      <c r="R127" s="172">
        <f>SUM(R128:R155)</f>
        <v>0</v>
      </c>
      <c r="S127" s="171"/>
      <c r="T127" s="173">
        <f>SUM(T128:T155)</f>
        <v>0</v>
      </c>
      <c r="AR127" s="166" t="s">
        <v>80</v>
      </c>
      <c r="AT127" s="174" t="s">
        <v>71</v>
      </c>
      <c r="AU127" s="174" t="s">
        <v>80</v>
      </c>
      <c r="AY127" s="166" t="s">
        <v>124</v>
      </c>
      <c r="BK127" s="175">
        <f>SUM(BK128:BK155)</f>
        <v>0</v>
      </c>
    </row>
    <row r="128" spans="1:65" s="2" customFormat="1" ht="21.75" customHeight="1">
      <c r="A128" s="29"/>
      <c r="B128" s="145"/>
      <c r="C128" s="178" t="s">
        <v>125</v>
      </c>
      <c r="D128" s="178" t="s">
        <v>140</v>
      </c>
      <c r="E128" s="179" t="s">
        <v>141</v>
      </c>
      <c r="F128" s="180" t="s">
        <v>142</v>
      </c>
      <c r="G128" s="181" t="s">
        <v>143</v>
      </c>
      <c r="H128" s="182">
        <v>700</v>
      </c>
      <c r="I128" s="183"/>
      <c r="J128" s="184">
        <f>ROUND(I128*H128,2)</f>
        <v>0</v>
      </c>
      <c r="K128" s="185"/>
      <c r="L128" s="30"/>
      <c r="M128" s="186" t="s">
        <v>1</v>
      </c>
      <c r="N128" s="187" t="s">
        <v>37</v>
      </c>
      <c r="O128" s="55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125</v>
      </c>
      <c r="AT128" s="159" t="s">
        <v>140</v>
      </c>
      <c r="AU128" s="159" t="s">
        <v>82</v>
      </c>
      <c r="AY128" s="14" t="s">
        <v>124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80</v>
      </c>
      <c r="BK128" s="160">
        <f>ROUND(I128*H128,2)</f>
        <v>0</v>
      </c>
      <c r="BL128" s="14" t="s">
        <v>125</v>
      </c>
      <c r="BM128" s="159" t="s">
        <v>144</v>
      </c>
    </row>
    <row r="129" spans="1:65" s="2" customFormat="1" ht="39">
      <c r="A129" s="29"/>
      <c r="B129" s="30"/>
      <c r="C129" s="29"/>
      <c r="D129" s="161" t="s">
        <v>127</v>
      </c>
      <c r="E129" s="29"/>
      <c r="F129" s="162" t="s">
        <v>145</v>
      </c>
      <c r="G129" s="29"/>
      <c r="H129" s="29"/>
      <c r="I129" s="93"/>
      <c r="J129" s="29"/>
      <c r="K129" s="29"/>
      <c r="L129" s="30"/>
      <c r="M129" s="163"/>
      <c r="N129" s="164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127</v>
      </c>
      <c r="AU129" s="14" t="s">
        <v>82</v>
      </c>
    </row>
    <row r="130" spans="1:65" s="2" customFormat="1" ht="21.75" customHeight="1">
      <c r="A130" s="29"/>
      <c r="B130" s="145"/>
      <c r="C130" s="178" t="s">
        <v>138</v>
      </c>
      <c r="D130" s="178" t="s">
        <v>140</v>
      </c>
      <c r="E130" s="179" t="s">
        <v>146</v>
      </c>
      <c r="F130" s="180" t="s">
        <v>147</v>
      </c>
      <c r="G130" s="181" t="s">
        <v>148</v>
      </c>
      <c r="H130" s="182">
        <v>0.2</v>
      </c>
      <c r="I130" s="183"/>
      <c r="J130" s="184">
        <f>ROUND(I130*H130,2)</f>
        <v>0</v>
      </c>
      <c r="K130" s="185"/>
      <c r="L130" s="30"/>
      <c r="M130" s="186" t="s">
        <v>1</v>
      </c>
      <c r="N130" s="187" t="s">
        <v>37</v>
      </c>
      <c r="O130" s="55"/>
      <c r="P130" s="157">
        <f>O130*H130</f>
        <v>0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125</v>
      </c>
      <c r="AT130" s="159" t="s">
        <v>140</v>
      </c>
      <c r="AU130" s="159" t="s">
        <v>82</v>
      </c>
      <c r="AY130" s="14" t="s">
        <v>124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4" t="s">
        <v>80</v>
      </c>
      <c r="BK130" s="160">
        <f>ROUND(I130*H130,2)</f>
        <v>0</v>
      </c>
      <c r="BL130" s="14" t="s">
        <v>125</v>
      </c>
      <c r="BM130" s="159" t="s">
        <v>149</v>
      </c>
    </row>
    <row r="131" spans="1:65" s="2" customFormat="1" ht="97.5">
      <c r="A131" s="29"/>
      <c r="B131" s="30"/>
      <c r="C131" s="29"/>
      <c r="D131" s="161" t="s">
        <v>127</v>
      </c>
      <c r="E131" s="29"/>
      <c r="F131" s="162" t="s">
        <v>150</v>
      </c>
      <c r="G131" s="29"/>
      <c r="H131" s="29"/>
      <c r="I131" s="93"/>
      <c r="J131" s="29"/>
      <c r="K131" s="29"/>
      <c r="L131" s="30"/>
      <c r="M131" s="163"/>
      <c r="N131" s="164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127</v>
      </c>
      <c r="AU131" s="14" t="s">
        <v>82</v>
      </c>
    </row>
    <row r="132" spans="1:65" s="2" customFormat="1" ht="16.5" customHeight="1">
      <c r="A132" s="29"/>
      <c r="B132" s="145"/>
      <c r="C132" s="178" t="s">
        <v>151</v>
      </c>
      <c r="D132" s="178" t="s">
        <v>140</v>
      </c>
      <c r="E132" s="179" t="s">
        <v>152</v>
      </c>
      <c r="F132" s="180" t="s">
        <v>153</v>
      </c>
      <c r="G132" s="181" t="s">
        <v>154</v>
      </c>
      <c r="H132" s="182">
        <v>180</v>
      </c>
      <c r="I132" s="183"/>
      <c r="J132" s="184">
        <f>ROUND(I132*H132,2)</f>
        <v>0</v>
      </c>
      <c r="K132" s="185"/>
      <c r="L132" s="30"/>
      <c r="M132" s="186" t="s">
        <v>1</v>
      </c>
      <c r="N132" s="187" t="s">
        <v>37</v>
      </c>
      <c r="O132" s="55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125</v>
      </c>
      <c r="AT132" s="159" t="s">
        <v>140</v>
      </c>
      <c r="AU132" s="159" t="s">
        <v>82</v>
      </c>
      <c r="AY132" s="14" t="s">
        <v>124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4" t="s">
        <v>80</v>
      </c>
      <c r="BK132" s="160">
        <f>ROUND(I132*H132,2)</f>
        <v>0</v>
      </c>
      <c r="BL132" s="14" t="s">
        <v>125</v>
      </c>
      <c r="BM132" s="159" t="s">
        <v>155</v>
      </c>
    </row>
    <row r="133" spans="1:65" s="2" customFormat="1" ht="48.75">
      <c r="A133" s="29"/>
      <c r="B133" s="30"/>
      <c r="C133" s="29"/>
      <c r="D133" s="161" t="s">
        <v>127</v>
      </c>
      <c r="E133" s="29"/>
      <c r="F133" s="162" t="s">
        <v>156</v>
      </c>
      <c r="G133" s="29"/>
      <c r="H133" s="29"/>
      <c r="I133" s="93"/>
      <c r="J133" s="29"/>
      <c r="K133" s="29"/>
      <c r="L133" s="30"/>
      <c r="M133" s="163"/>
      <c r="N133" s="164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127</v>
      </c>
      <c r="AU133" s="14" t="s">
        <v>82</v>
      </c>
    </row>
    <row r="134" spans="1:65" s="2" customFormat="1" ht="21.75" customHeight="1">
      <c r="A134" s="29"/>
      <c r="B134" s="145"/>
      <c r="C134" s="178" t="s">
        <v>157</v>
      </c>
      <c r="D134" s="178" t="s">
        <v>140</v>
      </c>
      <c r="E134" s="179" t="s">
        <v>158</v>
      </c>
      <c r="F134" s="180" t="s">
        <v>159</v>
      </c>
      <c r="G134" s="181" t="s">
        <v>148</v>
      </c>
      <c r="H134" s="182">
        <v>0.2</v>
      </c>
      <c r="I134" s="183"/>
      <c r="J134" s="184">
        <f>ROUND(I134*H134,2)</f>
        <v>0</v>
      </c>
      <c r="K134" s="185"/>
      <c r="L134" s="30"/>
      <c r="M134" s="186" t="s">
        <v>1</v>
      </c>
      <c r="N134" s="187" t="s">
        <v>37</v>
      </c>
      <c r="O134" s="55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125</v>
      </c>
      <c r="AT134" s="159" t="s">
        <v>140</v>
      </c>
      <c r="AU134" s="159" t="s">
        <v>82</v>
      </c>
      <c r="AY134" s="14" t="s">
        <v>124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4" t="s">
        <v>80</v>
      </c>
      <c r="BK134" s="160">
        <f>ROUND(I134*H134,2)</f>
        <v>0</v>
      </c>
      <c r="BL134" s="14" t="s">
        <v>125</v>
      </c>
      <c r="BM134" s="159" t="s">
        <v>160</v>
      </c>
    </row>
    <row r="135" spans="1:65" s="2" customFormat="1" ht="48.75">
      <c r="A135" s="29"/>
      <c r="B135" s="30"/>
      <c r="C135" s="29"/>
      <c r="D135" s="161" t="s">
        <v>127</v>
      </c>
      <c r="E135" s="29"/>
      <c r="F135" s="162" t="s">
        <v>161</v>
      </c>
      <c r="G135" s="29"/>
      <c r="H135" s="29"/>
      <c r="I135" s="93"/>
      <c r="J135" s="29"/>
      <c r="K135" s="29"/>
      <c r="L135" s="30"/>
      <c r="M135" s="163"/>
      <c r="N135" s="16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127</v>
      </c>
      <c r="AU135" s="14" t="s">
        <v>82</v>
      </c>
    </row>
    <row r="136" spans="1:65" s="2" customFormat="1" ht="21.75" customHeight="1">
      <c r="A136" s="29"/>
      <c r="B136" s="145"/>
      <c r="C136" s="178" t="s">
        <v>123</v>
      </c>
      <c r="D136" s="178" t="s">
        <v>140</v>
      </c>
      <c r="E136" s="179" t="s">
        <v>162</v>
      </c>
      <c r="F136" s="180" t="s">
        <v>163</v>
      </c>
      <c r="G136" s="181" t="s">
        <v>148</v>
      </c>
      <c r="H136" s="182">
        <v>0.2</v>
      </c>
      <c r="I136" s="183"/>
      <c r="J136" s="184">
        <f>ROUND(I136*H136,2)</f>
        <v>0</v>
      </c>
      <c r="K136" s="185"/>
      <c r="L136" s="30"/>
      <c r="M136" s="186" t="s">
        <v>1</v>
      </c>
      <c r="N136" s="187" t="s">
        <v>37</v>
      </c>
      <c r="O136" s="55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125</v>
      </c>
      <c r="AT136" s="159" t="s">
        <v>140</v>
      </c>
      <c r="AU136" s="159" t="s">
        <v>82</v>
      </c>
      <c r="AY136" s="14" t="s">
        <v>124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4" t="s">
        <v>80</v>
      </c>
      <c r="BK136" s="160">
        <f>ROUND(I136*H136,2)</f>
        <v>0</v>
      </c>
      <c r="BL136" s="14" t="s">
        <v>125</v>
      </c>
      <c r="BM136" s="159" t="s">
        <v>164</v>
      </c>
    </row>
    <row r="137" spans="1:65" s="2" customFormat="1" ht="58.5">
      <c r="A137" s="29"/>
      <c r="B137" s="30"/>
      <c r="C137" s="29"/>
      <c r="D137" s="161" t="s">
        <v>127</v>
      </c>
      <c r="E137" s="29"/>
      <c r="F137" s="162" t="s">
        <v>165</v>
      </c>
      <c r="G137" s="29"/>
      <c r="H137" s="29"/>
      <c r="I137" s="93"/>
      <c r="J137" s="29"/>
      <c r="K137" s="29"/>
      <c r="L137" s="30"/>
      <c r="M137" s="163"/>
      <c r="N137" s="164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127</v>
      </c>
      <c r="AU137" s="14" t="s">
        <v>82</v>
      </c>
    </row>
    <row r="138" spans="1:65" s="2" customFormat="1" ht="16.5" customHeight="1">
      <c r="A138" s="29"/>
      <c r="B138" s="145"/>
      <c r="C138" s="178" t="s">
        <v>166</v>
      </c>
      <c r="D138" s="178" t="s">
        <v>140</v>
      </c>
      <c r="E138" s="179" t="s">
        <v>167</v>
      </c>
      <c r="F138" s="180" t="s">
        <v>168</v>
      </c>
      <c r="G138" s="181" t="s">
        <v>130</v>
      </c>
      <c r="H138" s="182">
        <v>20</v>
      </c>
      <c r="I138" s="183"/>
      <c r="J138" s="184">
        <f>ROUND(I138*H138,2)</f>
        <v>0</v>
      </c>
      <c r="K138" s="185"/>
      <c r="L138" s="30"/>
      <c r="M138" s="186" t="s">
        <v>1</v>
      </c>
      <c r="N138" s="187" t="s">
        <v>37</v>
      </c>
      <c r="O138" s="55"/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125</v>
      </c>
      <c r="AT138" s="159" t="s">
        <v>140</v>
      </c>
      <c r="AU138" s="159" t="s">
        <v>82</v>
      </c>
      <c r="AY138" s="14" t="s">
        <v>124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4" t="s">
        <v>80</v>
      </c>
      <c r="BK138" s="160">
        <f>ROUND(I138*H138,2)</f>
        <v>0</v>
      </c>
      <c r="BL138" s="14" t="s">
        <v>125</v>
      </c>
      <c r="BM138" s="159" t="s">
        <v>169</v>
      </c>
    </row>
    <row r="139" spans="1:65" s="2" customFormat="1" ht="29.25">
      <c r="A139" s="29"/>
      <c r="B139" s="30"/>
      <c r="C139" s="29"/>
      <c r="D139" s="161" t="s">
        <v>127</v>
      </c>
      <c r="E139" s="29"/>
      <c r="F139" s="162" t="s">
        <v>170</v>
      </c>
      <c r="G139" s="29"/>
      <c r="H139" s="29"/>
      <c r="I139" s="93"/>
      <c r="J139" s="29"/>
      <c r="K139" s="29"/>
      <c r="L139" s="30"/>
      <c r="M139" s="163"/>
      <c r="N139" s="164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127</v>
      </c>
      <c r="AU139" s="14" t="s">
        <v>82</v>
      </c>
    </row>
    <row r="140" spans="1:65" s="2" customFormat="1" ht="21.75" customHeight="1">
      <c r="A140" s="29"/>
      <c r="B140" s="145"/>
      <c r="C140" s="178" t="s">
        <v>171</v>
      </c>
      <c r="D140" s="178" t="s">
        <v>140</v>
      </c>
      <c r="E140" s="179" t="s">
        <v>172</v>
      </c>
      <c r="F140" s="180" t="s">
        <v>173</v>
      </c>
      <c r="G140" s="181" t="s">
        <v>174</v>
      </c>
      <c r="H140" s="182">
        <v>16</v>
      </c>
      <c r="I140" s="183"/>
      <c r="J140" s="184">
        <f>ROUND(I140*H140,2)</f>
        <v>0</v>
      </c>
      <c r="K140" s="185"/>
      <c r="L140" s="30"/>
      <c r="M140" s="186" t="s">
        <v>1</v>
      </c>
      <c r="N140" s="187" t="s">
        <v>37</v>
      </c>
      <c r="O140" s="55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125</v>
      </c>
      <c r="AT140" s="159" t="s">
        <v>140</v>
      </c>
      <c r="AU140" s="159" t="s">
        <v>82</v>
      </c>
      <c r="AY140" s="14" t="s">
        <v>124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4" t="s">
        <v>80</v>
      </c>
      <c r="BK140" s="160">
        <f>ROUND(I140*H140,2)</f>
        <v>0</v>
      </c>
      <c r="BL140" s="14" t="s">
        <v>125</v>
      </c>
      <c r="BM140" s="159" t="s">
        <v>245</v>
      </c>
    </row>
    <row r="141" spans="1:65" s="2" customFormat="1" ht="87.75">
      <c r="A141" s="29"/>
      <c r="B141" s="30"/>
      <c r="C141" s="29"/>
      <c r="D141" s="161" t="s">
        <v>127</v>
      </c>
      <c r="E141" s="29"/>
      <c r="F141" s="162" t="s">
        <v>176</v>
      </c>
      <c r="G141" s="29"/>
      <c r="H141" s="29"/>
      <c r="I141" s="93"/>
      <c r="J141" s="29"/>
      <c r="K141" s="29"/>
      <c r="L141" s="30"/>
      <c r="M141" s="163"/>
      <c r="N141" s="164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127</v>
      </c>
      <c r="AU141" s="14" t="s">
        <v>82</v>
      </c>
    </row>
    <row r="142" spans="1:65" s="2" customFormat="1" ht="21.75" customHeight="1">
      <c r="A142" s="29"/>
      <c r="B142" s="145"/>
      <c r="C142" s="178" t="s">
        <v>177</v>
      </c>
      <c r="D142" s="178" t="s">
        <v>140</v>
      </c>
      <c r="E142" s="179" t="s">
        <v>178</v>
      </c>
      <c r="F142" s="180" t="s">
        <v>179</v>
      </c>
      <c r="G142" s="181" t="s">
        <v>174</v>
      </c>
      <c r="H142" s="182">
        <v>4</v>
      </c>
      <c r="I142" s="183"/>
      <c r="J142" s="184">
        <f>ROUND(I142*H142,2)</f>
        <v>0</v>
      </c>
      <c r="K142" s="185"/>
      <c r="L142" s="30"/>
      <c r="M142" s="186" t="s">
        <v>1</v>
      </c>
      <c r="N142" s="187" t="s">
        <v>37</v>
      </c>
      <c r="O142" s="55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125</v>
      </c>
      <c r="AT142" s="159" t="s">
        <v>140</v>
      </c>
      <c r="AU142" s="159" t="s">
        <v>82</v>
      </c>
      <c r="AY142" s="14" t="s">
        <v>124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4" t="s">
        <v>80</v>
      </c>
      <c r="BK142" s="160">
        <f>ROUND(I142*H142,2)</f>
        <v>0</v>
      </c>
      <c r="BL142" s="14" t="s">
        <v>125</v>
      </c>
      <c r="BM142" s="159" t="s">
        <v>180</v>
      </c>
    </row>
    <row r="143" spans="1:65" s="2" customFormat="1" ht="68.25">
      <c r="A143" s="29"/>
      <c r="B143" s="30"/>
      <c r="C143" s="29"/>
      <c r="D143" s="161" t="s">
        <v>127</v>
      </c>
      <c r="E143" s="29"/>
      <c r="F143" s="162" t="s">
        <v>181</v>
      </c>
      <c r="G143" s="29"/>
      <c r="H143" s="29"/>
      <c r="I143" s="93"/>
      <c r="J143" s="29"/>
      <c r="K143" s="29"/>
      <c r="L143" s="30"/>
      <c r="M143" s="163"/>
      <c r="N143" s="164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127</v>
      </c>
      <c r="AU143" s="14" t="s">
        <v>82</v>
      </c>
    </row>
    <row r="144" spans="1:65" s="2" customFormat="1" ht="21.75" customHeight="1">
      <c r="A144" s="29"/>
      <c r="B144" s="145"/>
      <c r="C144" s="178" t="s">
        <v>182</v>
      </c>
      <c r="D144" s="178" t="s">
        <v>140</v>
      </c>
      <c r="E144" s="179" t="s">
        <v>183</v>
      </c>
      <c r="F144" s="180" t="s">
        <v>184</v>
      </c>
      <c r="G144" s="181" t="s">
        <v>174</v>
      </c>
      <c r="H144" s="182">
        <v>2</v>
      </c>
      <c r="I144" s="183"/>
      <c r="J144" s="184">
        <f>ROUND(I144*H144,2)</f>
        <v>0</v>
      </c>
      <c r="K144" s="185"/>
      <c r="L144" s="30"/>
      <c r="M144" s="186" t="s">
        <v>1</v>
      </c>
      <c r="N144" s="187" t="s">
        <v>37</v>
      </c>
      <c r="O144" s="55"/>
      <c r="P144" s="157">
        <f>O144*H144</f>
        <v>0</v>
      </c>
      <c r="Q144" s="157">
        <v>0</v>
      </c>
      <c r="R144" s="157">
        <f>Q144*H144</f>
        <v>0</v>
      </c>
      <c r="S144" s="157">
        <v>0</v>
      </c>
      <c r="T144" s="15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125</v>
      </c>
      <c r="AT144" s="159" t="s">
        <v>140</v>
      </c>
      <c r="AU144" s="159" t="s">
        <v>82</v>
      </c>
      <c r="AY144" s="14" t="s">
        <v>124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14" t="s">
        <v>80</v>
      </c>
      <c r="BK144" s="160">
        <f>ROUND(I144*H144,2)</f>
        <v>0</v>
      </c>
      <c r="BL144" s="14" t="s">
        <v>125</v>
      </c>
      <c r="BM144" s="159" t="s">
        <v>185</v>
      </c>
    </row>
    <row r="145" spans="1:65" s="2" customFormat="1" ht="58.5">
      <c r="A145" s="29"/>
      <c r="B145" s="30"/>
      <c r="C145" s="29"/>
      <c r="D145" s="161" t="s">
        <v>127</v>
      </c>
      <c r="E145" s="29"/>
      <c r="F145" s="162" t="s">
        <v>186</v>
      </c>
      <c r="G145" s="29"/>
      <c r="H145" s="29"/>
      <c r="I145" s="93"/>
      <c r="J145" s="29"/>
      <c r="K145" s="29"/>
      <c r="L145" s="30"/>
      <c r="M145" s="163"/>
      <c r="N145" s="164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127</v>
      </c>
      <c r="AU145" s="14" t="s">
        <v>82</v>
      </c>
    </row>
    <row r="146" spans="1:65" s="2" customFormat="1" ht="33" customHeight="1">
      <c r="A146" s="29"/>
      <c r="B146" s="145"/>
      <c r="C146" s="178" t="s">
        <v>187</v>
      </c>
      <c r="D146" s="178" t="s">
        <v>140</v>
      </c>
      <c r="E146" s="179" t="s">
        <v>188</v>
      </c>
      <c r="F146" s="180" t="s">
        <v>189</v>
      </c>
      <c r="G146" s="181" t="s">
        <v>190</v>
      </c>
      <c r="H146" s="182">
        <v>600</v>
      </c>
      <c r="I146" s="183"/>
      <c r="J146" s="184">
        <f>ROUND(I146*H146,2)</f>
        <v>0</v>
      </c>
      <c r="K146" s="185"/>
      <c r="L146" s="30"/>
      <c r="M146" s="186" t="s">
        <v>1</v>
      </c>
      <c r="N146" s="187" t="s">
        <v>37</v>
      </c>
      <c r="O146" s="55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125</v>
      </c>
      <c r="AT146" s="159" t="s">
        <v>140</v>
      </c>
      <c r="AU146" s="159" t="s">
        <v>82</v>
      </c>
      <c r="AY146" s="14" t="s">
        <v>124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4" t="s">
        <v>80</v>
      </c>
      <c r="BK146" s="160">
        <f>ROUND(I146*H146,2)</f>
        <v>0</v>
      </c>
      <c r="BL146" s="14" t="s">
        <v>125</v>
      </c>
      <c r="BM146" s="159" t="s">
        <v>191</v>
      </c>
    </row>
    <row r="147" spans="1:65" s="2" customFormat="1" ht="58.5">
      <c r="A147" s="29"/>
      <c r="B147" s="30"/>
      <c r="C147" s="29"/>
      <c r="D147" s="161" t="s">
        <v>127</v>
      </c>
      <c r="E147" s="29"/>
      <c r="F147" s="162" t="s">
        <v>192</v>
      </c>
      <c r="G147" s="29"/>
      <c r="H147" s="29"/>
      <c r="I147" s="93"/>
      <c r="J147" s="29"/>
      <c r="K147" s="29"/>
      <c r="L147" s="30"/>
      <c r="M147" s="163"/>
      <c r="N147" s="164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127</v>
      </c>
      <c r="AU147" s="14" t="s">
        <v>82</v>
      </c>
    </row>
    <row r="148" spans="1:65" s="2" customFormat="1" ht="33" customHeight="1">
      <c r="A148" s="29"/>
      <c r="B148" s="145"/>
      <c r="C148" s="178" t="s">
        <v>193</v>
      </c>
      <c r="D148" s="178" t="s">
        <v>140</v>
      </c>
      <c r="E148" s="179" t="s">
        <v>194</v>
      </c>
      <c r="F148" s="180" t="s">
        <v>195</v>
      </c>
      <c r="G148" s="181" t="s">
        <v>190</v>
      </c>
      <c r="H148" s="182">
        <v>600</v>
      </c>
      <c r="I148" s="183"/>
      <c r="J148" s="184">
        <f>ROUND(I148*H148,2)</f>
        <v>0</v>
      </c>
      <c r="K148" s="185"/>
      <c r="L148" s="30"/>
      <c r="M148" s="186" t="s">
        <v>1</v>
      </c>
      <c r="N148" s="187" t="s">
        <v>37</v>
      </c>
      <c r="O148" s="55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125</v>
      </c>
      <c r="AT148" s="159" t="s">
        <v>140</v>
      </c>
      <c r="AU148" s="159" t="s">
        <v>82</v>
      </c>
      <c r="AY148" s="14" t="s">
        <v>124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4" t="s">
        <v>80</v>
      </c>
      <c r="BK148" s="160">
        <f>ROUND(I148*H148,2)</f>
        <v>0</v>
      </c>
      <c r="BL148" s="14" t="s">
        <v>125</v>
      </c>
      <c r="BM148" s="159" t="s">
        <v>196</v>
      </c>
    </row>
    <row r="149" spans="1:65" s="2" customFormat="1" ht="58.5">
      <c r="A149" s="29"/>
      <c r="B149" s="30"/>
      <c r="C149" s="29"/>
      <c r="D149" s="161" t="s">
        <v>127</v>
      </c>
      <c r="E149" s="29"/>
      <c r="F149" s="162" t="s">
        <v>197</v>
      </c>
      <c r="G149" s="29"/>
      <c r="H149" s="29"/>
      <c r="I149" s="93"/>
      <c r="J149" s="29"/>
      <c r="K149" s="29"/>
      <c r="L149" s="30"/>
      <c r="M149" s="163"/>
      <c r="N149" s="164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127</v>
      </c>
      <c r="AU149" s="14" t="s">
        <v>82</v>
      </c>
    </row>
    <row r="150" spans="1:65" s="2" customFormat="1" ht="16.5" customHeight="1">
      <c r="A150" s="29"/>
      <c r="B150" s="145"/>
      <c r="C150" s="178" t="s">
        <v>8</v>
      </c>
      <c r="D150" s="178" t="s">
        <v>140</v>
      </c>
      <c r="E150" s="179" t="s">
        <v>198</v>
      </c>
      <c r="F150" s="180" t="s">
        <v>199</v>
      </c>
      <c r="G150" s="181" t="s">
        <v>130</v>
      </c>
      <c r="H150" s="182">
        <v>160</v>
      </c>
      <c r="I150" s="183"/>
      <c r="J150" s="184">
        <f>ROUND(I150*H150,2)</f>
        <v>0</v>
      </c>
      <c r="K150" s="185"/>
      <c r="L150" s="30"/>
      <c r="M150" s="186" t="s">
        <v>1</v>
      </c>
      <c r="N150" s="187" t="s">
        <v>37</v>
      </c>
      <c r="O150" s="55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125</v>
      </c>
      <c r="AT150" s="159" t="s">
        <v>140</v>
      </c>
      <c r="AU150" s="159" t="s">
        <v>82</v>
      </c>
      <c r="AY150" s="14" t="s">
        <v>124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4" t="s">
        <v>80</v>
      </c>
      <c r="BK150" s="160">
        <f>ROUND(I150*H150,2)</f>
        <v>0</v>
      </c>
      <c r="BL150" s="14" t="s">
        <v>125</v>
      </c>
      <c r="BM150" s="159" t="s">
        <v>200</v>
      </c>
    </row>
    <row r="151" spans="1:65" s="2" customFormat="1" ht="39">
      <c r="A151" s="29"/>
      <c r="B151" s="30"/>
      <c r="C151" s="29"/>
      <c r="D151" s="161" t="s">
        <v>127</v>
      </c>
      <c r="E151" s="29"/>
      <c r="F151" s="162" t="s">
        <v>201</v>
      </c>
      <c r="G151" s="29"/>
      <c r="H151" s="29"/>
      <c r="I151" s="93"/>
      <c r="J151" s="29"/>
      <c r="K151" s="29"/>
      <c r="L151" s="30"/>
      <c r="M151" s="163"/>
      <c r="N151" s="164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127</v>
      </c>
      <c r="AU151" s="14" t="s">
        <v>82</v>
      </c>
    </row>
    <row r="152" spans="1:65" s="2" customFormat="1" ht="21.75" customHeight="1">
      <c r="A152" s="29"/>
      <c r="B152" s="145"/>
      <c r="C152" s="178" t="s">
        <v>202</v>
      </c>
      <c r="D152" s="178" t="s">
        <v>140</v>
      </c>
      <c r="E152" s="179" t="s">
        <v>203</v>
      </c>
      <c r="F152" s="180" t="s">
        <v>204</v>
      </c>
      <c r="G152" s="181" t="s">
        <v>143</v>
      </c>
      <c r="H152" s="182">
        <v>400</v>
      </c>
      <c r="I152" s="183"/>
      <c r="J152" s="184">
        <f>ROUND(I152*H152,2)</f>
        <v>0</v>
      </c>
      <c r="K152" s="185"/>
      <c r="L152" s="30"/>
      <c r="M152" s="186" t="s">
        <v>1</v>
      </c>
      <c r="N152" s="187" t="s">
        <v>37</v>
      </c>
      <c r="O152" s="55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125</v>
      </c>
      <c r="AT152" s="159" t="s">
        <v>140</v>
      </c>
      <c r="AU152" s="159" t="s">
        <v>82</v>
      </c>
      <c r="AY152" s="14" t="s">
        <v>124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4" t="s">
        <v>80</v>
      </c>
      <c r="BK152" s="160">
        <f>ROUND(I152*H152,2)</f>
        <v>0</v>
      </c>
      <c r="BL152" s="14" t="s">
        <v>125</v>
      </c>
      <c r="BM152" s="159" t="s">
        <v>205</v>
      </c>
    </row>
    <row r="153" spans="1:65" s="2" customFormat="1" ht="39">
      <c r="A153" s="29"/>
      <c r="B153" s="30"/>
      <c r="C153" s="29"/>
      <c r="D153" s="161" t="s">
        <v>127</v>
      </c>
      <c r="E153" s="29"/>
      <c r="F153" s="162" t="s">
        <v>206</v>
      </c>
      <c r="G153" s="29"/>
      <c r="H153" s="29"/>
      <c r="I153" s="93"/>
      <c r="J153" s="29"/>
      <c r="K153" s="29"/>
      <c r="L153" s="30"/>
      <c r="M153" s="163"/>
      <c r="N153" s="164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127</v>
      </c>
      <c r="AU153" s="14" t="s">
        <v>82</v>
      </c>
    </row>
    <row r="154" spans="1:65" s="2" customFormat="1" ht="21.75" customHeight="1">
      <c r="A154" s="29"/>
      <c r="B154" s="145"/>
      <c r="C154" s="178" t="s">
        <v>207</v>
      </c>
      <c r="D154" s="178" t="s">
        <v>140</v>
      </c>
      <c r="E154" s="179" t="s">
        <v>208</v>
      </c>
      <c r="F154" s="180" t="s">
        <v>209</v>
      </c>
      <c r="G154" s="181" t="s">
        <v>122</v>
      </c>
      <c r="H154" s="182">
        <v>51.683999999999997</v>
      </c>
      <c r="I154" s="183"/>
      <c r="J154" s="184">
        <f>ROUND(I154*H154,2)</f>
        <v>0</v>
      </c>
      <c r="K154" s="185"/>
      <c r="L154" s="30"/>
      <c r="M154" s="186" t="s">
        <v>1</v>
      </c>
      <c r="N154" s="187" t="s">
        <v>37</v>
      </c>
      <c r="O154" s="55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125</v>
      </c>
      <c r="AT154" s="159" t="s">
        <v>140</v>
      </c>
      <c r="AU154" s="159" t="s">
        <v>82</v>
      </c>
      <c r="AY154" s="14" t="s">
        <v>124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4" t="s">
        <v>80</v>
      </c>
      <c r="BK154" s="160">
        <f>ROUND(I154*H154,2)</f>
        <v>0</v>
      </c>
      <c r="BL154" s="14" t="s">
        <v>125</v>
      </c>
      <c r="BM154" s="159" t="s">
        <v>210</v>
      </c>
    </row>
    <row r="155" spans="1:65" s="2" customFormat="1" ht="48.75">
      <c r="A155" s="29"/>
      <c r="B155" s="30"/>
      <c r="C155" s="29"/>
      <c r="D155" s="161" t="s">
        <v>127</v>
      </c>
      <c r="E155" s="29"/>
      <c r="F155" s="162" t="s">
        <v>211</v>
      </c>
      <c r="G155" s="29"/>
      <c r="H155" s="29"/>
      <c r="I155" s="93"/>
      <c r="J155" s="29"/>
      <c r="K155" s="29"/>
      <c r="L155" s="30"/>
      <c r="M155" s="163"/>
      <c r="N155" s="164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127</v>
      </c>
      <c r="AU155" s="14" t="s">
        <v>82</v>
      </c>
    </row>
    <row r="156" spans="1:65" s="12" customFormat="1" ht="25.9" customHeight="1">
      <c r="B156" s="165"/>
      <c r="D156" s="166" t="s">
        <v>71</v>
      </c>
      <c r="E156" s="167" t="s">
        <v>212</v>
      </c>
      <c r="F156" s="167" t="s">
        <v>213</v>
      </c>
      <c r="I156" s="168"/>
      <c r="J156" s="169">
        <f>BK156</f>
        <v>0</v>
      </c>
      <c r="L156" s="165"/>
      <c r="M156" s="170"/>
      <c r="N156" s="171"/>
      <c r="O156" s="171"/>
      <c r="P156" s="172">
        <f>SUM(P157:P168)</f>
        <v>0</v>
      </c>
      <c r="Q156" s="171"/>
      <c r="R156" s="172">
        <f>SUM(R157:R168)</f>
        <v>0</v>
      </c>
      <c r="S156" s="171"/>
      <c r="T156" s="173">
        <f>SUM(T157:T168)</f>
        <v>0</v>
      </c>
      <c r="AR156" s="166" t="s">
        <v>125</v>
      </c>
      <c r="AT156" s="174" t="s">
        <v>71</v>
      </c>
      <c r="AU156" s="174" t="s">
        <v>72</v>
      </c>
      <c r="AY156" s="166" t="s">
        <v>124</v>
      </c>
      <c r="BK156" s="175">
        <f>SUM(BK157:BK168)</f>
        <v>0</v>
      </c>
    </row>
    <row r="157" spans="1:65" s="2" customFormat="1" ht="44.25" customHeight="1">
      <c r="A157" s="29"/>
      <c r="B157" s="145"/>
      <c r="C157" s="178" t="s">
        <v>214</v>
      </c>
      <c r="D157" s="178" t="s">
        <v>140</v>
      </c>
      <c r="E157" s="179" t="s">
        <v>215</v>
      </c>
      <c r="F157" s="180" t="s">
        <v>216</v>
      </c>
      <c r="G157" s="181" t="s">
        <v>122</v>
      </c>
      <c r="H157" s="182">
        <v>300</v>
      </c>
      <c r="I157" s="183"/>
      <c r="J157" s="184">
        <f>ROUND(I157*H157,2)</f>
        <v>0</v>
      </c>
      <c r="K157" s="185"/>
      <c r="L157" s="30"/>
      <c r="M157" s="186" t="s">
        <v>1</v>
      </c>
      <c r="N157" s="187" t="s">
        <v>37</v>
      </c>
      <c r="O157" s="55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217</v>
      </c>
      <c r="AT157" s="159" t="s">
        <v>140</v>
      </c>
      <c r="AU157" s="159" t="s">
        <v>80</v>
      </c>
      <c r="AY157" s="14" t="s">
        <v>124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4" t="s">
        <v>80</v>
      </c>
      <c r="BK157" s="160">
        <f>ROUND(I157*H157,2)</f>
        <v>0</v>
      </c>
      <c r="BL157" s="14" t="s">
        <v>217</v>
      </c>
      <c r="BM157" s="159" t="s">
        <v>246</v>
      </c>
    </row>
    <row r="158" spans="1:65" s="2" customFormat="1" ht="136.5">
      <c r="A158" s="29"/>
      <c r="B158" s="30"/>
      <c r="C158" s="29"/>
      <c r="D158" s="161" t="s">
        <v>127</v>
      </c>
      <c r="E158" s="29"/>
      <c r="F158" s="162" t="s">
        <v>219</v>
      </c>
      <c r="G158" s="29"/>
      <c r="H158" s="29"/>
      <c r="I158" s="93"/>
      <c r="J158" s="29"/>
      <c r="K158" s="29"/>
      <c r="L158" s="30"/>
      <c r="M158" s="163"/>
      <c r="N158" s="164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127</v>
      </c>
      <c r="AU158" s="14" t="s">
        <v>80</v>
      </c>
    </row>
    <row r="159" spans="1:65" s="2" customFormat="1" ht="33" customHeight="1">
      <c r="A159" s="29"/>
      <c r="B159" s="145"/>
      <c r="C159" s="178" t="s">
        <v>220</v>
      </c>
      <c r="D159" s="178" t="s">
        <v>140</v>
      </c>
      <c r="E159" s="179" t="s">
        <v>221</v>
      </c>
      <c r="F159" s="180" t="s">
        <v>222</v>
      </c>
      <c r="G159" s="181" t="s">
        <v>122</v>
      </c>
      <c r="H159" s="182">
        <v>51.683999999999997</v>
      </c>
      <c r="I159" s="183"/>
      <c r="J159" s="184">
        <f>ROUND(I159*H159,2)</f>
        <v>0</v>
      </c>
      <c r="K159" s="185"/>
      <c r="L159" s="30"/>
      <c r="M159" s="186" t="s">
        <v>1</v>
      </c>
      <c r="N159" s="187" t="s">
        <v>37</v>
      </c>
      <c r="O159" s="55"/>
      <c r="P159" s="157">
        <f>O159*H159</f>
        <v>0</v>
      </c>
      <c r="Q159" s="157">
        <v>0</v>
      </c>
      <c r="R159" s="157">
        <f>Q159*H159</f>
        <v>0</v>
      </c>
      <c r="S159" s="157">
        <v>0</v>
      </c>
      <c r="T159" s="15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217</v>
      </c>
      <c r="AT159" s="159" t="s">
        <v>140</v>
      </c>
      <c r="AU159" s="159" t="s">
        <v>80</v>
      </c>
      <c r="AY159" s="14" t="s">
        <v>124</v>
      </c>
      <c r="BE159" s="160">
        <f>IF(N159="základní",J159,0)</f>
        <v>0</v>
      </c>
      <c r="BF159" s="160">
        <f>IF(N159="snížená",J159,0)</f>
        <v>0</v>
      </c>
      <c r="BG159" s="160">
        <f>IF(N159="zákl. přenesená",J159,0)</f>
        <v>0</v>
      </c>
      <c r="BH159" s="160">
        <f>IF(N159="sníž. přenesená",J159,0)</f>
        <v>0</v>
      </c>
      <c r="BI159" s="160">
        <f>IF(N159="nulová",J159,0)</f>
        <v>0</v>
      </c>
      <c r="BJ159" s="14" t="s">
        <v>80</v>
      </c>
      <c r="BK159" s="160">
        <f>ROUND(I159*H159,2)</f>
        <v>0</v>
      </c>
      <c r="BL159" s="14" t="s">
        <v>217</v>
      </c>
      <c r="BM159" s="159" t="s">
        <v>223</v>
      </c>
    </row>
    <row r="160" spans="1:65" s="2" customFormat="1" ht="117">
      <c r="A160" s="29"/>
      <c r="B160" s="30"/>
      <c r="C160" s="29"/>
      <c r="D160" s="161" t="s">
        <v>127</v>
      </c>
      <c r="E160" s="29"/>
      <c r="F160" s="162" t="s">
        <v>224</v>
      </c>
      <c r="G160" s="29"/>
      <c r="H160" s="29"/>
      <c r="I160" s="93"/>
      <c r="J160" s="29"/>
      <c r="K160" s="29"/>
      <c r="L160" s="30"/>
      <c r="M160" s="163"/>
      <c r="N160" s="164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127</v>
      </c>
      <c r="AU160" s="14" t="s">
        <v>80</v>
      </c>
    </row>
    <row r="161" spans="1:65" s="2" customFormat="1" ht="55.5" customHeight="1">
      <c r="A161" s="29"/>
      <c r="B161" s="145"/>
      <c r="C161" s="178" t="s">
        <v>225</v>
      </c>
      <c r="D161" s="178" t="s">
        <v>140</v>
      </c>
      <c r="E161" s="179" t="s">
        <v>226</v>
      </c>
      <c r="F161" s="180" t="s">
        <v>227</v>
      </c>
      <c r="G161" s="181" t="s">
        <v>122</v>
      </c>
      <c r="H161" s="182">
        <v>20</v>
      </c>
      <c r="I161" s="183"/>
      <c r="J161" s="184">
        <f>ROUND(I161*H161,2)</f>
        <v>0</v>
      </c>
      <c r="K161" s="185"/>
      <c r="L161" s="30"/>
      <c r="M161" s="186" t="s">
        <v>1</v>
      </c>
      <c r="N161" s="187" t="s">
        <v>37</v>
      </c>
      <c r="O161" s="55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217</v>
      </c>
      <c r="AT161" s="159" t="s">
        <v>140</v>
      </c>
      <c r="AU161" s="159" t="s">
        <v>80</v>
      </c>
      <c r="AY161" s="14" t="s">
        <v>124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4" t="s">
        <v>80</v>
      </c>
      <c r="BK161" s="160">
        <f>ROUND(I161*H161,2)</f>
        <v>0</v>
      </c>
      <c r="BL161" s="14" t="s">
        <v>217</v>
      </c>
      <c r="BM161" s="159" t="s">
        <v>247</v>
      </c>
    </row>
    <row r="162" spans="1:65" s="2" customFormat="1" ht="136.5">
      <c r="A162" s="29"/>
      <c r="B162" s="30"/>
      <c r="C162" s="29"/>
      <c r="D162" s="161" t="s">
        <v>127</v>
      </c>
      <c r="E162" s="29"/>
      <c r="F162" s="162" t="s">
        <v>229</v>
      </c>
      <c r="G162" s="29"/>
      <c r="H162" s="29"/>
      <c r="I162" s="93"/>
      <c r="J162" s="29"/>
      <c r="K162" s="29"/>
      <c r="L162" s="30"/>
      <c r="M162" s="163"/>
      <c r="N162" s="164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127</v>
      </c>
      <c r="AU162" s="14" t="s">
        <v>80</v>
      </c>
    </row>
    <row r="163" spans="1:65" s="2" customFormat="1" ht="55.5" customHeight="1">
      <c r="A163" s="29"/>
      <c r="B163" s="145"/>
      <c r="C163" s="178" t="s">
        <v>7</v>
      </c>
      <c r="D163" s="178" t="s">
        <v>140</v>
      </c>
      <c r="E163" s="179" t="s">
        <v>230</v>
      </c>
      <c r="F163" s="180" t="s">
        <v>231</v>
      </c>
      <c r="G163" s="181" t="s">
        <v>122</v>
      </c>
      <c r="H163" s="182">
        <v>90.75</v>
      </c>
      <c r="I163" s="183"/>
      <c r="J163" s="184">
        <f>ROUND(I163*H163,2)</f>
        <v>0</v>
      </c>
      <c r="K163" s="185"/>
      <c r="L163" s="30"/>
      <c r="M163" s="186" t="s">
        <v>1</v>
      </c>
      <c r="N163" s="187" t="s">
        <v>37</v>
      </c>
      <c r="O163" s="55"/>
      <c r="P163" s="157">
        <f>O163*H163</f>
        <v>0</v>
      </c>
      <c r="Q163" s="157">
        <v>0</v>
      </c>
      <c r="R163" s="157">
        <f>Q163*H163</f>
        <v>0</v>
      </c>
      <c r="S163" s="157">
        <v>0</v>
      </c>
      <c r="T163" s="15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217</v>
      </c>
      <c r="AT163" s="159" t="s">
        <v>140</v>
      </c>
      <c r="AU163" s="159" t="s">
        <v>80</v>
      </c>
      <c r="AY163" s="14" t="s">
        <v>124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4" t="s">
        <v>80</v>
      </c>
      <c r="BK163" s="160">
        <f>ROUND(I163*H163,2)</f>
        <v>0</v>
      </c>
      <c r="BL163" s="14" t="s">
        <v>217</v>
      </c>
      <c r="BM163" s="159" t="s">
        <v>232</v>
      </c>
    </row>
    <row r="164" spans="1:65" s="2" customFormat="1" ht="136.5">
      <c r="A164" s="29"/>
      <c r="B164" s="30"/>
      <c r="C164" s="29"/>
      <c r="D164" s="161" t="s">
        <v>127</v>
      </c>
      <c r="E164" s="29"/>
      <c r="F164" s="162" t="s">
        <v>233</v>
      </c>
      <c r="G164" s="29"/>
      <c r="H164" s="29"/>
      <c r="I164" s="93"/>
      <c r="J164" s="29"/>
      <c r="K164" s="29"/>
      <c r="L164" s="30"/>
      <c r="M164" s="163"/>
      <c r="N164" s="164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127</v>
      </c>
      <c r="AU164" s="14" t="s">
        <v>80</v>
      </c>
    </row>
    <row r="165" spans="1:65" s="2" customFormat="1" ht="21.75" customHeight="1">
      <c r="A165" s="29"/>
      <c r="B165" s="145"/>
      <c r="C165" s="178" t="s">
        <v>234</v>
      </c>
      <c r="D165" s="178" t="s">
        <v>140</v>
      </c>
      <c r="E165" s="179" t="s">
        <v>235</v>
      </c>
      <c r="F165" s="180" t="s">
        <v>236</v>
      </c>
      <c r="G165" s="181" t="s">
        <v>122</v>
      </c>
      <c r="H165" s="182">
        <v>20</v>
      </c>
      <c r="I165" s="183"/>
      <c r="J165" s="184">
        <f>ROUND(I165*H165,2)</f>
        <v>0</v>
      </c>
      <c r="K165" s="185"/>
      <c r="L165" s="30"/>
      <c r="M165" s="186" t="s">
        <v>1</v>
      </c>
      <c r="N165" s="187" t="s">
        <v>37</v>
      </c>
      <c r="O165" s="55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217</v>
      </c>
      <c r="AT165" s="159" t="s">
        <v>140</v>
      </c>
      <c r="AU165" s="159" t="s">
        <v>80</v>
      </c>
      <c r="AY165" s="14" t="s">
        <v>124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4" t="s">
        <v>80</v>
      </c>
      <c r="BK165" s="160">
        <f>ROUND(I165*H165,2)</f>
        <v>0</v>
      </c>
      <c r="BL165" s="14" t="s">
        <v>217</v>
      </c>
      <c r="BM165" s="159" t="s">
        <v>237</v>
      </c>
    </row>
    <row r="166" spans="1:65" s="2" customFormat="1" ht="48.75">
      <c r="A166" s="29"/>
      <c r="B166" s="30"/>
      <c r="C166" s="29"/>
      <c r="D166" s="161" t="s">
        <v>127</v>
      </c>
      <c r="E166" s="29"/>
      <c r="F166" s="162" t="s">
        <v>238</v>
      </c>
      <c r="G166" s="29"/>
      <c r="H166" s="29"/>
      <c r="I166" s="93"/>
      <c r="J166" s="29"/>
      <c r="K166" s="29"/>
      <c r="L166" s="30"/>
      <c r="M166" s="163"/>
      <c r="N166" s="164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127</v>
      </c>
      <c r="AU166" s="14" t="s">
        <v>80</v>
      </c>
    </row>
    <row r="167" spans="1:65" s="2" customFormat="1" ht="21.75" customHeight="1">
      <c r="A167" s="29"/>
      <c r="B167" s="145"/>
      <c r="C167" s="178" t="s">
        <v>239</v>
      </c>
      <c r="D167" s="178" t="s">
        <v>140</v>
      </c>
      <c r="E167" s="179" t="s">
        <v>240</v>
      </c>
      <c r="F167" s="180" t="s">
        <v>241</v>
      </c>
      <c r="G167" s="181" t="s">
        <v>130</v>
      </c>
      <c r="H167" s="182">
        <v>2</v>
      </c>
      <c r="I167" s="183"/>
      <c r="J167" s="184">
        <f>ROUND(I167*H167,2)</f>
        <v>0</v>
      </c>
      <c r="K167" s="185"/>
      <c r="L167" s="30"/>
      <c r="M167" s="186" t="s">
        <v>1</v>
      </c>
      <c r="N167" s="187" t="s">
        <v>37</v>
      </c>
      <c r="O167" s="55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217</v>
      </c>
      <c r="AT167" s="159" t="s">
        <v>140</v>
      </c>
      <c r="AU167" s="159" t="s">
        <v>80</v>
      </c>
      <c r="AY167" s="14" t="s">
        <v>124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4" t="s">
        <v>80</v>
      </c>
      <c r="BK167" s="160">
        <f>ROUND(I167*H167,2)</f>
        <v>0</v>
      </c>
      <c r="BL167" s="14" t="s">
        <v>217</v>
      </c>
      <c r="BM167" s="159" t="s">
        <v>242</v>
      </c>
    </row>
    <row r="168" spans="1:65" s="2" customFormat="1" ht="58.5">
      <c r="A168" s="29"/>
      <c r="B168" s="30"/>
      <c r="C168" s="29"/>
      <c r="D168" s="161" t="s">
        <v>127</v>
      </c>
      <c r="E168" s="29"/>
      <c r="F168" s="162" t="s">
        <v>243</v>
      </c>
      <c r="G168" s="29"/>
      <c r="H168" s="29"/>
      <c r="I168" s="93"/>
      <c r="J168" s="29"/>
      <c r="K168" s="29"/>
      <c r="L168" s="30"/>
      <c r="M168" s="188"/>
      <c r="N168" s="189"/>
      <c r="O168" s="190"/>
      <c r="P168" s="190"/>
      <c r="Q168" s="190"/>
      <c r="R168" s="190"/>
      <c r="S168" s="190"/>
      <c r="T168" s="191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127</v>
      </c>
      <c r="AU168" s="14" t="s">
        <v>80</v>
      </c>
    </row>
    <row r="169" spans="1:65" s="2" customFormat="1" ht="6.95" customHeight="1">
      <c r="A169" s="29"/>
      <c r="B169" s="44"/>
      <c r="C169" s="45"/>
      <c r="D169" s="45"/>
      <c r="E169" s="45"/>
      <c r="F169" s="45"/>
      <c r="G169" s="45"/>
      <c r="H169" s="45"/>
      <c r="I169" s="117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18:K16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trati v úseku Ptení - Dzbel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248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ROUND((SUM(BE119:BE134)),  2)</f>
        <v>0</v>
      </c>
      <c r="G33" s="29"/>
      <c r="H33" s="29"/>
      <c r="I33" s="104">
        <v>0.21</v>
      </c>
      <c r="J33" s="103">
        <f>ROUND(((SUM(BE119:BE134))*I33),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ROUND((SUM(BF119:BF134)),  2)</f>
        <v>0</v>
      </c>
      <c r="G34" s="29"/>
      <c r="H34" s="29"/>
      <c r="I34" s="104">
        <v>0.15</v>
      </c>
      <c r="J34" s="103">
        <f>ROUND(((SUM(BF119:BF134))*I34),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ROUND((SUM(BG119:BG134)),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ROUND((SUM(BH119:BH134)),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ROUND((SUM(BI119:BI134)),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trati v úseku Ptení - Dzbel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03 - km 23,950 - 24,200 - čištění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9" customFormat="1" ht="24.95" customHeight="1">
      <c r="B97" s="123"/>
      <c r="D97" s="124" t="s">
        <v>103</v>
      </c>
      <c r="E97" s="125"/>
      <c r="F97" s="125"/>
      <c r="G97" s="125"/>
      <c r="H97" s="125"/>
      <c r="I97" s="126"/>
      <c r="J97" s="127">
        <f>J122</f>
        <v>0</v>
      </c>
      <c r="L97" s="123"/>
    </row>
    <row r="98" spans="1:31" s="10" customFormat="1" ht="19.899999999999999" customHeight="1">
      <c r="B98" s="128"/>
      <c r="D98" s="129" t="s">
        <v>104</v>
      </c>
      <c r="E98" s="130"/>
      <c r="F98" s="130"/>
      <c r="G98" s="130"/>
      <c r="H98" s="130"/>
      <c r="I98" s="131"/>
      <c r="J98" s="132">
        <f>J123</f>
        <v>0</v>
      </c>
      <c r="L98" s="128"/>
    </row>
    <row r="99" spans="1:31" s="9" customFormat="1" ht="24.95" customHeight="1">
      <c r="B99" s="123"/>
      <c r="D99" s="124" t="s">
        <v>105</v>
      </c>
      <c r="E99" s="125"/>
      <c r="F99" s="125"/>
      <c r="G99" s="125"/>
      <c r="H99" s="125"/>
      <c r="I99" s="126"/>
      <c r="J99" s="127">
        <f>J130</f>
        <v>0</v>
      </c>
      <c r="L99" s="12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33" t="str">
        <f>E7</f>
        <v>Oprava trati v úseku Ptení - Dzbel</v>
      </c>
      <c r="F109" s="234"/>
      <c r="G109" s="234"/>
      <c r="H109" s="234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96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3" t="str">
        <f>E9</f>
        <v>SO 03 - km 23,950 - 24,200 - čištění</v>
      </c>
      <c r="F111" s="232"/>
      <c r="G111" s="232"/>
      <c r="H111" s="232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94" t="s">
        <v>22</v>
      </c>
      <c r="J113" s="52">
        <f>IF(J12="","",J12)</f>
        <v>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9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9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107</v>
      </c>
      <c r="D118" s="136" t="s">
        <v>57</v>
      </c>
      <c r="E118" s="136" t="s">
        <v>53</v>
      </c>
      <c r="F118" s="136" t="s">
        <v>54</v>
      </c>
      <c r="G118" s="136" t="s">
        <v>108</v>
      </c>
      <c r="H118" s="136" t="s">
        <v>109</v>
      </c>
      <c r="I118" s="137" t="s">
        <v>110</v>
      </c>
      <c r="J118" s="138" t="s">
        <v>100</v>
      </c>
      <c r="K118" s="139" t="s">
        <v>111</v>
      </c>
      <c r="L118" s="140"/>
      <c r="M118" s="59" t="s">
        <v>1</v>
      </c>
      <c r="N118" s="60" t="s">
        <v>36</v>
      </c>
      <c r="O118" s="60" t="s">
        <v>112</v>
      </c>
      <c r="P118" s="60" t="s">
        <v>113</v>
      </c>
      <c r="Q118" s="60" t="s">
        <v>114</v>
      </c>
      <c r="R118" s="60" t="s">
        <v>115</v>
      </c>
      <c r="S118" s="60" t="s">
        <v>116</v>
      </c>
      <c r="T118" s="61" t="s">
        <v>117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118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P120+P121+P122+P130</f>
        <v>0</v>
      </c>
      <c r="Q119" s="63"/>
      <c r="R119" s="142">
        <f>R120+R121+R122+R130</f>
        <v>400</v>
      </c>
      <c r="S119" s="63"/>
      <c r="T119" s="143">
        <f>T120+T121+T122+T130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102</v>
      </c>
      <c r="BK119" s="144">
        <f>BK120+BK121+BK122+BK130</f>
        <v>0</v>
      </c>
    </row>
    <row r="120" spans="1:65" s="2" customFormat="1" ht="16.5" customHeight="1">
      <c r="A120" s="29"/>
      <c r="B120" s="145"/>
      <c r="C120" s="146" t="s">
        <v>80</v>
      </c>
      <c r="D120" s="146" t="s">
        <v>119</v>
      </c>
      <c r="E120" s="147" t="s">
        <v>120</v>
      </c>
      <c r="F120" s="148" t="s">
        <v>121</v>
      </c>
      <c r="G120" s="149" t="s">
        <v>122</v>
      </c>
      <c r="H120" s="150">
        <v>400</v>
      </c>
      <c r="I120" s="151"/>
      <c r="J120" s="152">
        <f>ROUND(I120*H120,2)</f>
        <v>0</v>
      </c>
      <c r="K120" s="153"/>
      <c r="L120" s="154"/>
      <c r="M120" s="155" t="s">
        <v>1</v>
      </c>
      <c r="N120" s="156" t="s">
        <v>37</v>
      </c>
      <c r="O120" s="55"/>
      <c r="P120" s="157">
        <f>O120*H120</f>
        <v>0</v>
      </c>
      <c r="Q120" s="157">
        <v>1</v>
      </c>
      <c r="R120" s="157">
        <f>Q120*H120</f>
        <v>400</v>
      </c>
      <c r="S120" s="157">
        <v>0</v>
      </c>
      <c r="T120" s="15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9" t="s">
        <v>123</v>
      </c>
      <c r="AT120" s="159" t="s">
        <v>119</v>
      </c>
      <c r="AU120" s="159" t="s">
        <v>72</v>
      </c>
      <c r="AY120" s="14" t="s">
        <v>124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80</v>
      </c>
      <c r="BK120" s="160">
        <f>ROUND(I120*H120,2)</f>
        <v>0</v>
      </c>
      <c r="BL120" s="14" t="s">
        <v>125</v>
      </c>
      <c r="BM120" s="159" t="s">
        <v>126</v>
      </c>
    </row>
    <row r="121" spans="1:65" s="2" customFormat="1">
      <c r="A121" s="29"/>
      <c r="B121" s="30"/>
      <c r="C121" s="29"/>
      <c r="D121" s="161" t="s">
        <v>127</v>
      </c>
      <c r="E121" s="29"/>
      <c r="F121" s="162" t="s">
        <v>121</v>
      </c>
      <c r="G121" s="29"/>
      <c r="H121" s="29"/>
      <c r="I121" s="93"/>
      <c r="J121" s="29"/>
      <c r="K121" s="29"/>
      <c r="L121" s="30"/>
      <c r="M121" s="163"/>
      <c r="N121" s="164"/>
      <c r="O121" s="55"/>
      <c r="P121" s="55"/>
      <c r="Q121" s="55"/>
      <c r="R121" s="55"/>
      <c r="S121" s="55"/>
      <c r="T121" s="56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127</v>
      </c>
      <c r="AU121" s="14" t="s">
        <v>72</v>
      </c>
    </row>
    <row r="122" spans="1:65" s="12" customFormat="1" ht="25.9" customHeight="1">
      <c r="B122" s="165"/>
      <c r="D122" s="166" t="s">
        <v>71</v>
      </c>
      <c r="E122" s="167" t="s">
        <v>136</v>
      </c>
      <c r="F122" s="167" t="s">
        <v>137</v>
      </c>
      <c r="I122" s="168"/>
      <c r="J122" s="169">
        <f>BK122</f>
        <v>0</v>
      </c>
      <c r="L122" s="165"/>
      <c r="M122" s="170"/>
      <c r="N122" s="171"/>
      <c r="O122" s="171"/>
      <c r="P122" s="172">
        <f>P123</f>
        <v>0</v>
      </c>
      <c r="Q122" s="171"/>
      <c r="R122" s="172">
        <f>R123</f>
        <v>0</v>
      </c>
      <c r="S122" s="171"/>
      <c r="T122" s="173">
        <f>T123</f>
        <v>0</v>
      </c>
      <c r="AR122" s="166" t="s">
        <v>80</v>
      </c>
      <c r="AT122" s="174" t="s">
        <v>71</v>
      </c>
      <c r="AU122" s="174" t="s">
        <v>72</v>
      </c>
      <c r="AY122" s="166" t="s">
        <v>124</v>
      </c>
      <c r="BK122" s="175">
        <f>BK123</f>
        <v>0</v>
      </c>
    </row>
    <row r="123" spans="1:65" s="12" customFormat="1" ht="22.9" customHeight="1">
      <c r="B123" s="165"/>
      <c r="D123" s="166" t="s">
        <v>71</v>
      </c>
      <c r="E123" s="176" t="s">
        <v>138</v>
      </c>
      <c r="F123" s="176" t="s">
        <v>139</v>
      </c>
      <c r="I123" s="168"/>
      <c r="J123" s="177">
        <f>BK123</f>
        <v>0</v>
      </c>
      <c r="L123" s="165"/>
      <c r="M123" s="170"/>
      <c r="N123" s="171"/>
      <c r="O123" s="171"/>
      <c r="P123" s="172">
        <f>SUM(P124:P129)</f>
        <v>0</v>
      </c>
      <c r="Q123" s="171"/>
      <c r="R123" s="172">
        <f>SUM(R124:R129)</f>
        <v>0</v>
      </c>
      <c r="S123" s="171"/>
      <c r="T123" s="173">
        <f>SUM(T124:T129)</f>
        <v>0</v>
      </c>
      <c r="AR123" s="166" t="s">
        <v>80</v>
      </c>
      <c r="AT123" s="174" t="s">
        <v>71</v>
      </c>
      <c r="AU123" s="174" t="s">
        <v>80</v>
      </c>
      <c r="AY123" s="166" t="s">
        <v>124</v>
      </c>
      <c r="BK123" s="175">
        <f>SUM(BK124:BK129)</f>
        <v>0</v>
      </c>
    </row>
    <row r="124" spans="1:65" s="2" customFormat="1" ht="21.75" customHeight="1">
      <c r="A124" s="29"/>
      <c r="B124" s="145"/>
      <c r="C124" s="178" t="s">
        <v>82</v>
      </c>
      <c r="D124" s="178" t="s">
        <v>140</v>
      </c>
      <c r="E124" s="179" t="s">
        <v>146</v>
      </c>
      <c r="F124" s="180" t="s">
        <v>147</v>
      </c>
      <c r="G124" s="181" t="s">
        <v>148</v>
      </c>
      <c r="H124" s="182">
        <v>0.25</v>
      </c>
      <c r="I124" s="183"/>
      <c r="J124" s="184">
        <f>ROUND(I124*H124,2)</f>
        <v>0</v>
      </c>
      <c r="K124" s="185"/>
      <c r="L124" s="30"/>
      <c r="M124" s="186" t="s">
        <v>1</v>
      </c>
      <c r="N124" s="187" t="s">
        <v>37</v>
      </c>
      <c r="O124" s="55"/>
      <c r="P124" s="157">
        <f>O124*H124</f>
        <v>0</v>
      </c>
      <c r="Q124" s="157">
        <v>0</v>
      </c>
      <c r="R124" s="157">
        <f>Q124*H124</f>
        <v>0</v>
      </c>
      <c r="S124" s="157">
        <v>0</v>
      </c>
      <c r="T124" s="15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125</v>
      </c>
      <c r="AT124" s="159" t="s">
        <v>140</v>
      </c>
      <c r="AU124" s="159" t="s">
        <v>82</v>
      </c>
      <c r="AY124" s="14" t="s">
        <v>124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80</v>
      </c>
      <c r="BK124" s="160">
        <f>ROUND(I124*H124,2)</f>
        <v>0</v>
      </c>
      <c r="BL124" s="14" t="s">
        <v>125</v>
      </c>
      <c r="BM124" s="159" t="s">
        <v>149</v>
      </c>
    </row>
    <row r="125" spans="1:65" s="2" customFormat="1" ht="97.5">
      <c r="A125" s="29"/>
      <c r="B125" s="30"/>
      <c r="C125" s="29"/>
      <c r="D125" s="161" t="s">
        <v>127</v>
      </c>
      <c r="E125" s="29"/>
      <c r="F125" s="162" t="s">
        <v>150</v>
      </c>
      <c r="G125" s="29"/>
      <c r="H125" s="29"/>
      <c r="I125" s="93"/>
      <c r="J125" s="29"/>
      <c r="K125" s="29"/>
      <c r="L125" s="30"/>
      <c r="M125" s="163"/>
      <c r="N125" s="164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127</v>
      </c>
      <c r="AU125" s="14" t="s">
        <v>82</v>
      </c>
    </row>
    <row r="126" spans="1:65" s="2" customFormat="1" ht="16.5" customHeight="1">
      <c r="A126" s="29"/>
      <c r="B126" s="145"/>
      <c r="C126" s="178" t="s">
        <v>132</v>
      </c>
      <c r="D126" s="178" t="s">
        <v>140</v>
      </c>
      <c r="E126" s="179" t="s">
        <v>152</v>
      </c>
      <c r="F126" s="180" t="s">
        <v>153</v>
      </c>
      <c r="G126" s="181" t="s">
        <v>154</v>
      </c>
      <c r="H126" s="182">
        <v>240</v>
      </c>
      <c r="I126" s="183"/>
      <c r="J126" s="184">
        <f>ROUND(I126*H126,2)</f>
        <v>0</v>
      </c>
      <c r="K126" s="185"/>
      <c r="L126" s="30"/>
      <c r="M126" s="186" t="s">
        <v>1</v>
      </c>
      <c r="N126" s="187" t="s">
        <v>37</v>
      </c>
      <c r="O126" s="55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125</v>
      </c>
      <c r="AT126" s="159" t="s">
        <v>140</v>
      </c>
      <c r="AU126" s="159" t="s">
        <v>82</v>
      </c>
      <c r="AY126" s="14" t="s">
        <v>124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80</v>
      </c>
      <c r="BK126" s="160">
        <f>ROUND(I126*H126,2)</f>
        <v>0</v>
      </c>
      <c r="BL126" s="14" t="s">
        <v>125</v>
      </c>
      <c r="BM126" s="159" t="s">
        <v>155</v>
      </c>
    </row>
    <row r="127" spans="1:65" s="2" customFormat="1" ht="48.75">
      <c r="A127" s="29"/>
      <c r="B127" s="30"/>
      <c r="C127" s="29"/>
      <c r="D127" s="161" t="s">
        <v>127</v>
      </c>
      <c r="E127" s="29"/>
      <c r="F127" s="162" t="s">
        <v>156</v>
      </c>
      <c r="G127" s="29"/>
      <c r="H127" s="29"/>
      <c r="I127" s="93"/>
      <c r="J127" s="29"/>
      <c r="K127" s="29"/>
      <c r="L127" s="30"/>
      <c r="M127" s="163"/>
      <c r="N127" s="164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127</v>
      </c>
      <c r="AU127" s="14" t="s">
        <v>82</v>
      </c>
    </row>
    <row r="128" spans="1:65" s="2" customFormat="1" ht="21.75" customHeight="1">
      <c r="A128" s="29"/>
      <c r="B128" s="145"/>
      <c r="C128" s="178" t="s">
        <v>125</v>
      </c>
      <c r="D128" s="178" t="s">
        <v>140</v>
      </c>
      <c r="E128" s="179" t="s">
        <v>203</v>
      </c>
      <c r="F128" s="180" t="s">
        <v>204</v>
      </c>
      <c r="G128" s="181" t="s">
        <v>143</v>
      </c>
      <c r="H128" s="182">
        <v>500</v>
      </c>
      <c r="I128" s="183"/>
      <c r="J128" s="184">
        <f>ROUND(I128*H128,2)</f>
        <v>0</v>
      </c>
      <c r="K128" s="185"/>
      <c r="L128" s="30"/>
      <c r="M128" s="186" t="s">
        <v>1</v>
      </c>
      <c r="N128" s="187" t="s">
        <v>37</v>
      </c>
      <c r="O128" s="55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125</v>
      </c>
      <c r="AT128" s="159" t="s">
        <v>140</v>
      </c>
      <c r="AU128" s="159" t="s">
        <v>82</v>
      </c>
      <c r="AY128" s="14" t="s">
        <v>124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80</v>
      </c>
      <c r="BK128" s="160">
        <f>ROUND(I128*H128,2)</f>
        <v>0</v>
      </c>
      <c r="BL128" s="14" t="s">
        <v>125</v>
      </c>
      <c r="BM128" s="159" t="s">
        <v>205</v>
      </c>
    </row>
    <row r="129" spans="1:65" s="2" customFormat="1" ht="39">
      <c r="A129" s="29"/>
      <c r="B129" s="30"/>
      <c r="C129" s="29"/>
      <c r="D129" s="161" t="s">
        <v>127</v>
      </c>
      <c r="E129" s="29"/>
      <c r="F129" s="162" t="s">
        <v>206</v>
      </c>
      <c r="G129" s="29"/>
      <c r="H129" s="29"/>
      <c r="I129" s="93"/>
      <c r="J129" s="29"/>
      <c r="K129" s="29"/>
      <c r="L129" s="30"/>
      <c r="M129" s="163"/>
      <c r="N129" s="164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127</v>
      </c>
      <c r="AU129" s="14" t="s">
        <v>82</v>
      </c>
    </row>
    <row r="130" spans="1:65" s="12" customFormat="1" ht="25.9" customHeight="1">
      <c r="B130" s="165"/>
      <c r="D130" s="166" t="s">
        <v>71</v>
      </c>
      <c r="E130" s="167" t="s">
        <v>212</v>
      </c>
      <c r="F130" s="167" t="s">
        <v>213</v>
      </c>
      <c r="I130" s="168"/>
      <c r="J130" s="169">
        <f>BK130</f>
        <v>0</v>
      </c>
      <c r="L130" s="165"/>
      <c r="M130" s="170"/>
      <c r="N130" s="171"/>
      <c r="O130" s="171"/>
      <c r="P130" s="172">
        <f>SUM(P131:P134)</f>
        <v>0</v>
      </c>
      <c r="Q130" s="171"/>
      <c r="R130" s="172">
        <f>SUM(R131:R134)</f>
        <v>0</v>
      </c>
      <c r="S130" s="171"/>
      <c r="T130" s="173">
        <f>SUM(T131:T134)</f>
        <v>0</v>
      </c>
      <c r="AR130" s="166" t="s">
        <v>125</v>
      </c>
      <c r="AT130" s="174" t="s">
        <v>71</v>
      </c>
      <c r="AU130" s="174" t="s">
        <v>72</v>
      </c>
      <c r="AY130" s="166" t="s">
        <v>124</v>
      </c>
      <c r="BK130" s="175">
        <f>SUM(BK131:BK134)</f>
        <v>0</v>
      </c>
    </row>
    <row r="131" spans="1:65" s="2" customFormat="1" ht="44.25" customHeight="1">
      <c r="A131" s="29"/>
      <c r="B131" s="145"/>
      <c r="C131" s="178" t="s">
        <v>138</v>
      </c>
      <c r="D131" s="178" t="s">
        <v>140</v>
      </c>
      <c r="E131" s="179" t="s">
        <v>215</v>
      </c>
      <c r="F131" s="180" t="s">
        <v>216</v>
      </c>
      <c r="G131" s="181" t="s">
        <v>122</v>
      </c>
      <c r="H131" s="182">
        <v>400</v>
      </c>
      <c r="I131" s="183"/>
      <c r="J131" s="184">
        <f>ROUND(I131*H131,2)</f>
        <v>0</v>
      </c>
      <c r="K131" s="185"/>
      <c r="L131" s="30"/>
      <c r="M131" s="186" t="s">
        <v>1</v>
      </c>
      <c r="N131" s="187" t="s">
        <v>37</v>
      </c>
      <c r="O131" s="55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217</v>
      </c>
      <c r="AT131" s="159" t="s">
        <v>140</v>
      </c>
      <c r="AU131" s="159" t="s">
        <v>80</v>
      </c>
      <c r="AY131" s="14" t="s">
        <v>124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4" t="s">
        <v>80</v>
      </c>
      <c r="BK131" s="160">
        <f>ROUND(I131*H131,2)</f>
        <v>0</v>
      </c>
      <c r="BL131" s="14" t="s">
        <v>217</v>
      </c>
      <c r="BM131" s="159" t="s">
        <v>249</v>
      </c>
    </row>
    <row r="132" spans="1:65" s="2" customFormat="1" ht="136.5">
      <c r="A132" s="29"/>
      <c r="B132" s="30"/>
      <c r="C132" s="29"/>
      <c r="D132" s="161" t="s">
        <v>127</v>
      </c>
      <c r="E132" s="29"/>
      <c r="F132" s="162" t="s">
        <v>219</v>
      </c>
      <c r="G132" s="29"/>
      <c r="H132" s="29"/>
      <c r="I132" s="93"/>
      <c r="J132" s="29"/>
      <c r="K132" s="29"/>
      <c r="L132" s="30"/>
      <c r="M132" s="163"/>
      <c r="N132" s="164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127</v>
      </c>
      <c r="AU132" s="14" t="s">
        <v>80</v>
      </c>
    </row>
    <row r="133" spans="1:65" s="2" customFormat="1" ht="21.75" customHeight="1">
      <c r="A133" s="29"/>
      <c r="B133" s="145"/>
      <c r="C133" s="178" t="s">
        <v>151</v>
      </c>
      <c r="D133" s="178" t="s">
        <v>140</v>
      </c>
      <c r="E133" s="179" t="s">
        <v>240</v>
      </c>
      <c r="F133" s="180" t="s">
        <v>241</v>
      </c>
      <c r="G133" s="181" t="s">
        <v>130</v>
      </c>
      <c r="H133" s="182">
        <v>2</v>
      </c>
      <c r="I133" s="183"/>
      <c r="J133" s="184">
        <f>ROUND(I133*H133,2)</f>
        <v>0</v>
      </c>
      <c r="K133" s="185"/>
      <c r="L133" s="30"/>
      <c r="M133" s="186" t="s">
        <v>1</v>
      </c>
      <c r="N133" s="187" t="s">
        <v>37</v>
      </c>
      <c r="O133" s="55"/>
      <c r="P133" s="157">
        <f>O133*H133</f>
        <v>0</v>
      </c>
      <c r="Q133" s="157">
        <v>0</v>
      </c>
      <c r="R133" s="157">
        <f>Q133*H133</f>
        <v>0</v>
      </c>
      <c r="S133" s="157">
        <v>0</v>
      </c>
      <c r="T133" s="15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217</v>
      </c>
      <c r="AT133" s="159" t="s">
        <v>140</v>
      </c>
      <c r="AU133" s="159" t="s">
        <v>80</v>
      </c>
      <c r="AY133" s="14" t="s">
        <v>124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4" t="s">
        <v>80</v>
      </c>
      <c r="BK133" s="160">
        <f>ROUND(I133*H133,2)</f>
        <v>0</v>
      </c>
      <c r="BL133" s="14" t="s">
        <v>217</v>
      </c>
      <c r="BM133" s="159" t="s">
        <v>242</v>
      </c>
    </row>
    <row r="134" spans="1:65" s="2" customFormat="1" ht="58.5">
      <c r="A134" s="29"/>
      <c r="B134" s="30"/>
      <c r="C134" s="29"/>
      <c r="D134" s="161" t="s">
        <v>127</v>
      </c>
      <c r="E134" s="29"/>
      <c r="F134" s="162" t="s">
        <v>243</v>
      </c>
      <c r="G134" s="29"/>
      <c r="H134" s="29"/>
      <c r="I134" s="93"/>
      <c r="J134" s="29"/>
      <c r="K134" s="29"/>
      <c r="L134" s="30"/>
      <c r="M134" s="188"/>
      <c r="N134" s="189"/>
      <c r="O134" s="190"/>
      <c r="P134" s="190"/>
      <c r="Q134" s="190"/>
      <c r="R134" s="190"/>
      <c r="S134" s="190"/>
      <c r="T134" s="191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127</v>
      </c>
      <c r="AU134" s="14" t="s">
        <v>80</v>
      </c>
    </row>
    <row r="135" spans="1:65" s="2" customFormat="1" ht="6.95" customHeight="1">
      <c r="A135" s="29"/>
      <c r="B135" s="44"/>
      <c r="C135" s="45"/>
      <c r="D135" s="45"/>
      <c r="E135" s="45"/>
      <c r="F135" s="45"/>
      <c r="G135" s="45"/>
      <c r="H135" s="45"/>
      <c r="I135" s="117"/>
      <c r="J135" s="45"/>
      <c r="K135" s="45"/>
      <c r="L135" s="30"/>
      <c r="M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</sheetData>
  <autoFilter ref="C118:K13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trati v úseku Ptení - Dzbel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250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ROUND((SUM(BE117:BE130)),  2)</f>
        <v>0</v>
      </c>
      <c r="G33" s="29"/>
      <c r="H33" s="29"/>
      <c r="I33" s="104">
        <v>0.21</v>
      </c>
      <c r="J33" s="103">
        <f>ROUND(((SUM(BE117:BE130))*I33),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ROUND((SUM(BF117:BF130)),  2)</f>
        <v>0</v>
      </c>
      <c r="G34" s="29"/>
      <c r="H34" s="29"/>
      <c r="I34" s="104">
        <v>0.15</v>
      </c>
      <c r="J34" s="103">
        <f>ROUND(((SUM(BF117:BF130))*I34),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ROUND((SUM(BG117:BG130)),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ROUND((SUM(BH117:BH130)),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ROUND((SUM(BI117:BI130)),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trati v úseku Ptení - Dzbel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04 - VON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9" customFormat="1" ht="24.95" customHeight="1">
      <c r="B97" s="123"/>
      <c r="D97" s="124" t="s">
        <v>251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106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33" t="str">
        <f>E7</f>
        <v>Oprava trati v úseku Ptení - Dzbel</v>
      </c>
      <c r="F107" s="234"/>
      <c r="G107" s="234"/>
      <c r="H107" s="23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96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23" t="str">
        <f>E9</f>
        <v>SO 04 - VON</v>
      </c>
      <c r="F109" s="232"/>
      <c r="G109" s="232"/>
      <c r="H109" s="232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 xml:space="preserve"> </v>
      </c>
      <c r="G111" s="29"/>
      <c r="H111" s="29"/>
      <c r="I111" s="94" t="s">
        <v>22</v>
      </c>
      <c r="J111" s="52">
        <f>IF(J12="","",J12)</f>
        <v>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23</v>
      </c>
      <c r="D113" s="29"/>
      <c r="E113" s="29"/>
      <c r="F113" s="22" t="str">
        <f>E15</f>
        <v xml:space="preserve"> </v>
      </c>
      <c r="G113" s="29"/>
      <c r="H113" s="29"/>
      <c r="I113" s="94" t="s">
        <v>28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26</v>
      </c>
      <c r="D114" s="29"/>
      <c r="E114" s="29"/>
      <c r="F114" s="22" t="str">
        <f>IF(E18="","",E18)</f>
        <v>Vyplň údaj</v>
      </c>
      <c r="G114" s="29"/>
      <c r="H114" s="29"/>
      <c r="I114" s="94" t="s">
        <v>30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107</v>
      </c>
      <c r="D116" s="136" t="s">
        <v>57</v>
      </c>
      <c r="E116" s="136" t="s">
        <v>53</v>
      </c>
      <c r="F116" s="136" t="s">
        <v>54</v>
      </c>
      <c r="G116" s="136" t="s">
        <v>108</v>
      </c>
      <c r="H116" s="136" t="s">
        <v>109</v>
      </c>
      <c r="I116" s="137" t="s">
        <v>110</v>
      </c>
      <c r="J116" s="138" t="s">
        <v>100</v>
      </c>
      <c r="K116" s="139" t="s">
        <v>111</v>
      </c>
      <c r="L116" s="140"/>
      <c r="M116" s="59" t="s">
        <v>1</v>
      </c>
      <c r="N116" s="60" t="s">
        <v>36</v>
      </c>
      <c r="O116" s="60" t="s">
        <v>112</v>
      </c>
      <c r="P116" s="60" t="s">
        <v>113</v>
      </c>
      <c r="Q116" s="60" t="s">
        <v>114</v>
      </c>
      <c r="R116" s="60" t="s">
        <v>115</v>
      </c>
      <c r="S116" s="60" t="s">
        <v>116</v>
      </c>
      <c r="T116" s="61" t="s">
        <v>117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118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71</v>
      </c>
      <c r="AU117" s="14" t="s">
        <v>102</v>
      </c>
      <c r="BK117" s="144">
        <f>BK118</f>
        <v>0</v>
      </c>
    </row>
    <row r="118" spans="1:65" s="12" customFormat="1" ht="25.9" customHeight="1">
      <c r="B118" s="165"/>
      <c r="D118" s="166" t="s">
        <v>71</v>
      </c>
      <c r="E118" s="167" t="s">
        <v>252</v>
      </c>
      <c r="F118" s="167" t="s">
        <v>253</v>
      </c>
      <c r="I118" s="168"/>
      <c r="J118" s="169">
        <f>BK118</f>
        <v>0</v>
      </c>
      <c r="L118" s="165"/>
      <c r="M118" s="170"/>
      <c r="N118" s="171"/>
      <c r="O118" s="171"/>
      <c r="P118" s="172">
        <f>SUM(P119:P130)</f>
        <v>0</v>
      </c>
      <c r="Q118" s="171"/>
      <c r="R118" s="172">
        <f>SUM(R119:R130)</f>
        <v>0</v>
      </c>
      <c r="S118" s="171"/>
      <c r="T118" s="173">
        <f>SUM(T119:T130)</f>
        <v>0</v>
      </c>
      <c r="AR118" s="166" t="s">
        <v>138</v>
      </c>
      <c r="AT118" s="174" t="s">
        <v>71</v>
      </c>
      <c r="AU118" s="174" t="s">
        <v>72</v>
      </c>
      <c r="AY118" s="166" t="s">
        <v>124</v>
      </c>
      <c r="BK118" s="175">
        <f>SUM(BK119:BK130)</f>
        <v>0</v>
      </c>
    </row>
    <row r="119" spans="1:65" s="2" customFormat="1" ht="16.5" customHeight="1">
      <c r="A119" s="29"/>
      <c r="B119" s="145"/>
      <c r="C119" s="178" t="s">
        <v>80</v>
      </c>
      <c r="D119" s="178" t="s">
        <v>140</v>
      </c>
      <c r="E119" s="179" t="s">
        <v>254</v>
      </c>
      <c r="F119" s="180" t="s">
        <v>255</v>
      </c>
      <c r="G119" s="181" t="s">
        <v>256</v>
      </c>
      <c r="H119" s="192"/>
      <c r="I119" s="183"/>
      <c r="J119" s="184">
        <f>ROUND(I119*H119,2)</f>
        <v>0</v>
      </c>
      <c r="K119" s="185"/>
      <c r="L119" s="30"/>
      <c r="M119" s="186" t="s">
        <v>1</v>
      </c>
      <c r="N119" s="187" t="s">
        <v>37</v>
      </c>
      <c r="O119" s="55"/>
      <c r="P119" s="157">
        <f>O119*H119</f>
        <v>0</v>
      </c>
      <c r="Q119" s="157">
        <v>0</v>
      </c>
      <c r="R119" s="157">
        <f>Q119*H119</f>
        <v>0</v>
      </c>
      <c r="S119" s="157">
        <v>0</v>
      </c>
      <c r="T119" s="15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9" t="s">
        <v>125</v>
      </c>
      <c r="AT119" s="159" t="s">
        <v>140</v>
      </c>
      <c r="AU119" s="159" t="s">
        <v>80</v>
      </c>
      <c r="AY119" s="14" t="s">
        <v>124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80</v>
      </c>
      <c r="BK119" s="160">
        <f>ROUND(I119*H119,2)</f>
        <v>0</v>
      </c>
      <c r="BL119" s="14" t="s">
        <v>125</v>
      </c>
      <c r="BM119" s="159" t="s">
        <v>257</v>
      </c>
    </row>
    <row r="120" spans="1:65" s="2" customFormat="1">
      <c r="A120" s="29"/>
      <c r="B120" s="30"/>
      <c r="C120" s="29"/>
      <c r="D120" s="161" t="s">
        <v>127</v>
      </c>
      <c r="E120" s="29"/>
      <c r="F120" s="162" t="s">
        <v>255</v>
      </c>
      <c r="G120" s="29"/>
      <c r="H120" s="29"/>
      <c r="I120" s="93"/>
      <c r="J120" s="29"/>
      <c r="K120" s="29"/>
      <c r="L120" s="30"/>
      <c r="M120" s="163"/>
      <c r="N120" s="164"/>
      <c r="O120" s="55"/>
      <c r="P120" s="55"/>
      <c r="Q120" s="55"/>
      <c r="R120" s="55"/>
      <c r="S120" s="55"/>
      <c r="T120" s="56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127</v>
      </c>
      <c r="AU120" s="14" t="s">
        <v>80</v>
      </c>
    </row>
    <row r="121" spans="1:65" s="2" customFormat="1" ht="21.75" customHeight="1">
      <c r="A121" s="29"/>
      <c r="B121" s="145"/>
      <c r="C121" s="178" t="s">
        <v>82</v>
      </c>
      <c r="D121" s="178" t="s">
        <v>140</v>
      </c>
      <c r="E121" s="179" t="s">
        <v>258</v>
      </c>
      <c r="F121" s="180" t="s">
        <v>259</v>
      </c>
      <c r="G121" s="181" t="s">
        <v>148</v>
      </c>
      <c r="H121" s="182">
        <v>1.4</v>
      </c>
      <c r="I121" s="183"/>
      <c r="J121" s="184">
        <f>ROUND(I121*H121,2)</f>
        <v>0</v>
      </c>
      <c r="K121" s="185"/>
      <c r="L121" s="30"/>
      <c r="M121" s="186" t="s">
        <v>1</v>
      </c>
      <c r="N121" s="187" t="s">
        <v>37</v>
      </c>
      <c r="O121" s="55"/>
      <c r="P121" s="157">
        <f>O121*H121</f>
        <v>0</v>
      </c>
      <c r="Q121" s="157">
        <v>0</v>
      </c>
      <c r="R121" s="157">
        <f>Q121*H121</f>
        <v>0</v>
      </c>
      <c r="S121" s="157">
        <v>0</v>
      </c>
      <c r="T121" s="15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9" t="s">
        <v>125</v>
      </c>
      <c r="AT121" s="159" t="s">
        <v>140</v>
      </c>
      <c r="AU121" s="159" t="s">
        <v>80</v>
      </c>
      <c r="AY121" s="14" t="s">
        <v>124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4" t="s">
        <v>80</v>
      </c>
      <c r="BK121" s="160">
        <f>ROUND(I121*H121,2)</f>
        <v>0</v>
      </c>
      <c r="BL121" s="14" t="s">
        <v>125</v>
      </c>
      <c r="BM121" s="159" t="s">
        <v>260</v>
      </c>
    </row>
    <row r="122" spans="1:65" s="2" customFormat="1" ht="68.25">
      <c r="A122" s="29"/>
      <c r="B122" s="30"/>
      <c r="C122" s="29"/>
      <c r="D122" s="161" t="s">
        <v>127</v>
      </c>
      <c r="E122" s="29"/>
      <c r="F122" s="162" t="s">
        <v>261</v>
      </c>
      <c r="G122" s="29"/>
      <c r="H122" s="29"/>
      <c r="I122" s="93"/>
      <c r="J122" s="29"/>
      <c r="K122" s="29"/>
      <c r="L122" s="30"/>
      <c r="M122" s="163"/>
      <c r="N122" s="164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127</v>
      </c>
      <c r="AU122" s="14" t="s">
        <v>80</v>
      </c>
    </row>
    <row r="123" spans="1:65" s="2" customFormat="1" ht="21.75" customHeight="1">
      <c r="A123" s="29"/>
      <c r="B123" s="145"/>
      <c r="C123" s="178" t="s">
        <v>132</v>
      </c>
      <c r="D123" s="178" t="s">
        <v>140</v>
      </c>
      <c r="E123" s="179" t="s">
        <v>262</v>
      </c>
      <c r="F123" s="180" t="s">
        <v>263</v>
      </c>
      <c r="G123" s="181" t="s">
        <v>264</v>
      </c>
      <c r="H123" s="182">
        <v>3</v>
      </c>
      <c r="I123" s="183"/>
      <c r="J123" s="184">
        <f>ROUND(I123*H123,2)</f>
        <v>0</v>
      </c>
      <c r="K123" s="185"/>
      <c r="L123" s="30"/>
      <c r="M123" s="186" t="s">
        <v>1</v>
      </c>
      <c r="N123" s="187" t="s">
        <v>37</v>
      </c>
      <c r="O123" s="55"/>
      <c r="P123" s="157">
        <f>O123*H123</f>
        <v>0</v>
      </c>
      <c r="Q123" s="157">
        <v>0</v>
      </c>
      <c r="R123" s="157">
        <f>Q123*H123</f>
        <v>0</v>
      </c>
      <c r="S123" s="157">
        <v>0</v>
      </c>
      <c r="T123" s="15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9" t="s">
        <v>125</v>
      </c>
      <c r="AT123" s="159" t="s">
        <v>140</v>
      </c>
      <c r="AU123" s="159" t="s">
        <v>80</v>
      </c>
      <c r="AY123" s="14" t="s">
        <v>124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80</v>
      </c>
      <c r="BK123" s="160">
        <f>ROUND(I123*H123,2)</f>
        <v>0</v>
      </c>
      <c r="BL123" s="14" t="s">
        <v>125</v>
      </c>
      <c r="BM123" s="159" t="s">
        <v>265</v>
      </c>
    </row>
    <row r="124" spans="1:65" s="2" customFormat="1" ht="48.75">
      <c r="A124" s="29"/>
      <c r="B124" s="30"/>
      <c r="C124" s="29"/>
      <c r="D124" s="161" t="s">
        <v>127</v>
      </c>
      <c r="E124" s="29"/>
      <c r="F124" s="162" t="s">
        <v>266</v>
      </c>
      <c r="G124" s="29"/>
      <c r="H124" s="29"/>
      <c r="I124" s="93"/>
      <c r="J124" s="29"/>
      <c r="K124" s="29"/>
      <c r="L124" s="30"/>
      <c r="M124" s="163"/>
      <c r="N124" s="164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127</v>
      </c>
      <c r="AU124" s="14" t="s">
        <v>80</v>
      </c>
    </row>
    <row r="125" spans="1:65" s="2" customFormat="1" ht="16.5" customHeight="1">
      <c r="A125" s="29"/>
      <c r="B125" s="145"/>
      <c r="C125" s="178" t="s">
        <v>125</v>
      </c>
      <c r="D125" s="178" t="s">
        <v>140</v>
      </c>
      <c r="E125" s="179" t="s">
        <v>267</v>
      </c>
      <c r="F125" s="180" t="s">
        <v>268</v>
      </c>
      <c r="G125" s="181" t="s">
        <v>264</v>
      </c>
      <c r="H125" s="182">
        <v>0.02</v>
      </c>
      <c r="I125" s="183"/>
      <c r="J125" s="184">
        <f>ROUND(I125*H125,2)</f>
        <v>0</v>
      </c>
      <c r="K125" s="185"/>
      <c r="L125" s="30"/>
      <c r="M125" s="186" t="s">
        <v>1</v>
      </c>
      <c r="N125" s="187" t="s">
        <v>37</v>
      </c>
      <c r="O125" s="55"/>
      <c r="P125" s="157">
        <f>O125*H125</f>
        <v>0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125</v>
      </c>
      <c r="AT125" s="159" t="s">
        <v>140</v>
      </c>
      <c r="AU125" s="159" t="s">
        <v>80</v>
      </c>
      <c r="AY125" s="14" t="s">
        <v>124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80</v>
      </c>
      <c r="BK125" s="160">
        <f>ROUND(I125*H125,2)</f>
        <v>0</v>
      </c>
      <c r="BL125" s="14" t="s">
        <v>125</v>
      </c>
      <c r="BM125" s="159" t="s">
        <v>269</v>
      </c>
    </row>
    <row r="126" spans="1:65" s="2" customFormat="1">
      <c r="A126" s="29"/>
      <c r="B126" s="30"/>
      <c r="C126" s="29"/>
      <c r="D126" s="161" t="s">
        <v>127</v>
      </c>
      <c r="E126" s="29"/>
      <c r="F126" s="162" t="s">
        <v>268</v>
      </c>
      <c r="G126" s="29"/>
      <c r="H126" s="29"/>
      <c r="I126" s="93"/>
      <c r="J126" s="29"/>
      <c r="K126" s="29"/>
      <c r="L126" s="30"/>
      <c r="M126" s="163"/>
      <c r="N126" s="164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127</v>
      </c>
      <c r="AU126" s="14" t="s">
        <v>80</v>
      </c>
    </row>
    <row r="127" spans="1:65" s="2" customFormat="1" ht="55.5" customHeight="1">
      <c r="A127" s="29"/>
      <c r="B127" s="145"/>
      <c r="C127" s="178" t="s">
        <v>138</v>
      </c>
      <c r="D127" s="178" t="s">
        <v>140</v>
      </c>
      <c r="E127" s="179" t="s">
        <v>270</v>
      </c>
      <c r="F127" s="180" t="s">
        <v>271</v>
      </c>
      <c r="G127" s="181" t="s">
        <v>256</v>
      </c>
      <c r="H127" s="192"/>
      <c r="I127" s="183"/>
      <c r="J127" s="184">
        <f>ROUND(I127*H127,2)</f>
        <v>0</v>
      </c>
      <c r="K127" s="185"/>
      <c r="L127" s="30"/>
      <c r="M127" s="186" t="s">
        <v>1</v>
      </c>
      <c r="N127" s="187" t="s">
        <v>37</v>
      </c>
      <c r="O127" s="55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125</v>
      </c>
      <c r="AT127" s="159" t="s">
        <v>140</v>
      </c>
      <c r="AU127" s="159" t="s">
        <v>80</v>
      </c>
      <c r="AY127" s="14" t="s">
        <v>124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4" t="s">
        <v>80</v>
      </c>
      <c r="BK127" s="160">
        <f>ROUND(I127*H127,2)</f>
        <v>0</v>
      </c>
      <c r="BL127" s="14" t="s">
        <v>125</v>
      </c>
      <c r="BM127" s="159" t="s">
        <v>272</v>
      </c>
    </row>
    <row r="128" spans="1:65" s="2" customFormat="1" ht="39">
      <c r="A128" s="29"/>
      <c r="B128" s="30"/>
      <c r="C128" s="29"/>
      <c r="D128" s="161" t="s">
        <v>127</v>
      </c>
      <c r="E128" s="29"/>
      <c r="F128" s="162" t="s">
        <v>271</v>
      </c>
      <c r="G128" s="29"/>
      <c r="H128" s="29"/>
      <c r="I128" s="93"/>
      <c r="J128" s="29"/>
      <c r="K128" s="29"/>
      <c r="L128" s="30"/>
      <c r="M128" s="163"/>
      <c r="N128" s="164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127</v>
      </c>
      <c r="AU128" s="14" t="s">
        <v>80</v>
      </c>
    </row>
    <row r="129" spans="1:65" s="2" customFormat="1" ht="21.75" customHeight="1">
      <c r="A129" s="29"/>
      <c r="B129" s="145"/>
      <c r="C129" s="178" t="s">
        <v>151</v>
      </c>
      <c r="D129" s="178" t="s">
        <v>140</v>
      </c>
      <c r="E129" s="179" t="s">
        <v>273</v>
      </c>
      <c r="F129" s="180" t="s">
        <v>274</v>
      </c>
      <c r="G129" s="181" t="s">
        <v>190</v>
      </c>
      <c r="H129" s="182">
        <v>1400</v>
      </c>
      <c r="I129" s="183"/>
      <c r="J129" s="184">
        <f>ROUND(I129*H129,2)</f>
        <v>0</v>
      </c>
      <c r="K129" s="185"/>
      <c r="L129" s="30"/>
      <c r="M129" s="186" t="s">
        <v>1</v>
      </c>
      <c r="N129" s="187" t="s">
        <v>37</v>
      </c>
      <c r="O129" s="55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125</v>
      </c>
      <c r="AT129" s="159" t="s">
        <v>140</v>
      </c>
      <c r="AU129" s="159" t="s">
        <v>80</v>
      </c>
      <c r="AY129" s="14" t="s">
        <v>124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4" t="s">
        <v>80</v>
      </c>
      <c r="BK129" s="160">
        <f>ROUND(I129*H129,2)</f>
        <v>0</v>
      </c>
      <c r="BL129" s="14" t="s">
        <v>125</v>
      </c>
      <c r="BM129" s="159" t="s">
        <v>275</v>
      </c>
    </row>
    <row r="130" spans="1:65" s="2" customFormat="1" ht="58.5">
      <c r="A130" s="29"/>
      <c r="B130" s="30"/>
      <c r="C130" s="29"/>
      <c r="D130" s="161" t="s">
        <v>127</v>
      </c>
      <c r="E130" s="29"/>
      <c r="F130" s="162" t="s">
        <v>276</v>
      </c>
      <c r="G130" s="29"/>
      <c r="H130" s="29"/>
      <c r="I130" s="93"/>
      <c r="J130" s="29"/>
      <c r="K130" s="29"/>
      <c r="L130" s="30"/>
      <c r="M130" s="188"/>
      <c r="N130" s="189"/>
      <c r="O130" s="190"/>
      <c r="P130" s="190"/>
      <c r="Q130" s="190"/>
      <c r="R130" s="190"/>
      <c r="S130" s="190"/>
      <c r="T130" s="19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127</v>
      </c>
      <c r="AU130" s="14" t="s">
        <v>80</v>
      </c>
    </row>
    <row r="131" spans="1:65" s="2" customFormat="1" ht="6.95" customHeight="1">
      <c r="A131" s="29"/>
      <c r="B131" s="44"/>
      <c r="C131" s="45"/>
      <c r="D131" s="45"/>
      <c r="E131" s="45"/>
      <c r="F131" s="45"/>
      <c r="G131" s="45"/>
      <c r="H131" s="45"/>
      <c r="I131" s="117"/>
      <c r="J131" s="45"/>
      <c r="K131" s="45"/>
      <c r="L131" s="30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autoFilter ref="C116:K13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topLeftCell="A65" workbookViewId="0">
      <selection activeCell="J117" sqref="J1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33" t="str">
        <f>'Rekapitulace stavby'!K6</f>
        <v>Oprava trati v úseku Ptení - Dzbel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277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ROUND(J116, 2)</f>
        <v>867600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ROUND((SUM(BE116:BE118)),  2)</f>
        <v>867600</v>
      </c>
      <c r="G33" s="29"/>
      <c r="H33" s="29"/>
      <c r="I33" s="104">
        <v>0.21</v>
      </c>
      <c r="J33" s="103">
        <f>ROUND(((SUM(BE116:BE118))*I33),  2)</f>
        <v>182196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ROUND((SUM(BF116:BF118)),  2)</f>
        <v>0</v>
      </c>
      <c r="G34" s="29"/>
      <c r="H34" s="29"/>
      <c r="I34" s="104">
        <v>0.15</v>
      </c>
      <c r="J34" s="103">
        <f>ROUND(((SUM(BF116:BF118))*I34),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ROUND((SUM(BG116:BG118)),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ROUND((SUM(BH116:BH118)),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ROUND((SUM(BI116:BI118)),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1049796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trati v úseku Ptení - Dzbel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SO05 - Materiál dodávaný objednatelem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J116</f>
        <v>867600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106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16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33" t="str">
        <f>E7</f>
        <v>Oprava trati v úseku Ptení - Dzbel</v>
      </c>
      <c r="F106" s="234"/>
      <c r="G106" s="234"/>
      <c r="H106" s="234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96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3" t="str">
        <f>E9</f>
        <v>SO05 - Materiál dodávaný objednatelem</v>
      </c>
      <c r="F108" s="232"/>
      <c r="G108" s="232"/>
      <c r="H108" s="232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20</v>
      </c>
      <c r="D110" s="29"/>
      <c r="E110" s="29"/>
      <c r="F110" s="22" t="str">
        <f>F12</f>
        <v xml:space="preserve"> </v>
      </c>
      <c r="G110" s="29"/>
      <c r="H110" s="29"/>
      <c r="I110" s="94" t="s">
        <v>22</v>
      </c>
      <c r="J110" s="52">
        <f>IF(J12="","",J12)</f>
        <v>0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23</v>
      </c>
      <c r="D112" s="29"/>
      <c r="E112" s="29"/>
      <c r="F112" s="22" t="str">
        <f>E15</f>
        <v xml:space="preserve"> </v>
      </c>
      <c r="G112" s="29"/>
      <c r="H112" s="29"/>
      <c r="I112" s="94" t="s">
        <v>28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26</v>
      </c>
      <c r="D113" s="29"/>
      <c r="E113" s="29"/>
      <c r="F113" s="22" t="str">
        <f>IF(E18="","",E18)</f>
        <v>Vyplň údaj</v>
      </c>
      <c r="G113" s="29"/>
      <c r="H113" s="29"/>
      <c r="I113" s="94" t="s">
        <v>30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33"/>
      <c r="B115" s="134"/>
      <c r="C115" s="135" t="s">
        <v>107</v>
      </c>
      <c r="D115" s="136" t="s">
        <v>57</v>
      </c>
      <c r="E115" s="136" t="s">
        <v>53</v>
      </c>
      <c r="F115" s="136" t="s">
        <v>54</v>
      </c>
      <c r="G115" s="136" t="s">
        <v>108</v>
      </c>
      <c r="H115" s="136" t="s">
        <v>109</v>
      </c>
      <c r="I115" s="137" t="s">
        <v>110</v>
      </c>
      <c r="J115" s="138" t="s">
        <v>100</v>
      </c>
      <c r="K115" s="139" t="s">
        <v>111</v>
      </c>
      <c r="L115" s="140"/>
      <c r="M115" s="59" t="s">
        <v>1</v>
      </c>
      <c r="N115" s="60" t="s">
        <v>36</v>
      </c>
      <c r="O115" s="60" t="s">
        <v>112</v>
      </c>
      <c r="P115" s="60" t="s">
        <v>113</v>
      </c>
      <c r="Q115" s="60" t="s">
        <v>114</v>
      </c>
      <c r="R115" s="60" t="s">
        <v>115</v>
      </c>
      <c r="S115" s="60" t="s">
        <v>116</v>
      </c>
      <c r="T115" s="61" t="s">
        <v>117</v>
      </c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</row>
    <row r="116" spans="1:65" s="2" customFormat="1" ht="22.9" customHeight="1">
      <c r="A116" s="29"/>
      <c r="B116" s="30"/>
      <c r="C116" s="66" t="s">
        <v>118</v>
      </c>
      <c r="D116" s="29"/>
      <c r="E116" s="29"/>
      <c r="F116" s="29"/>
      <c r="G116" s="29"/>
      <c r="H116" s="29"/>
      <c r="I116" s="93"/>
      <c r="J116" s="141">
        <f>BK116</f>
        <v>867600</v>
      </c>
      <c r="K116" s="29"/>
      <c r="L116" s="30"/>
      <c r="M116" s="62"/>
      <c r="N116" s="53"/>
      <c r="O116" s="63"/>
      <c r="P116" s="142">
        <f>SUM(P117:P118)</f>
        <v>0</v>
      </c>
      <c r="Q116" s="63"/>
      <c r="R116" s="142">
        <f>SUM(R117:R118)</f>
        <v>44.451000000000001</v>
      </c>
      <c r="S116" s="63"/>
      <c r="T116" s="143">
        <f>SUM(T117:T118)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71</v>
      </c>
      <c r="AU116" s="14" t="s">
        <v>102</v>
      </c>
      <c r="BK116" s="144">
        <f>SUM(BK117:BK118)</f>
        <v>867600</v>
      </c>
    </row>
    <row r="117" spans="1:65" s="2" customFormat="1" ht="16.5" customHeight="1">
      <c r="A117" s="29"/>
      <c r="B117" s="145"/>
      <c r="C117" s="146" t="s">
        <v>80</v>
      </c>
      <c r="D117" s="146" t="s">
        <v>119</v>
      </c>
      <c r="E117" s="147" t="s">
        <v>278</v>
      </c>
      <c r="F117" s="148" t="s">
        <v>279</v>
      </c>
      <c r="G117" s="149" t="s">
        <v>130</v>
      </c>
      <c r="H117" s="150">
        <v>36</v>
      </c>
      <c r="I117" s="151">
        <v>24100</v>
      </c>
      <c r="J117" s="152">
        <f>ROUND(I117*H117,2)</f>
        <v>867600</v>
      </c>
      <c r="K117" s="153"/>
      <c r="L117" s="154"/>
      <c r="M117" s="155" t="s">
        <v>1</v>
      </c>
      <c r="N117" s="156" t="s">
        <v>37</v>
      </c>
      <c r="O117" s="55"/>
      <c r="P117" s="157">
        <f>O117*H117</f>
        <v>0</v>
      </c>
      <c r="Q117" s="157">
        <v>1.23475</v>
      </c>
      <c r="R117" s="157">
        <f>Q117*H117</f>
        <v>44.451000000000001</v>
      </c>
      <c r="S117" s="157">
        <v>0</v>
      </c>
      <c r="T117" s="158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59" t="s">
        <v>123</v>
      </c>
      <c r="AT117" s="159" t="s">
        <v>119</v>
      </c>
      <c r="AU117" s="159" t="s">
        <v>72</v>
      </c>
      <c r="AY117" s="14" t="s">
        <v>124</v>
      </c>
      <c r="BE117" s="160">
        <f>IF(N117="základní",J117,0)</f>
        <v>867600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80</v>
      </c>
      <c r="BK117" s="160">
        <f>ROUND(I117*H117,2)</f>
        <v>867600</v>
      </c>
      <c r="BL117" s="14" t="s">
        <v>125</v>
      </c>
      <c r="BM117" s="159" t="s">
        <v>280</v>
      </c>
    </row>
    <row r="118" spans="1:65" s="2" customFormat="1">
      <c r="A118" s="29"/>
      <c r="B118" s="30"/>
      <c r="C118" s="29"/>
      <c r="D118" s="161" t="s">
        <v>127</v>
      </c>
      <c r="E118" s="29"/>
      <c r="F118" s="162" t="s">
        <v>279</v>
      </c>
      <c r="G118" s="29"/>
      <c r="H118" s="29"/>
      <c r="I118" s="93"/>
      <c r="J118" s="29"/>
      <c r="K118" s="29"/>
      <c r="L118" s="30"/>
      <c r="M118" s="188"/>
      <c r="N118" s="189"/>
      <c r="O118" s="190"/>
      <c r="P118" s="190"/>
      <c r="Q118" s="190"/>
      <c r="R118" s="190"/>
      <c r="S118" s="190"/>
      <c r="T118" s="191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127</v>
      </c>
      <c r="AU118" s="14" t="s">
        <v>72</v>
      </c>
    </row>
    <row r="119" spans="1:65" s="2" customFormat="1" ht="6.95" customHeight="1">
      <c r="A119" s="29"/>
      <c r="B119" s="44"/>
      <c r="C119" s="45"/>
      <c r="D119" s="45"/>
      <c r="E119" s="45"/>
      <c r="F119" s="45"/>
      <c r="G119" s="45"/>
      <c r="H119" s="45"/>
      <c r="I119" s="117"/>
      <c r="J119" s="45"/>
      <c r="K119" s="45"/>
      <c r="L119" s="30"/>
      <c r="M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</sheetData>
  <autoFilter ref="C115:K11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km 27,100 - 27,35...</vt:lpstr>
      <vt:lpstr>SO 02 - km 21,360 - 21,56...</vt:lpstr>
      <vt:lpstr>SO 03 - km 23,950 - 24,20...</vt:lpstr>
      <vt:lpstr>SO 04 - VON</vt:lpstr>
      <vt:lpstr>SO05 - Materiál dodávaný ...</vt:lpstr>
      <vt:lpstr>'Rekapitulace stavby'!Názvy_tisku</vt:lpstr>
      <vt:lpstr>'SO 01 - km 27,100 - 27,35...'!Názvy_tisku</vt:lpstr>
      <vt:lpstr>'SO 02 - km 21,360 - 21,56...'!Názvy_tisku</vt:lpstr>
      <vt:lpstr>'SO 03 - km 23,950 - 24,20...'!Názvy_tisku</vt:lpstr>
      <vt:lpstr>'SO 04 - VON'!Názvy_tisku</vt:lpstr>
      <vt:lpstr>'SO05 - Materiál dodávaný ...'!Názvy_tisku</vt:lpstr>
      <vt:lpstr>'Rekapitulace stavby'!Oblast_tisku</vt:lpstr>
      <vt:lpstr>'SO 01 - km 27,100 - 27,35...'!Oblast_tisku</vt:lpstr>
      <vt:lpstr>'SO 02 - km 21,360 - 21,56...'!Oblast_tisku</vt:lpstr>
      <vt:lpstr>'SO 03 - km 23,950 - 24,20...'!Oblast_tisku</vt:lpstr>
      <vt:lpstr>'SO 04 - VON'!Oblast_tisku</vt:lpstr>
      <vt:lpstr>'SO05 - Materiál dodávaný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Ing., ml.</dc:creator>
  <cp:lastModifiedBy>Duda Vlastimil, Ing.</cp:lastModifiedBy>
  <dcterms:created xsi:type="dcterms:W3CDTF">2020-03-11T10:52:47Z</dcterms:created>
  <dcterms:modified xsi:type="dcterms:W3CDTF">2020-03-16T12:13:43Z</dcterms:modified>
</cp:coreProperties>
</file>