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luharova\Desktop\"/>
    </mc:Choice>
  </mc:AlternateContent>
  <bookViews>
    <workbookView xWindow="240" yWindow="120" windowWidth="14940" windowHeight="9225"/>
  </bookViews>
  <sheets>
    <sheet name="Rekapitulace" sheetId="1" r:id="rId1"/>
    <sheet name="PS 01" sheetId="2" r:id="rId2"/>
    <sheet name="PS 02" sheetId="3" r:id="rId3"/>
    <sheet name="SO 11" sheetId="4" r:id="rId4"/>
    <sheet name="SO 12" sheetId="5" r:id="rId5"/>
    <sheet name="SO 31" sheetId="6" r:id="rId6"/>
    <sheet name="SO 32" sheetId="7" r:id="rId7"/>
    <sheet name="SO 41" sheetId="8" r:id="rId8"/>
    <sheet name="SO 01" sheetId="9" r:id="rId9"/>
    <sheet name="SO 02" sheetId="10" r:id="rId10"/>
    <sheet name="SO 98-98" sheetId="11" r:id="rId11"/>
  </sheets>
  <calcPr calcId="162913"/>
  <webPublishing codePage="0"/>
</workbook>
</file>

<file path=xl/calcChain.xml><?xml version="1.0" encoding="utf-8"?>
<calcChain xmlns="http://schemas.openxmlformats.org/spreadsheetml/2006/main">
  <c r="M31" i="11" l="1"/>
  <c r="O31" i="11" s="1"/>
  <c r="I31" i="11"/>
  <c r="M27" i="11"/>
  <c r="M26" i="11" s="1"/>
  <c r="I27" i="11"/>
  <c r="L26" i="11"/>
  <c r="K26" i="11"/>
  <c r="J26" i="11"/>
  <c r="O22" i="11"/>
  <c r="M22" i="11"/>
  <c r="I22" i="11"/>
  <c r="O18" i="11"/>
  <c r="M18" i="11"/>
  <c r="I18" i="11"/>
  <c r="M14" i="11"/>
  <c r="O14" i="11" s="1"/>
  <c r="I14" i="11"/>
  <c r="M10" i="11"/>
  <c r="M9" i="11" s="1"/>
  <c r="M8" i="11" s="1"/>
  <c r="I10" i="11"/>
  <c r="L9" i="11"/>
  <c r="K9" i="11"/>
  <c r="J9" i="11"/>
  <c r="L8" i="11"/>
  <c r="K8" i="11"/>
  <c r="J8" i="11"/>
  <c r="T7" i="11"/>
  <c r="M79" i="10"/>
  <c r="O79" i="10" s="1"/>
  <c r="I79" i="10"/>
  <c r="M75" i="10"/>
  <c r="O75" i="10" s="1"/>
  <c r="I75" i="10"/>
  <c r="O71" i="10"/>
  <c r="M71" i="10"/>
  <c r="I71" i="10"/>
  <c r="M67" i="10"/>
  <c r="O67" i="10" s="1"/>
  <c r="I67" i="10"/>
  <c r="M63" i="10"/>
  <c r="O63" i="10" s="1"/>
  <c r="I63" i="10"/>
  <c r="M59" i="10"/>
  <c r="O59" i="10" s="1"/>
  <c r="I59" i="10"/>
  <c r="O55" i="10"/>
  <c r="M55" i="10"/>
  <c r="I55" i="10"/>
  <c r="M51" i="10"/>
  <c r="O51" i="10" s="1"/>
  <c r="I51" i="10"/>
  <c r="M47" i="10"/>
  <c r="O47" i="10" s="1"/>
  <c r="I47" i="10"/>
  <c r="M43" i="10"/>
  <c r="O43" i="10" s="1"/>
  <c r="I43" i="10"/>
  <c r="O39" i="10"/>
  <c r="M39" i="10"/>
  <c r="I39" i="10"/>
  <c r="M35" i="10"/>
  <c r="O35" i="10" s="1"/>
  <c r="I35" i="10"/>
  <c r="M31" i="10"/>
  <c r="O31" i="10" s="1"/>
  <c r="I31" i="10"/>
  <c r="M27" i="10"/>
  <c r="O27" i="10" s="1"/>
  <c r="I27" i="10"/>
  <c r="O23" i="10"/>
  <c r="M23" i="10"/>
  <c r="I23" i="10"/>
  <c r="M19" i="10"/>
  <c r="M18" i="10" s="1"/>
  <c r="M8" i="10" s="1"/>
  <c r="I19" i="10"/>
  <c r="L18" i="10"/>
  <c r="L8" i="10" s="1"/>
  <c r="T7" i="10" s="1"/>
  <c r="K18" i="10"/>
  <c r="K8" i="10" s="1"/>
  <c r="J18" i="10"/>
  <c r="M14" i="10"/>
  <c r="O14" i="10" s="1"/>
  <c r="I14" i="10"/>
  <c r="M10" i="10"/>
  <c r="O10" i="10" s="1"/>
  <c r="I10" i="10"/>
  <c r="M9" i="10"/>
  <c r="L9" i="10"/>
  <c r="K9" i="10"/>
  <c r="J9" i="10"/>
  <c r="J8" i="10"/>
  <c r="M75" i="9"/>
  <c r="O75" i="9" s="1"/>
  <c r="I75" i="9"/>
  <c r="M71" i="9"/>
  <c r="O71" i="9" s="1"/>
  <c r="I71" i="9"/>
  <c r="O67" i="9"/>
  <c r="M67" i="9"/>
  <c r="I67" i="9"/>
  <c r="M63" i="9"/>
  <c r="O63" i="9" s="1"/>
  <c r="I63" i="9"/>
  <c r="M59" i="9"/>
  <c r="O59" i="9" s="1"/>
  <c r="I59" i="9"/>
  <c r="M55" i="9"/>
  <c r="O55" i="9" s="1"/>
  <c r="I55" i="9"/>
  <c r="O51" i="9"/>
  <c r="M51" i="9"/>
  <c r="I51" i="9"/>
  <c r="M47" i="9"/>
  <c r="O47" i="9" s="1"/>
  <c r="I47" i="9"/>
  <c r="M43" i="9"/>
  <c r="O43" i="9" s="1"/>
  <c r="I43" i="9"/>
  <c r="M39" i="9"/>
  <c r="O39" i="9" s="1"/>
  <c r="I39" i="9"/>
  <c r="O35" i="9"/>
  <c r="M35" i="9"/>
  <c r="I35" i="9"/>
  <c r="M31" i="9"/>
  <c r="O31" i="9" s="1"/>
  <c r="I31" i="9"/>
  <c r="M27" i="9"/>
  <c r="O27" i="9" s="1"/>
  <c r="I27" i="9"/>
  <c r="M23" i="9"/>
  <c r="O23" i="9" s="1"/>
  <c r="I23" i="9"/>
  <c r="O19" i="9"/>
  <c r="M19" i="9"/>
  <c r="I19" i="9"/>
  <c r="M15" i="9"/>
  <c r="M14" i="9" s="1"/>
  <c r="I15" i="9"/>
  <c r="L14" i="9"/>
  <c r="L8" i="9" s="1"/>
  <c r="T7" i="9" s="1"/>
  <c r="K14" i="9"/>
  <c r="K8" i="9" s="1"/>
  <c r="J14" i="9"/>
  <c r="M10" i="9"/>
  <c r="O10" i="9" s="1"/>
  <c r="I10" i="9"/>
  <c r="L9" i="9"/>
  <c r="K9" i="9"/>
  <c r="J9" i="9"/>
  <c r="J8" i="9"/>
  <c r="M91" i="8"/>
  <c r="O91" i="8" s="1"/>
  <c r="I91" i="8"/>
  <c r="M87" i="8"/>
  <c r="O87" i="8" s="1"/>
  <c r="I87" i="8"/>
  <c r="M86" i="8"/>
  <c r="L86" i="8"/>
  <c r="K86" i="8"/>
  <c r="J86" i="8"/>
  <c r="O82" i="8"/>
  <c r="M82" i="8"/>
  <c r="I82" i="8"/>
  <c r="M78" i="8"/>
  <c r="I78" i="8"/>
  <c r="L77" i="8"/>
  <c r="K77" i="8"/>
  <c r="J77" i="8"/>
  <c r="M73" i="8"/>
  <c r="O73" i="8" s="1"/>
  <c r="I73" i="8"/>
  <c r="M69" i="8"/>
  <c r="O69" i="8" s="1"/>
  <c r="I69" i="8"/>
  <c r="O65" i="8"/>
  <c r="M65" i="8"/>
  <c r="I65" i="8"/>
  <c r="M61" i="8"/>
  <c r="I61" i="8"/>
  <c r="L60" i="8"/>
  <c r="K60" i="8"/>
  <c r="J60" i="8"/>
  <c r="M56" i="8"/>
  <c r="O56" i="8" s="1"/>
  <c r="I56" i="8"/>
  <c r="M52" i="8"/>
  <c r="O52" i="8" s="1"/>
  <c r="I52" i="8"/>
  <c r="O48" i="8"/>
  <c r="M48" i="8"/>
  <c r="I48" i="8"/>
  <c r="M44" i="8"/>
  <c r="I44" i="8"/>
  <c r="M40" i="8"/>
  <c r="O40" i="8" s="1"/>
  <c r="I40" i="8"/>
  <c r="M36" i="8"/>
  <c r="O36" i="8" s="1"/>
  <c r="I36" i="8"/>
  <c r="O32" i="8"/>
  <c r="M32" i="8"/>
  <c r="I32" i="8"/>
  <c r="L31" i="8"/>
  <c r="L8" i="8" s="1"/>
  <c r="T7" i="8" s="1"/>
  <c r="K31" i="8"/>
  <c r="J31" i="8"/>
  <c r="J8" i="8" s="1"/>
  <c r="M27" i="8"/>
  <c r="I27" i="8"/>
  <c r="L26" i="8"/>
  <c r="K26" i="8"/>
  <c r="J26" i="8"/>
  <c r="M22" i="8"/>
  <c r="O22" i="8" s="1"/>
  <c r="I22" i="8"/>
  <c r="M18" i="8"/>
  <c r="O18" i="8" s="1"/>
  <c r="I18" i="8"/>
  <c r="O14" i="8"/>
  <c r="M14" i="8"/>
  <c r="I14" i="8"/>
  <c r="M10" i="8"/>
  <c r="I10" i="8"/>
  <c r="L9" i="8"/>
  <c r="K9" i="8"/>
  <c r="K8" i="8" s="1"/>
  <c r="J9" i="8"/>
  <c r="O69" i="7"/>
  <c r="M69" i="7"/>
  <c r="I69" i="7"/>
  <c r="M65" i="7"/>
  <c r="O65" i="7" s="1"/>
  <c r="I65" i="7"/>
  <c r="M61" i="7"/>
  <c r="O61" i="7" s="1"/>
  <c r="I61" i="7"/>
  <c r="M57" i="7"/>
  <c r="O57" i="7" s="1"/>
  <c r="I57" i="7"/>
  <c r="M56" i="7"/>
  <c r="L56" i="7"/>
  <c r="K56" i="7"/>
  <c r="J56" i="7"/>
  <c r="O52" i="7"/>
  <c r="M52" i="7"/>
  <c r="I52" i="7"/>
  <c r="M48" i="7"/>
  <c r="O48" i="7" s="1"/>
  <c r="I48" i="7"/>
  <c r="M44" i="7"/>
  <c r="O44" i="7" s="1"/>
  <c r="I44" i="7"/>
  <c r="M40" i="7"/>
  <c r="O40" i="7" s="1"/>
  <c r="I40" i="7"/>
  <c r="O36" i="7"/>
  <c r="M36" i="7"/>
  <c r="I36" i="7"/>
  <c r="M32" i="7"/>
  <c r="O32" i="7" s="1"/>
  <c r="I32" i="7"/>
  <c r="M28" i="7"/>
  <c r="I28" i="7"/>
  <c r="L27" i="7"/>
  <c r="K27" i="7"/>
  <c r="J27" i="7"/>
  <c r="M23" i="7"/>
  <c r="O23" i="7" s="1"/>
  <c r="I23" i="7"/>
  <c r="O19" i="7"/>
  <c r="M19" i="7"/>
  <c r="I19" i="7"/>
  <c r="M18" i="7"/>
  <c r="L18" i="7"/>
  <c r="L8" i="7" s="1"/>
  <c r="T7" i="7" s="1"/>
  <c r="K18" i="7"/>
  <c r="J18" i="7"/>
  <c r="M14" i="7"/>
  <c r="O14" i="7" s="1"/>
  <c r="I14" i="7"/>
  <c r="M10" i="7"/>
  <c r="I10" i="7"/>
  <c r="L9" i="7"/>
  <c r="K9" i="7"/>
  <c r="J9" i="7"/>
  <c r="K8" i="7"/>
  <c r="J8" i="7"/>
  <c r="M73" i="6"/>
  <c r="O73" i="6" s="1"/>
  <c r="I73" i="6"/>
  <c r="M69" i="6"/>
  <c r="O69" i="6" s="1"/>
  <c r="I69" i="6"/>
  <c r="O65" i="6"/>
  <c r="M65" i="6"/>
  <c r="I65" i="6"/>
  <c r="O61" i="6"/>
  <c r="M61" i="6"/>
  <c r="M60" i="6" s="1"/>
  <c r="I61" i="6"/>
  <c r="L60" i="6"/>
  <c r="K60" i="6"/>
  <c r="J60" i="6"/>
  <c r="M56" i="6"/>
  <c r="O56" i="6" s="1"/>
  <c r="I56" i="6"/>
  <c r="M52" i="6"/>
  <c r="O52" i="6" s="1"/>
  <c r="I52" i="6"/>
  <c r="O48" i="6"/>
  <c r="M48" i="6"/>
  <c r="I48" i="6"/>
  <c r="O44" i="6"/>
  <c r="M44" i="6"/>
  <c r="I44" i="6"/>
  <c r="M40" i="6"/>
  <c r="O40" i="6" s="1"/>
  <c r="I40" i="6"/>
  <c r="M36" i="6"/>
  <c r="O36" i="6" s="1"/>
  <c r="I36" i="6"/>
  <c r="O32" i="6"/>
  <c r="M32" i="6"/>
  <c r="I32" i="6"/>
  <c r="L31" i="6"/>
  <c r="K31" i="6"/>
  <c r="J31" i="6"/>
  <c r="M27" i="6"/>
  <c r="M18" i="6" s="1"/>
  <c r="I27" i="6"/>
  <c r="M23" i="6"/>
  <c r="O23" i="6" s="1"/>
  <c r="I23" i="6"/>
  <c r="M19" i="6"/>
  <c r="O19" i="6" s="1"/>
  <c r="I19" i="6"/>
  <c r="L18" i="6"/>
  <c r="K18" i="6"/>
  <c r="J18" i="6"/>
  <c r="J8" i="6" s="1"/>
  <c r="O14" i="6"/>
  <c r="M14" i="6"/>
  <c r="I14" i="6"/>
  <c r="O10" i="6"/>
  <c r="M10" i="6"/>
  <c r="M9" i="6" s="1"/>
  <c r="I10" i="6"/>
  <c r="L9" i="6"/>
  <c r="L8" i="6" s="1"/>
  <c r="T7" i="6" s="1"/>
  <c r="F18" i="1" s="1"/>
  <c r="F17" i="1" s="1"/>
  <c r="K9" i="6"/>
  <c r="J9" i="6"/>
  <c r="K8" i="6"/>
  <c r="O46" i="5"/>
  <c r="M46" i="5"/>
  <c r="I46" i="5"/>
  <c r="O42" i="5"/>
  <c r="M42" i="5"/>
  <c r="M41" i="5" s="1"/>
  <c r="I42" i="5"/>
  <c r="L41" i="5"/>
  <c r="K41" i="5"/>
  <c r="J41" i="5"/>
  <c r="M37" i="5"/>
  <c r="I37" i="5"/>
  <c r="L36" i="5"/>
  <c r="K36" i="5"/>
  <c r="J36" i="5"/>
  <c r="J8" i="5" s="1"/>
  <c r="M32" i="5"/>
  <c r="O32" i="5" s="1"/>
  <c r="I32" i="5"/>
  <c r="O28" i="5"/>
  <c r="M28" i="5"/>
  <c r="I28" i="5"/>
  <c r="M27" i="5"/>
  <c r="L27" i="5"/>
  <c r="K27" i="5"/>
  <c r="J27" i="5"/>
  <c r="O23" i="5"/>
  <c r="M23" i="5"/>
  <c r="M22" i="5" s="1"/>
  <c r="I23" i="5"/>
  <c r="L22" i="5"/>
  <c r="L8" i="5" s="1"/>
  <c r="T7" i="5" s="1"/>
  <c r="F16" i="1" s="1"/>
  <c r="F15" i="1" s="1"/>
  <c r="K22" i="5"/>
  <c r="K8" i="5" s="1"/>
  <c r="J22" i="5"/>
  <c r="M18" i="5"/>
  <c r="O18" i="5" s="1"/>
  <c r="I18" i="5"/>
  <c r="M14" i="5"/>
  <c r="O14" i="5" s="1"/>
  <c r="I14" i="5"/>
  <c r="O10" i="5"/>
  <c r="M10" i="5"/>
  <c r="I10" i="5"/>
  <c r="L9" i="5"/>
  <c r="K9" i="5"/>
  <c r="J9" i="5"/>
  <c r="M100" i="4"/>
  <c r="O100" i="4" s="1"/>
  <c r="I100" i="4"/>
  <c r="O96" i="4"/>
  <c r="M96" i="4"/>
  <c r="I96" i="4"/>
  <c r="M92" i="4"/>
  <c r="O92" i="4" s="1"/>
  <c r="I92" i="4"/>
  <c r="M88" i="4"/>
  <c r="O88" i="4" s="1"/>
  <c r="I88" i="4"/>
  <c r="M84" i="4"/>
  <c r="O84" i="4" s="1"/>
  <c r="I84" i="4"/>
  <c r="O80" i="4"/>
  <c r="M80" i="4"/>
  <c r="I80" i="4"/>
  <c r="O76" i="4"/>
  <c r="M76" i="4"/>
  <c r="I76" i="4"/>
  <c r="M72" i="4"/>
  <c r="O72" i="4" s="1"/>
  <c r="I72" i="4"/>
  <c r="M68" i="4"/>
  <c r="O68" i="4" s="1"/>
  <c r="I68" i="4"/>
  <c r="O64" i="4"/>
  <c r="M64" i="4"/>
  <c r="I64" i="4"/>
  <c r="L63" i="4"/>
  <c r="K63" i="4"/>
  <c r="J63" i="4"/>
  <c r="M59" i="4"/>
  <c r="O59" i="4" s="1"/>
  <c r="I59" i="4"/>
  <c r="M55" i="4"/>
  <c r="O55" i="4" s="1"/>
  <c r="I55" i="4"/>
  <c r="M51" i="4"/>
  <c r="O51" i="4" s="1"/>
  <c r="I51" i="4"/>
  <c r="O47" i="4"/>
  <c r="M47" i="4"/>
  <c r="I47" i="4"/>
  <c r="O43" i="4"/>
  <c r="M43" i="4"/>
  <c r="I43" i="4"/>
  <c r="M39" i="4"/>
  <c r="O39" i="4" s="1"/>
  <c r="I39" i="4"/>
  <c r="M35" i="4"/>
  <c r="O35" i="4" s="1"/>
  <c r="I35" i="4"/>
  <c r="L34" i="4"/>
  <c r="K34" i="4"/>
  <c r="J34" i="4"/>
  <c r="J8" i="4" s="1"/>
  <c r="O30" i="4"/>
  <c r="M30" i="4"/>
  <c r="I30" i="4"/>
  <c r="M26" i="4"/>
  <c r="O26" i="4" s="1"/>
  <c r="I26" i="4"/>
  <c r="M22" i="4"/>
  <c r="O22" i="4" s="1"/>
  <c r="I22" i="4"/>
  <c r="M18" i="4"/>
  <c r="O18" i="4" s="1"/>
  <c r="I18" i="4"/>
  <c r="O14" i="4"/>
  <c r="M14" i="4"/>
  <c r="I14" i="4"/>
  <c r="O10" i="4"/>
  <c r="M10" i="4"/>
  <c r="I10" i="4"/>
  <c r="L9" i="4"/>
  <c r="L8" i="4" s="1"/>
  <c r="T7" i="4" s="1"/>
  <c r="F14" i="1" s="1"/>
  <c r="F13" i="1" s="1"/>
  <c r="K9" i="4"/>
  <c r="J9" i="4"/>
  <c r="K8" i="4"/>
  <c r="O277" i="3"/>
  <c r="M277" i="3"/>
  <c r="I277" i="3"/>
  <c r="O273" i="3"/>
  <c r="M273" i="3"/>
  <c r="I273" i="3"/>
  <c r="M269" i="3"/>
  <c r="O269" i="3" s="1"/>
  <c r="I269" i="3"/>
  <c r="M265" i="3"/>
  <c r="O265" i="3" s="1"/>
  <c r="I265" i="3"/>
  <c r="O261" i="3"/>
  <c r="M261" i="3"/>
  <c r="I261" i="3"/>
  <c r="M257" i="3"/>
  <c r="O257" i="3" s="1"/>
  <c r="I257" i="3"/>
  <c r="M253" i="3"/>
  <c r="O253" i="3" s="1"/>
  <c r="I253" i="3"/>
  <c r="M249" i="3"/>
  <c r="O249" i="3" s="1"/>
  <c r="I249" i="3"/>
  <c r="O245" i="3"/>
  <c r="M245" i="3"/>
  <c r="I245" i="3"/>
  <c r="O241" i="3"/>
  <c r="M241" i="3"/>
  <c r="I241" i="3"/>
  <c r="M237" i="3"/>
  <c r="O237" i="3" s="1"/>
  <c r="I237" i="3"/>
  <c r="M233" i="3"/>
  <c r="O233" i="3" s="1"/>
  <c r="I233" i="3"/>
  <c r="O229" i="3"/>
  <c r="M229" i="3"/>
  <c r="I229" i="3"/>
  <c r="M225" i="3"/>
  <c r="O225" i="3" s="1"/>
  <c r="I225" i="3"/>
  <c r="M221" i="3"/>
  <c r="O221" i="3" s="1"/>
  <c r="I221" i="3"/>
  <c r="M217" i="3"/>
  <c r="O217" i="3" s="1"/>
  <c r="I217" i="3"/>
  <c r="O213" i="3"/>
  <c r="M213" i="3"/>
  <c r="I213" i="3"/>
  <c r="O209" i="3"/>
  <c r="M209" i="3"/>
  <c r="I209" i="3"/>
  <c r="M205" i="3"/>
  <c r="O205" i="3" s="1"/>
  <c r="I205" i="3"/>
  <c r="M201" i="3"/>
  <c r="O201" i="3" s="1"/>
  <c r="I201" i="3"/>
  <c r="O197" i="3"/>
  <c r="M197" i="3"/>
  <c r="I197" i="3"/>
  <c r="M193" i="3"/>
  <c r="O193" i="3" s="1"/>
  <c r="I193" i="3"/>
  <c r="M189" i="3"/>
  <c r="O189" i="3" s="1"/>
  <c r="I189" i="3"/>
  <c r="M185" i="3"/>
  <c r="O185" i="3" s="1"/>
  <c r="I185" i="3"/>
  <c r="O181" i="3"/>
  <c r="M181" i="3"/>
  <c r="I181" i="3"/>
  <c r="O177" i="3"/>
  <c r="M177" i="3"/>
  <c r="I177" i="3"/>
  <c r="M173" i="3"/>
  <c r="O173" i="3" s="1"/>
  <c r="I173" i="3"/>
  <c r="M169" i="3"/>
  <c r="O169" i="3" s="1"/>
  <c r="I169" i="3"/>
  <c r="O165" i="3"/>
  <c r="M165" i="3"/>
  <c r="I165" i="3"/>
  <c r="M161" i="3"/>
  <c r="O161" i="3" s="1"/>
  <c r="I161" i="3"/>
  <c r="M157" i="3"/>
  <c r="O157" i="3" s="1"/>
  <c r="I157" i="3"/>
  <c r="M153" i="3"/>
  <c r="O153" i="3" s="1"/>
  <c r="I153" i="3"/>
  <c r="O149" i="3"/>
  <c r="M149" i="3"/>
  <c r="I149" i="3"/>
  <c r="O145" i="3"/>
  <c r="M145" i="3"/>
  <c r="I145" i="3"/>
  <c r="M141" i="3"/>
  <c r="O141" i="3" s="1"/>
  <c r="I141" i="3"/>
  <c r="M137" i="3"/>
  <c r="O137" i="3" s="1"/>
  <c r="I137" i="3"/>
  <c r="O133" i="3"/>
  <c r="M133" i="3"/>
  <c r="I133" i="3"/>
  <c r="M129" i="3"/>
  <c r="O129" i="3" s="1"/>
  <c r="I129" i="3"/>
  <c r="M125" i="3"/>
  <c r="I125" i="3"/>
  <c r="L124" i="3"/>
  <c r="K124" i="3"/>
  <c r="J124" i="3"/>
  <c r="M120" i="3"/>
  <c r="O120" i="3" s="1"/>
  <c r="I120" i="3"/>
  <c r="O116" i="3"/>
  <c r="M116" i="3"/>
  <c r="I116" i="3"/>
  <c r="O112" i="3"/>
  <c r="M112" i="3"/>
  <c r="I112" i="3"/>
  <c r="M108" i="3"/>
  <c r="O108" i="3" s="1"/>
  <c r="I108" i="3"/>
  <c r="M104" i="3"/>
  <c r="O104" i="3" s="1"/>
  <c r="I104" i="3"/>
  <c r="O100" i="3"/>
  <c r="M100" i="3"/>
  <c r="I100" i="3"/>
  <c r="M96" i="3"/>
  <c r="M95" i="3" s="1"/>
  <c r="I96" i="3"/>
  <c r="L95" i="3"/>
  <c r="K95" i="3"/>
  <c r="J95" i="3"/>
  <c r="M91" i="3"/>
  <c r="O91" i="3" s="1"/>
  <c r="I91" i="3"/>
  <c r="M87" i="3"/>
  <c r="O87" i="3" s="1"/>
  <c r="I87" i="3"/>
  <c r="O83" i="3"/>
  <c r="M83" i="3"/>
  <c r="I83" i="3"/>
  <c r="M79" i="3"/>
  <c r="O79" i="3" s="1"/>
  <c r="I79" i="3"/>
  <c r="M75" i="3"/>
  <c r="O75" i="3" s="1"/>
  <c r="I75" i="3"/>
  <c r="M71" i="3"/>
  <c r="O71" i="3" s="1"/>
  <c r="I71" i="3"/>
  <c r="O67" i="3"/>
  <c r="M67" i="3"/>
  <c r="I67" i="3"/>
  <c r="O63" i="3"/>
  <c r="M63" i="3"/>
  <c r="I63" i="3"/>
  <c r="M59" i="3"/>
  <c r="I59" i="3"/>
  <c r="L58" i="3"/>
  <c r="K58" i="3"/>
  <c r="J58" i="3"/>
  <c r="M54" i="3"/>
  <c r="O54" i="3" s="1"/>
  <c r="I54" i="3"/>
  <c r="O50" i="3"/>
  <c r="M50" i="3"/>
  <c r="I50" i="3"/>
  <c r="M49" i="3"/>
  <c r="L49" i="3"/>
  <c r="L8" i="3" s="1"/>
  <c r="T7" i="3" s="1"/>
  <c r="F12" i="1" s="1"/>
  <c r="K49" i="3"/>
  <c r="J49" i="3"/>
  <c r="M45" i="3"/>
  <c r="M44" i="3" s="1"/>
  <c r="I45" i="3"/>
  <c r="L44" i="3"/>
  <c r="K44" i="3"/>
  <c r="J44" i="3"/>
  <c r="M40" i="3"/>
  <c r="O40" i="3" s="1"/>
  <c r="I40" i="3"/>
  <c r="M36" i="3"/>
  <c r="O36" i="3" s="1"/>
  <c r="I36" i="3"/>
  <c r="O32" i="3"/>
  <c r="M32" i="3"/>
  <c r="I32" i="3"/>
  <c r="M28" i="3"/>
  <c r="M27" i="3" s="1"/>
  <c r="I28" i="3"/>
  <c r="L27" i="3"/>
  <c r="K27" i="3"/>
  <c r="J27" i="3"/>
  <c r="M23" i="3"/>
  <c r="I23" i="3"/>
  <c r="L22" i="3"/>
  <c r="K22" i="3"/>
  <c r="J22" i="3"/>
  <c r="M18" i="3"/>
  <c r="O18" i="3" s="1"/>
  <c r="I18" i="3"/>
  <c r="O14" i="3"/>
  <c r="M14" i="3"/>
  <c r="I14" i="3"/>
  <c r="M10" i="3"/>
  <c r="M9" i="3" s="1"/>
  <c r="I10" i="3"/>
  <c r="L9" i="3"/>
  <c r="K9" i="3"/>
  <c r="K8" i="3" s="1"/>
  <c r="J9" i="3"/>
  <c r="O277" i="2"/>
  <c r="M277" i="2"/>
  <c r="I277" i="2"/>
  <c r="M273" i="2"/>
  <c r="O273" i="2" s="1"/>
  <c r="I273" i="2"/>
  <c r="M269" i="2"/>
  <c r="O269" i="2" s="1"/>
  <c r="I269" i="2"/>
  <c r="M265" i="2"/>
  <c r="O265" i="2" s="1"/>
  <c r="I265" i="2"/>
  <c r="O261" i="2"/>
  <c r="M261" i="2"/>
  <c r="I261" i="2"/>
  <c r="O257" i="2"/>
  <c r="M257" i="2"/>
  <c r="I257" i="2"/>
  <c r="M253" i="2"/>
  <c r="O253" i="2" s="1"/>
  <c r="I253" i="2"/>
  <c r="M249" i="2"/>
  <c r="O249" i="2" s="1"/>
  <c r="I249" i="2"/>
  <c r="O245" i="2"/>
  <c r="M245" i="2"/>
  <c r="I245" i="2"/>
  <c r="M241" i="2"/>
  <c r="O241" i="2" s="1"/>
  <c r="I241" i="2"/>
  <c r="M237" i="2"/>
  <c r="O237" i="2" s="1"/>
  <c r="I237" i="2"/>
  <c r="M233" i="2"/>
  <c r="O233" i="2" s="1"/>
  <c r="I233" i="2"/>
  <c r="O229" i="2"/>
  <c r="M229" i="2"/>
  <c r="I229" i="2"/>
  <c r="O225" i="2"/>
  <c r="M225" i="2"/>
  <c r="I225" i="2"/>
  <c r="M221" i="2"/>
  <c r="O221" i="2" s="1"/>
  <c r="I221" i="2"/>
  <c r="M217" i="2"/>
  <c r="O217" i="2" s="1"/>
  <c r="I217" i="2"/>
  <c r="O213" i="2"/>
  <c r="M213" i="2"/>
  <c r="I213" i="2"/>
  <c r="M209" i="2"/>
  <c r="O209" i="2" s="1"/>
  <c r="I209" i="2"/>
  <c r="M205" i="2"/>
  <c r="O205" i="2" s="1"/>
  <c r="I205" i="2"/>
  <c r="M201" i="2"/>
  <c r="O201" i="2" s="1"/>
  <c r="I201" i="2"/>
  <c r="O197" i="2"/>
  <c r="M197" i="2"/>
  <c r="I197" i="2"/>
  <c r="O193" i="2"/>
  <c r="M193" i="2"/>
  <c r="I193" i="2"/>
  <c r="M189" i="2"/>
  <c r="O189" i="2" s="1"/>
  <c r="I189" i="2"/>
  <c r="M185" i="2"/>
  <c r="O185" i="2" s="1"/>
  <c r="I185" i="2"/>
  <c r="O181" i="2"/>
  <c r="M181" i="2"/>
  <c r="I181" i="2"/>
  <c r="M177" i="2"/>
  <c r="O177" i="2" s="1"/>
  <c r="I177" i="2"/>
  <c r="M173" i="2"/>
  <c r="O173" i="2" s="1"/>
  <c r="I173" i="2"/>
  <c r="M169" i="2"/>
  <c r="O169" i="2" s="1"/>
  <c r="I169" i="2"/>
  <c r="O165" i="2"/>
  <c r="M165" i="2"/>
  <c r="I165" i="2"/>
  <c r="O161" i="2"/>
  <c r="M161" i="2"/>
  <c r="I161" i="2"/>
  <c r="M157" i="2"/>
  <c r="O157" i="2" s="1"/>
  <c r="I157" i="2"/>
  <c r="M153" i="2"/>
  <c r="O153" i="2" s="1"/>
  <c r="I153" i="2"/>
  <c r="O149" i="2"/>
  <c r="M149" i="2"/>
  <c r="I149" i="2"/>
  <c r="M145" i="2"/>
  <c r="M132" i="2" s="1"/>
  <c r="I145" i="2"/>
  <c r="M141" i="2"/>
  <c r="O141" i="2" s="1"/>
  <c r="I141" i="2"/>
  <c r="M137" i="2"/>
  <c r="O137" i="2" s="1"/>
  <c r="I137" i="2"/>
  <c r="O133" i="2"/>
  <c r="M133" i="2"/>
  <c r="I133" i="2"/>
  <c r="L132" i="2"/>
  <c r="K132" i="2"/>
  <c r="J132" i="2"/>
  <c r="O128" i="2"/>
  <c r="M128" i="2"/>
  <c r="I128" i="2"/>
  <c r="M124" i="2"/>
  <c r="O124" i="2" s="1"/>
  <c r="I124" i="2"/>
  <c r="M120" i="2"/>
  <c r="O120" i="2" s="1"/>
  <c r="I120" i="2"/>
  <c r="O116" i="2"/>
  <c r="M116" i="2"/>
  <c r="I116" i="2"/>
  <c r="M112" i="2"/>
  <c r="M103" i="2" s="1"/>
  <c r="I112" i="2"/>
  <c r="M108" i="2"/>
  <c r="O108" i="2" s="1"/>
  <c r="I108" i="2"/>
  <c r="M104" i="2"/>
  <c r="O104" i="2" s="1"/>
  <c r="I104" i="2"/>
  <c r="L103" i="2"/>
  <c r="K103" i="2"/>
  <c r="J103" i="2"/>
  <c r="O99" i="2"/>
  <c r="M99" i="2"/>
  <c r="I99" i="2"/>
  <c r="O95" i="2"/>
  <c r="M95" i="2"/>
  <c r="I95" i="2"/>
  <c r="M91" i="2"/>
  <c r="O91" i="2" s="1"/>
  <c r="I91" i="2"/>
  <c r="M87" i="2"/>
  <c r="O87" i="2" s="1"/>
  <c r="I87" i="2"/>
  <c r="O83" i="2"/>
  <c r="M83" i="2"/>
  <c r="I83" i="2"/>
  <c r="M79" i="2"/>
  <c r="M66" i="2" s="1"/>
  <c r="I79" i="2"/>
  <c r="M75" i="2"/>
  <c r="O75" i="2" s="1"/>
  <c r="I75" i="2"/>
  <c r="M71" i="2"/>
  <c r="O71" i="2" s="1"/>
  <c r="I71" i="2"/>
  <c r="O67" i="2"/>
  <c r="M67" i="2"/>
  <c r="I67" i="2"/>
  <c r="L66" i="2"/>
  <c r="K66" i="2"/>
  <c r="J66" i="2"/>
  <c r="O62" i="2"/>
  <c r="M62" i="2"/>
  <c r="I62" i="2"/>
  <c r="M58" i="2"/>
  <c r="I58" i="2"/>
  <c r="L57" i="2"/>
  <c r="K57" i="2"/>
  <c r="J57" i="2"/>
  <c r="M53" i="2"/>
  <c r="O53" i="2" s="1"/>
  <c r="I53" i="2"/>
  <c r="M52" i="2"/>
  <c r="L52" i="2"/>
  <c r="K52" i="2"/>
  <c r="J52" i="2"/>
  <c r="O48" i="2"/>
  <c r="M48" i="2"/>
  <c r="I48" i="2"/>
  <c r="M44" i="2"/>
  <c r="M35" i="2" s="1"/>
  <c r="I44" i="2"/>
  <c r="M40" i="2"/>
  <c r="O40" i="2" s="1"/>
  <c r="I40" i="2"/>
  <c r="M36" i="2"/>
  <c r="O36" i="2" s="1"/>
  <c r="I36" i="2"/>
  <c r="L35" i="2"/>
  <c r="K35" i="2"/>
  <c r="J35" i="2"/>
  <c r="O31" i="2"/>
  <c r="M31" i="2"/>
  <c r="I31" i="2"/>
  <c r="M30" i="2"/>
  <c r="L30" i="2"/>
  <c r="L8" i="2" s="1"/>
  <c r="T7" i="2" s="1"/>
  <c r="F11" i="1" s="1"/>
  <c r="F10" i="1" s="1"/>
  <c r="K30" i="2"/>
  <c r="J30" i="2"/>
  <c r="O26" i="2"/>
  <c r="M26" i="2"/>
  <c r="I26" i="2"/>
  <c r="M22" i="2"/>
  <c r="O22" i="2" s="1"/>
  <c r="I22" i="2"/>
  <c r="M18" i="2"/>
  <c r="O18" i="2" s="1"/>
  <c r="I18" i="2"/>
  <c r="O14" i="2"/>
  <c r="M14" i="2"/>
  <c r="I14" i="2"/>
  <c r="M10" i="2"/>
  <c r="M9" i="2" s="1"/>
  <c r="I10" i="2"/>
  <c r="L9" i="2"/>
  <c r="K9" i="2"/>
  <c r="J9" i="2"/>
  <c r="K8" i="2"/>
  <c r="F26" i="1"/>
  <c r="F25" i="1" s="1"/>
  <c r="C26" i="1"/>
  <c r="F24" i="1"/>
  <c r="C24" i="1"/>
  <c r="F23" i="1"/>
  <c r="F22" i="1" s="1"/>
  <c r="F21" i="1"/>
  <c r="F20" i="1"/>
  <c r="F19" i="1"/>
  <c r="M8" i="2" l="1"/>
  <c r="C11" i="1" s="1"/>
  <c r="E26" i="1"/>
  <c r="E25" i="1" s="1"/>
  <c r="M57" i="2"/>
  <c r="O58" i="2"/>
  <c r="M58" i="3"/>
  <c r="M8" i="3" s="1"/>
  <c r="C12" i="1" s="1"/>
  <c r="O59" i="3"/>
  <c r="C25" i="1"/>
  <c r="D26" i="1"/>
  <c r="O145" i="2"/>
  <c r="O10" i="3"/>
  <c r="O28" i="3"/>
  <c r="M63" i="4"/>
  <c r="M36" i="5"/>
  <c r="O37" i="5"/>
  <c r="O27" i="6"/>
  <c r="M31" i="6"/>
  <c r="M34" i="4"/>
  <c r="O112" i="2"/>
  <c r="O10" i="2"/>
  <c r="O44" i="2"/>
  <c r="O45" i="3"/>
  <c r="O96" i="3"/>
  <c r="M124" i="3"/>
  <c r="O125" i="3"/>
  <c r="M9" i="4"/>
  <c r="M9" i="5"/>
  <c r="M8" i="6"/>
  <c r="C18" i="1" s="1"/>
  <c r="M9" i="7"/>
  <c r="M8" i="7" s="1"/>
  <c r="C19" i="1" s="1"/>
  <c r="M27" i="7"/>
  <c r="J8" i="2"/>
  <c r="O79" i="2"/>
  <c r="D24" i="1"/>
  <c r="E24" i="1" s="1"/>
  <c r="J8" i="3"/>
  <c r="M22" i="3"/>
  <c r="O23" i="3"/>
  <c r="M9" i="8"/>
  <c r="O10" i="8"/>
  <c r="M26" i="8"/>
  <c r="O27" i="8"/>
  <c r="O44" i="8"/>
  <c r="M31" i="8"/>
  <c r="M60" i="8"/>
  <c r="O61" i="8"/>
  <c r="M77" i="8"/>
  <c r="O78" i="8"/>
  <c r="M9" i="9"/>
  <c r="M8" i="9" s="1"/>
  <c r="C23" i="1" s="1"/>
  <c r="O10" i="11"/>
  <c r="O27" i="11"/>
  <c r="O10" i="7"/>
  <c r="O28" i="7"/>
  <c r="O15" i="9"/>
  <c r="O19" i="10"/>
  <c r="D12" i="1" l="1"/>
  <c r="E12" i="1"/>
  <c r="D19" i="1"/>
  <c r="E19" i="1"/>
  <c r="M8" i="5"/>
  <c r="C16" i="1" s="1"/>
  <c r="D11" i="1"/>
  <c r="E11" i="1" s="1"/>
  <c r="E10" i="1" s="1"/>
  <c r="C10" i="1"/>
  <c r="M8" i="8"/>
  <c r="C21" i="1" s="1"/>
  <c r="D18" i="1"/>
  <c r="E18" i="1" s="1"/>
  <c r="E17" i="1" s="1"/>
  <c r="C17" i="1"/>
  <c r="D23" i="1"/>
  <c r="E23" i="1" s="1"/>
  <c r="E22" i="1" s="1"/>
  <c r="C22" i="1"/>
  <c r="M8" i="4"/>
  <c r="C14" i="1" s="1"/>
  <c r="M3" i="11"/>
  <c r="D25" i="1"/>
  <c r="M3" i="7" l="1"/>
  <c r="M3" i="6"/>
  <c r="D17" i="1"/>
  <c r="D14" i="1"/>
  <c r="E14" i="1"/>
  <c r="E13" i="1" s="1"/>
  <c r="C13" i="1"/>
  <c r="M3" i="2"/>
  <c r="M3" i="3"/>
  <c r="D10" i="1"/>
  <c r="M3" i="9"/>
  <c r="M3" i="10"/>
  <c r="D22" i="1"/>
  <c r="D21" i="1"/>
  <c r="E21" i="1" s="1"/>
  <c r="E20" i="1" s="1"/>
  <c r="C20" i="1"/>
  <c r="D16" i="1"/>
  <c r="E16" i="1"/>
  <c r="E15" i="1" s="1"/>
  <c r="C15" i="1"/>
  <c r="C7" i="1" l="1"/>
  <c r="M3" i="5"/>
  <c r="D15" i="1"/>
  <c r="M3" i="4"/>
  <c r="D13" i="1"/>
  <c r="M3" i="8"/>
  <c r="D20" i="1"/>
  <c r="C6" i="1"/>
</calcChain>
</file>

<file path=xl/sharedStrings.xml><?xml version="1.0" encoding="utf-8"?>
<sst xmlns="http://schemas.openxmlformats.org/spreadsheetml/2006/main" count="4164" uniqueCount="727">
  <si>
    <t>Aspe</t>
  </si>
  <si>
    <t>Soupis objektů s DPH</t>
  </si>
  <si>
    <t>S631800160-zm05</t>
  </si>
  <si>
    <t>Výstavba PZS v km 42,904 (P512) a 44,858 (P514) trati Protivín – Zdice</t>
  </si>
  <si>
    <t>ZŘ</t>
  </si>
  <si>
    <t>20200326</t>
  </si>
  <si>
    <t>Odbytová cena:</t>
  </si>
  <si>
    <t>OC+DPH:</t>
  </si>
  <si>
    <t>Objekt</t>
  </si>
  <si>
    <t>Popis</t>
  </si>
  <si>
    <t>OC</t>
  </si>
  <si>
    <t>DPH</t>
  </si>
  <si>
    <t>OC+DPH</t>
  </si>
  <si>
    <t>Počet neoceněných položek</t>
  </si>
  <si>
    <t>D.1</t>
  </si>
  <si>
    <t>Železniční zabezpečovací zařízení</t>
  </si>
  <si>
    <t xml:space="preserve">  PS 01</t>
  </si>
  <si>
    <t>PZS P514 v km 44,858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</si>
  <si>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</si>
  <si>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</si>
  <si>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</si>
  <si>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</si>
  <si>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</si>
  <si>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</si>
  <si>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</si>
  <si>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</si>
  <si>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</si>
  <si>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</si>
  <si>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</si>
  <si>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</si>
  <si>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</si>
  <si>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</si>
  <si>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</si>
  <si>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</si>
  <si>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</si>
  <si>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</si>
  <si>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</si>
  <si>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</si>
  <si>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</si>
  <si>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</si>
  <si>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</si>
  <si>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</si>
  <si>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</si>
  <si>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</si>
  <si>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</si>
  <si>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</si>
  <si>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</si>
  <si>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</si>
  <si>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VŠEOBECNÉ KONSTRUKCE A PRÁCE</t>
  </si>
  <si>
    <t>P</t>
  </si>
  <si>
    <t>15621</t>
  </si>
  <si>
    <t>POPLATKY ZA LIKVIDACŮ ODPADŮ NEBEZPEČNÝCH - KABELY S PLASTOVOU IZOLACÍ</t>
  </si>
  <si>
    <t>T</t>
  </si>
  <si>
    <t>[bez vazby na CS]</t>
  </si>
  <si>
    <t>PP</t>
  </si>
  <si>
    <t/>
  </si>
  <si>
    <t>VV</t>
  </si>
  <si>
    <t>TS</t>
  </si>
  <si>
    <t>1. Položka obsahuje:   
 – veškeré poplatky provozovateli skládky, recyklační linky nebo jiného zařízení na zpracování nebo likvidaci odpadů související s převzetím, uložením, zpracováním nebo likvidací odpadu   
2. Položka neobsahuje:   
 – náklady spojené s dopravou odpadu z místa stavby na místo převzetí provozovatelem skládky, recyklační linky nebo jiného zařízení na zpracování nebo likvidaci odpadů   
3. Způsob měření:   
Tunou se rozumí hmotnost odpadu vytříděného v souladu se zákonem č. 185/2001 Sb., o nakládání s odpady, v platném znění.</t>
  </si>
  <si>
    <t>029111</t>
  </si>
  <si>
    <t>OSTATNÍ POŽADAVKY - GEODETICKÉ ZAMĚŘENÍ - DÉLKOVÉ</t>
  </si>
  <si>
    <t>HM</t>
  </si>
  <si>
    <t>D.1.1.3.01  - D.1.1.3.02</t>
  </si>
  <si>
    <t>zahrnuje veškeré náklady spojené s objednatelem požadovanými pracemi</t>
  </si>
  <si>
    <t>R02911</t>
  </si>
  <si>
    <t>OSTATNÍ POŽADAVKY - NEZBYTNÉ GEODETICKÉ ZAMĚŘENÍ PŘED STAVBOU</t>
  </si>
  <si>
    <t>4</t>
  </si>
  <si>
    <t>02944</t>
  </si>
  <si>
    <t>OSTAT POŽADAVKY - DOKUMENTACE SKUTEČ PROVEDENÍ V DIGIT FORMĚ</t>
  </si>
  <si>
    <t>KPL</t>
  </si>
  <si>
    <t>5</t>
  </si>
  <si>
    <t>R02944</t>
  </si>
  <si>
    <t>DOPRACOVÁNÍ PROJEKTOVÉ DOKUMENTACE - pouze pro rozsah úprav SZZ s SW</t>
  </si>
  <si>
    <t>11</t>
  </si>
  <si>
    <t>Přípravné práce (a přidružené)</t>
  </si>
  <si>
    <t>6</t>
  </si>
  <si>
    <t>11130</t>
  </si>
  <si>
    <t>SEJMUTÍ DRNU</t>
  </si>
  <si>
    <t>M2</t>
  </si>
  <si>
    <t>13</t>
  </si>
  <si>
    <t>Hloubené vykopávky</t>
  </si>
  <si>
    <t>7</t>
  </si>
  <si>
    <t>13183</t>
  </si>
  <si>
    <t>HLOUBENÍ JAM ZAPAŽ I NEPAŽ TŘ II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</si>
  <si>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</si>
  <si>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</si>
  <si>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8</t>
  </si>
  <si>
    <t>HLOUBENÍ JAM ZAPAŽ I NEPAŽ TŘ II STARTOVACÍ  A CÍLOVÉ PRO PROTLAKY</t>
  </si>
  <si>
    <t>9</t>
  </si>
  <si>
    <t>HLOUBENÍ JAM ZAPAŽ I NEPAŽ TŘ II ZÁKLADY TECH. DOMKU</t>
  </si>
  <si>
    <t>D.1.1.3.15 Uspořádání technologického domku P514</t>
  </si>
  <si>
    <t>10</t>
  </si>
  <si>
    <t>13293</t>
  </si>
  <si>
    <t>HLOUBENÍ RÝH ŠÍŘ DO 2M PAŽ I NEPAŽ TŘ. III</t>
  </si>
  <si>
    <t>14</t>
  </si>
  <si>
    <t>Ražení a protlačování</t>
  </si>
  <si>
    <t>14173</t>
  </si>
  <si>
    <t>PROTLAČOVÁNÍ POTRUBÍ Z PLAST HMOT DN DO 200MM</t>
  </si>
  <si>
    <t>M</t>
  </si>
  <si>
    <t>položka zahrnuje dodávku protlačovaného potrubí a veškeré pomocné práce (startovací zařízení, startovací a cílová jáma, opěrné a vodící bloky a pod.)</t>
  </si>
  <si>
    <t>17</t>
  </si>
  <si>
    <t>Konstrukce ze zemin</t>
  </si>
  <si>
    <t>12</t>
  </si>
  <si>
    <t>17421</t>
  </si>
  <si>
    <t>ZÁSYP JAM A RÝH ZEMINOU BEZ ZHUTNĚNÍ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</si>
  <si>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</si>
  <si>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</si>
  <si>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</si>
  <si>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</si>
  <si>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70</t>
  </si>
  <si>
    <t>Všeobecné práce pro silnoproud a slaboproud</t>
  </si>
  <si>
    <t>701004</t>
  </si>
  <si>
    <t>VYHLEDÁVACÍ MARKER ZEMNÍ</t>
  </si>
  <si>
    <t>KUS</t>
  </si>
  <si>
    <t>Tabulka kabelovych tras P514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</si>
  <si>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</si>
  <si>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15</t>
  </si>
  <si>
    <t>702610</t>
  </si>
  <si>
    <t>ODKRYTÍ A ZAKRYTÍ KABELOVÉHO ŽLABU</t>
  </si>
  <si>
    <t>1. Položka obsahuje:   
 – pomocné mechanismy   
2. Položka neobsahuje:   
 X   
3. Způsob měření:   
Měří se plocha v metrech čtverečných.</t>
  </si>
  <si>
    <t>16</t>
  </si>
  <si>
    <t>702820</t>
  </si>
  <si>
    <t>VYČIŠTĚNÍ STÁVAJÍCÍHO KABELOVÉHO PROSTUPU Z TVÁRNIC NEBO CHRÁNIČEK BEZ KABELOVÉ KOMORY</t>
  </si>
  <si>
    <t>1. Položka obsahuje:   
 – obsahuje i demontáž po skončení provizorního stavu   
 – dopravu do skladu nebo na likvidaci   
 – obrátkovost, opotřebení zapůjčeného materiálu   
 – poplatek za likvidaci odpadů, pokud je materiál likvidován   
2. Položka neobsahuje:   
 X   
3. Způsob měření:   
Udává se počet kusů kompletní konstrukce nebo práce.</t>
  </si>
  <si>
    <t>702901</t>
  </si>
  <si>
    <t>ZASYPÁNÍ KABELOVÉHO ŽLABU VRSTVOU Z PŘESÁTÉHO PÍSKU SVĚTLÉ ŠÍŘKY DO 120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</si>
  <si>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</si>
  <si>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18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</si>
  <si>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</si>
  <si>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</si>
  <si>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</si>
  <si>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19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</si>
  <si>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</si>
  <si>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</si>
  <si>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</si>
  <si>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20</t>
  </si>
  <si>
    <t>709110</t>
  </si>
  <si>
    <t>PROVIZORNÍ ZAJIŠTĚNÍ KABELU VE VÝKOPU</t>
  </si>
  <si>
    <t>D.1 TZ Zabezpečovací zařízení P514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</si>
  <si>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</si>
  <si>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21</t>
  </si>
  <si>
    <t>709210</t>
  </si>
  <si>
    <t>KŘIŽOVATKA KABELOVÝCH VEDENÍ SE STÁVAJÍCÍ INŽENÝRSKOU SÍTÍ (KABELEM, POTRUBÍM APOD.)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</si>
  <si>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</si>
  <si>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22</t>
  </si>
  <si>
    <t>709400</t>
  </si>
  <si>
    <t>ZATAŽENÍ LANKA DO CHRÁNIČKY NEBO ŽLABU</t>
  </si>
  <si>
    <t>74</t>
  </si>
  <si>
    <t>Silnoproud</t>
  </si>
  <si>
    <t>23</t>
  </si>
  <si>
    <t>741911</t>
  </si>
  <si>
    <t>UZEMŇOVACÍ VODIČ V ZEMI FEZN DO 120 MM2</t>
  </si>
  <si>
    <t>D.1.1.3.13 Schématický kab.plán.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</si>
  <si>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</si>
  <si>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24</t>
  </si>
  <si>
    <t>742G11</t>
  </si>
  <si>
    <t>KABEL NN DVOU- A TŘÍŽÍLOVÝ CU S PLASTOVOU IZOLACÍ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</si>
  <si>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</si>
  <si>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25</t>
  </si>
  <si>
    <t>742H12</t>
  </si>
  <si>
    <t>KABEL NN ČTYŘ- A PĚTIŽÍLOVÝ CU S PLASTOVOU IZOLACÍ OD 4 DO 16 MM2</t>
  </si>
  <si>
    <t>26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</si>
  <si>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</si>
  <si>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</si>
  <si>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</si>
  <si>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27</t>
  </si>
  <si>
    <t>742L12</t>
  </si>
  <si>
    <t>UKONČENÍ DVOU AŽ PĚTIŽÍLOVÉHO KABELU V ROZVADĚČI NEBO NA PŘÍSTROJI OD 4 DO 16 MM2</t>
  </si>
  <si>
    <t>28</t>
  </si>
  <si>
    <t>747411</t>
  </si>
  <si>
    <t>MĚŘENÍ ZEMNÍCH ODPORŮ - ZEMNIČE PRVNÍHO NEBO SAMOSTATNÉHO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</si>
  <si>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</si>
  <si>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29</t>
  </si>
  <si>
    <t>747412</t>
  </si>
  <si>
    <t>MĚŘENÍ ZEMNÍCH ODPORŮ - PŘÍPLATEK K CENĚ ZA KAŽDÝ DALŠÍ ZEMNIČ</t>
  </si>
  <si>
    <t>75</t>
  </si>
  <si>
    <t>Slaboproud</t>
  </si>
  <si>
    <t>30</t>
  </si>
  <si>
    <t>75A131</t>
  </si>
  <si>
    <t>KABEL METALICKÝ DVOUPLÁŠŤOVÝ DO 12 PÁRŮ - DODÁVKA</t>
  </si>
  <si>
    <t>KMPÁR</t>
  </si>
  <si>
    <t>Tabulka kabelů P514</t>
  </si>
  <si>
    <t>1. Položka obsahuje:  
 – dodání kabelů podle typu od výrobců včetně mimostaveništní dopravy  
2. Položka neobsahuje:  
 X  
3. Způsob měření:  
Měří se n-násobky páru vodičů na kilometr.</t>
  </si>
  <si>
    <t>31</t>
  </si>
  <si>
    <t>75A217</t>
  </si>
  <si>
    <t>ZATAŽENÍ A SPOJKOVÁNÍ KABELŮ DO 12 PÁRŮ - MONTÁŽ</t>
  </si>
  <si>
    <t>1. Položka obsahuje:  
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
 – zhotovení kabelové formy v počtu 5 kusů na 1 km kabelu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</si>
  <si>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32</t>
  </si>
  <si>
    <t>75A151</t>
  </si>
  <si>
    <t>KABEL METALICKÝ SE STÍNĚNÍM DO 12 PÁRŮ - DODÁVKA</t>
  </si>
  <si>
    <t>1. Položka obsahuje:   
 – dodání kabelů podle typu od výrobců včetně mimostaveništní dopravy   
2. Položka neobsahuje:   
 X   
3. Způsob měření:   
Měří se n-násobky páru vodičů na kilometr.</t>
  </si>
  <si>
    <t>33</t>
  </si>
  <si>
    <t>75A237</t>
  </si>
  <si>
    <t>ZATAŽENÍ A SPOJKOVÁNÍ KABELŮ SE STÍNĚNÍM DO 12 PÁRŮ - MONTÁŽ</t>
  </si>
  <si>
    <t>1. Položka obsahuje: 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 – kontrolní a závěrečné měření na kabelu pro rozvod signalizace, zapojení po měření   
 – montáž štítku průběhu v počtu 2 ks na 1 km kabelu včetně montáže, montáž označovacího štítku kabelové spojky a kabelové formy, dodávka a montáž kabelových objímek   
 – veškeré potřebné mechanizmy, jejich obsluhu a pořízení všech potřebných materiálů, přesun hmot   
2. Položka neobsahuje:   
 X   
3. Způsob měření:   
Měří se n-násobky páru vodičů na kilometr.</t>
  </si>
  <si>
    <t>34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</si>
  <si>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</si>
  <si>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</si>
  <si>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</si>
  <si>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35</t>
  </si>
  <si>
    <t>75A312</t>
  </si>
  <si>
    <t>KABELOVÁ FORMA (UKONČENÍ KABELŮ) PRO KABELY ZABEZPEČOVACÍ PŘES 12 PÁRŮ</t>
  </si>
  <si>
    <t>36</t>
  </si>
  <si>
    <t>75II62</t>
  </si>
  <si>
    <t>SPOJKA - ODBOČOVACÍ SOUPRAVA STŘEDNÍ</t>
  </si>
  <si>
    <t>1. Položka obsahuje:   
 – dodávku specifikovaného bloku/zařízení včetně potřebného drobného montážního materiálu   
 – dopravu a skladování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a práce.</t>
  </si>
  <si>
    <t>37</t>
  </si>
  <si>
    <t>75II6X</t>
  </si>
  <si>
    <t>SPOJKA - ODBOČOVACÍ SOUPRAVA - MONTÁŽ</t>
  </si>
  <si>
    <t>1. Položka obsahuje: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</si>
  <si>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38</t>
  </si>
  <si>
    <t>75A410</t>
  </si>
  <si>
    <t>OZNAČENÍ KABELŮ ZNAČKOVACÍ KABELOVÝM ŠTÍTKEM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</si>
  <si>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</si>
  <si>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39</t>
  </si>
  <si>
    <t>75A420</t>
  </si>
  <si>
    <t>OZNAČENÍ KABELŮ ZNAČKOVACÍ KABELOVOU OBJÍMKOU</t>
  </si>
  <si>
    <t>1. Položka obsahuje:  
 – zhotovení objímky značkovací na průměr kabelu, vyražení znaku na objímku, připevnění objímky na kabel  
 – výrobu objímek, použití mechanizmů, dopravu k místu použití, mzdy  
2. Položka neobsahuje:  
 X  
3. Způsob měření:  
Udává se počet kusů kompletní konstrukce nebo práce.</t>
  </si>
  <si>
    <t>40</t>
  </si>
  <si>
    <t>75B411</t>
  </si>
  <si>
    <t>STOJANOVÁ ŘADA PRO 1 STOJAN - DODÁVKA</t>
  </si>
  <si>
    <t>1. Položka obsahuje:  
 – dodání kompletního vnitřního zařízení podle typu určeného položkou včetně potřebného pomocného materiálu a jeho dopravy na místo určení  
 – pořízení příslušné stojanové řady pro 1 stojan včetně pomocného materiálu a její dopravu do místa určení  
2. Položka neobsahuje:  
 X  
3. Způsob měření:  
Udává se počet kusů kompletní konstrukce nebo práce.</t>
  </si>
  <si>
    <t>41</t>
  </si>
  <si>
    <t>75B417</t>
  </si>
  <si>
    <t>STOJANOVÁ ŘADA PRO 1 STOJAN - MONTÁŽ</t>
  </si>
  <si>
    <t>1. Položka obsahuje:  
 – sestavení stojanové řady pro 1 stojan na místě určení, zapojení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</si>
  <si>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42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</si>
  <si>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</si>
  <si>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</si>
  <si>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Položka neobsahuje:  
 X  
3. Způsob měření:  
Udává se počet kusů kompletní konstrukce nebo práce.</t>
  </si>
  <si>
    <t>43</t>
  </si>
  <si>
    <t>75D117</t>
  </si>
  <si>
    <t>SKŘÍŇ LOGIKY RELÉOVÉHO PŘEJEZDOVÉHO ZABEZPEČOVACÍHO ZAŘÍZENÍ - MONTÁŽ</t>
  </si>
  <si>
    <t>1. Položka obsahuje:  
 – určení místa umístění, montáž skříně logiky reléového přejezdového zabezpečovacího zařízení včetně potřebných závislostních prvků, zatažení kabelů, kontroly izolačního stavu, případný nátěr, přezkoušení  
 – montáž skříně logiky reléového přejezdového zabezpečovacího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</si>
  <si>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44</t>
  </si>
  <si>
    <t>75B6A1</t>
  </si>
  <si>
    <t>USMĚRŇOVAČ 12 V/24 A - DODÁVKA</t>
  </si>
  <si>
    <t>1. Položka obsahuje:  
 – dodání kompletního usměrňovače podle typu včetně potřebného pomocného materiálu a jeho dopravy na místo určení  
 – pořízení příslušného usměrňovače, na dopravu do místa určení  
2. Položka neobsahuje:  
 X  
3. Způsob měření:  
Udává se počet kusů kompletní konstrukce nebo práce.</t>
  </si>
  <si>
    <t>45</t>
  </si>
  <si>
    <t>75B6G7</t>
  </si>
  <si>
    <t>USMĚRŇOVAČ - MONTÁŽ</t>
  </si>
  <si>
    <t>1. Položka obsahuje:  
 – montáž usměrňovače na místo určení, jeho připojení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</si>
  <si>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46</t>
  </si>
  <si>
    <t>75B569</t>
  </si>
  <si>
    <t>ÚPRAVA RELÉOVÝCH, NAPÁJECÍCH NEBO KABELOVÝCH STOJANŮ NEBO SKŘÍNÍ</t>
  </si>
  <si>
    <t>D.1.1.3.07 Situační schéma</t>
  </si>
  <si>
    <t>1. Položka obsahuje:   
 – demontáž a montáž úprav reléových napájecích nebo kabelových stojanů, odpojení   
 – demontáž a montáž zařízení se všemi pomocnými a doplňujícími pracemi a součástmi a potřebným materiálem, případné použití mechanizmů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</si>
  <si>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47</t>
  </si>
  <si>
    <t>75B6L1</t>
  </si>
  <si>
    <t>BEZÚDRŽBOVÁ BATERIE 24 V/110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</si>
  <si>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</si>
  <si>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48</t>
  </si>
  <si>
    <t>75B6T7</t>
  </si>
  <si>
    <t>BATERIE - MONTÁŽ</t>
  </si>
  <si>
    <t>1. Položka obsahuje:  
 – montáž baterie na místo určení, její připojení, dobití na plnou kapacitu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</si>
  <si>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49</t>
  </si>
  <si>
    <t>75B871</t>
  </si>
  <si>
    <t>ZAŘÍZENÍ BEZPEČNÉ KOMUNIKACE  - DODÁVKA</t>
  </si>
  <si>
    <t>D.1.1.3.14 Přenosové zařízení P514</t>
  </si>
  <si>
    <t>(Položku se doporučuje používat jen při rekonstrukcích.)  
1. Položka obsahuje:  
 – dodání kompletního zařízení bezpečné komunikace mezi zabezpečovacími zařízeními podle typu určeného položkou včetně potřebného pomocného materiálu a jeho dopravy na místo určení  
 – pořízení příslušného zařízení včetně pomocného materiálu a jeho dopravu do místa určení  
2. Položka neobsahuje:  
 X  
3. Způsob měření:  
Udává se počet kusů kompletní konstrukce nebo práce.</t>
  </si>
  <si>
    <t>50</t>
  </si>
  <si>
    <t>75B877</t>
  </si>
  <si>
    <t>ZAŘÍZENÍ BEZPEČNÉ KOMUNIKACE  - MONTÁŽ</t>
  </si>
  <si>
    <t>D.1.3.1.14 Přenosové zařízení P514</t>
  </si>
  <si>
    <t>1. Položka obsahuje:  
 – usazení zařízení bezpečné komunikace mezi zabezpečovacími zařízeními na místě určení, zapojení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</si>
  <si>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51</t>
  </si>
  <si>
    <t>R75B959</t>
  </si>
  <si>
    <t>SW PRO ELEKTRONICKÉ PŘEJEZDOVÉ ZABEZPEČOVACÍ ZAŘÍZENÍ NA JEDNOKOLEJNÉ TRATI - VÝMĚNA SW - úprava vč. instalace</t>
  </si>
  <si>
    <t>1. Položka obsahuje:   
 – úprava a instalace SW pro elektronické přejezdové zabezpečovací zařízení podle specifikace místa použití   
 – úprava a instalaci příslušného programového vybavení   
2. Položka neobsahuje:   
 X   
3. Způsob měření:   
Udává se počet kusů kompletní konstrukce nebo práce.</t>
  </si>
  <si>
    <t>52</t>
  </si>
  <si>
    <t>R75B861</t>
  </si>
  <si>
    <t>dodávka a montáž doplněného zařízení v SÚ</t>
  </si>
  <si>
    <t>V.J.</t>
  </si>
  <si>
    <t>1. Položka obsahuje:   
 – pořízení příslušné skříně včetně pomocného materiálu a její dopravu do místa určení   
2. Položka neobsahuje:   
 X   
3. Způsob měření:   
Udává se počet kusů kompletní konstrukce nebo práce.</t>
  </si>
  <si>
    <t>53</t>
  </si>
  <si>
    <t>75D131</t>
  </si>
  <si>
    <t>PODSTAVEC POD BATERIE - DODÁVKA</t>
  </si>
  <si>
    <t>1. Položka obsahuje:  
 – dodávka bateriové skříně, potřebného pomocného materiálu a dopravy do staveništního skladu  
 – dodávku bateriové skříně včetně pomocného materiálu, dopravu do staveništního skladu  
2. Položka neobsahuje:  
 X  
3. Způsob měření:  
Udává se počet kusů kompletní konstrukce nebo práce.</t>
  </si>
  <si>
    <t>54</t>
  </si>
  <si>
    <t>75D137</t>
  </si>
  <si>
    <t>PODSTAVEC POD BATERIE - MONTÁŽ</t>
  </si>
  <si>
    <t>1. Položka obsahuje:  
 – určení místa umístění, montáž bateriové skříně dle typu dané položkou  
 – montáž bateriové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</si>
  <si>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55</t>
  </si>
  <si>
    <t>75D161</t>
  </si>
  <si>
    <t>RELÉOVÝ DOMEK (DO 9 M2) PREFABRIKOVANÝ, IZOLOVANÝ, S KLIMATIZACÍ A VNITŘNÍ KABELIZACÍ - DODÁVKA</t>
  </si>
  <si>
    <t>1. Položka obsahuje:  
 – dodávka reléového domku prefabrikovaného, izolovaného, s klimatizací a vnitřní kabelizací, doprava do staveništního skladu  
 – dodávku reléového domku prefabrikovaného, izolovaného, s klimatizací a vnitřní kabelizací včetně pomocného materiálu, dopravu do staveništního skladu  
2. Položka neobsahuje:  
 X  
3. Způsob měření:  
Udává se počet kusů kompletní konstrukce nebo práce.</t>
  </si>
  <si>
    <t>56</t>
  </si>
  <si>
    <t>75D167</t>
  </si>
  <si>
    <t>RELÉOVÝ DOMEK (DO 9 M2) PREFABRIKOVANÝ - MONTÁŽ</t>
  </si>
  <si>
    <t>1. Položka obsahuje: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 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</si>
  <si>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57</t>
  </si>
  <si>
    <t>75D181</t>
  </si>
  <si>
    <t>NAPÁJECÍ SKŘÍŇ PŘEJEZDOVÉHO ZABEZPEČOVACÍHO ZAŘÍZENÍ - DODÁVKA</t>
  </si>
  <si>
    <t>1. Položka obsahuje:   
 – dodávka napájecí skříně přejezdového zabezpečovacího zařízení, potřebného pomocného materiálu a dopravy do staveništního skladu   
 – dodávku napájecí skříně přejezdového zabezpečovacího zařízení včetně pomocného materiálu, dopravu do staveništního skladu   
2. Položka neobsahuje:   
 X   
3. Způsob měření:   
Udává se počet kusů kompletní konstrukce nebo práce.</t>
  </si>
  <si>
    <t>58</t>
  </si>
  <si>
    <t>75D197</t>
  </si>
  <si>
    <t>NAPÁJECÍ SKŘÍŇ PŘEJEZDOVÉHO ZABEZPEČOVACÍHO ZAŘÍZENÍ - MONTÁŽ</t>
  </si>
  <si>
    <t>1. Položka obsahuje:  
 – určení místa umístění, montáž přístrojové skříně v kolejišti bez vnitřní výstroje dle typu dané položkou  
 – montáž přístrojové skříně v kolejišti bez vnitřní výstroje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</si>
  <si>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59</t>
  </si>
  <si>
    <t>75D221</t>
  </si>
  <si>
    <t>VÝSTRAŽNÍK BEZ ZÁVORY, 1 SKŘÍŇ - DODÁVKA</t>
  </si>
  <si>
    <t>1. Položka obsahuje:   
 – dodávka výstražníku bez závory 1 skříň podle jeho typu a potřebného pomocného materiálu a dopravy do staveništního skladu   
 – dodávku výstražníku bez závory 1 skříň včetně pomocného materiálu, dopravu do místa určení   
2. Položka neobsahuje:   
 X   
3. Způsob měření:   
Udává se počet kusů kompletní konstrukce nebo práce.</t>
  </si>
  <si>
    <t>60</t>
  </si>
  <si>
    <t>75D227</t>
  </si>
  <si>
    <t>VÝSTRAŽNÍK BEZ ZÁVORY, 1 SKŘÍŇ - MONTÁŽ</t>
  </si>
  <si>
    <t>1. Položka obsahuje:   
 – výkop jámy pro BETONOVÝ základ výstražníku   
 – usazení betonového základu, montáž výstražníku bez závory 1 skříň, zapojení kabelových forem (včetně měření a zapojení po měření)   
 – montáž výstražníku bez závory 1 skříň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</si>
  <si>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61</t>
  </si>
  <si>
    <t>75D227S</t>
  </si>
  <si>
    <t>DODÁVKA A MONTÁŽ VÝSTRAŽNÝ KŘÍŽ JEDNOKOLEJNÝ</t>
  </si>
  <si>
    <t>1. Položka obsahuje:  
 – výkop jámy pro betonový základ výstražného kříže  
 – usazení betonového základu, montáž výstražníku bez závory 1 skříň, zapojení kabelových forem (včetně měření a zapojení po měření)  
 – montáž výstražníku bez závory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</si>
  <si>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62</t>
  </si>
  <si>
    <t>75C728</t>
  </si>
  <si>
    <t>DEMONTÁŽ VÝSTRAŽNÍKU - pouze výstr. Křížů</t>
  </si>
  <si>
    <t>1. Položka obsahuje:  
 – demontáž vzdálenostního upozorňovadla podle typu daného položkou  
 – demontáž vzdálenostního upozorňovadla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</si>
  <si>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63</t>
  </si>
  <si>
    <t>75B742</t>
  </si>
  <si>
    <t>OCHRANNÁ OPATŘENÍ  PROTI ATMOSFÉRICKÝM VLIVŮM - JEDNOKOLEJNÁ TRAŤ BEZ TRAKCÍ</t>
  </si>
  <si>
    <t>KM</t>
  </si>
  <si>
    <t>1. Položka obsahuje: 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 
 – montáž dodaného zařízení se všemi pomocnými a doplňujícími pracemi a součástmi, případné použití mechanizmů  
2. Položka neobsahuje:  
 X  
3. Způsob měření:  
Udává se délka v km chráněné trati.</t>
  </si>
  <si>
    <t>64</t>
  </si>
  <si>
    <t>75E127</t>
  </si>
  <si>
    <t>CELKOVÁ PROHLÍDKA ZAŘÍZENÍ A VYHOTOVENÍ REVIZNÍ ZPRÁVY</t>
  </si>
  <si>
    <t>HOD</t>
  </si>
  <si>
    <t>1. Položka obsahuje:  
 – kontrola zařízení, zda odpovídá podmínkám pro bezpečný provoz, včetně potřebných měření a vyhotovení revizní zprávy odpovědným pracovníkem  
 – vlastní kontrolu, příslušná měření a zpracování revizní zprávy  
2. Položka neobsahuje:  
 X  
3. Způsob měření:  
Udává se počet hodin provádění dozoru, revize nebo práce.</t>
  </si>
  <si>
    <t>65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</si>
  <si>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</si>
  <si>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</si>
  <si>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</si>
  <si>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66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</si>
  <si>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</si>
  <si>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</si>
  <si>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</si>
  <si>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 xml:space="preserve">  PS 02</t>
  </si>
  <si>
    <t>PZS P512 v km 42,904</t>
  </si>
  <si>
    <t>PS 02</t>
  </si>
  <si>
    <t>D.1.1.3.04  - D.1.1.3.05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</si>
  <si>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</si>
  <si>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D.1.1.3.15 Uspořádání technologického domku P512</t>
  </si>
  <si>
    <t>13283</t>
  </si>
  <si>
    <t>HLOUBENÍ RÝH ŠÍŘ DO 2M PAŽ I NEPAŽ TŘ. II</t>
  </si>
  <si>
    <t>Tabulka kabelovych tras P512</t>
  </si>
  <si>
    <t>D.1.1.3.01 TZ Zabezpečovací zařízení P514</t>
  </si>
  <si>
    <t>Tabulka kabelů P512</t>
  </si>
  <si>
    <t>75A161</t>
  </si>
  <si>
    <t>KABEL METALICKÝ SE STÍNĚNÍM PŘES 12 PÁRŮ - DODÁVKA</t>
  </si>
  <si>
    <t>D.1.1.3.14 Přenosové zařízení P512</t>
  </si>
  <si>
    <t>75C917</t>
  </si>
  <si>
    <t>SNÍMAČ POČÍTAČE NÁPRAV - MONTÁŽ</t>
  </si>
  <si>
    <t>1. Položka obsahuje:   
 – montáž snímače počítače náprav včetně zapojení kabelových forem (včetně měření a zapojení po měření), přezkoušení   
 – montáž snímače počítače náprav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</si>
  <si>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75C918</t>
  </si>
  <si>
    <t>SNÍMAČ POČÍTAČE NÁPRAV - DEMONTÁŽ</t>
  </si>
  <si>
    <t>1. Položka obsahuje:   
 – demontáž snímače počítače náprav včetně odpojení kabelových přívodů   
 – demontáž snímače počítače náprav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</si>
  <si>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>75D191</t>
  </si>
  <si>
    <t>PŘÍSTROJOVÁ SKŘÍŇ V KOLEJIŠTI - DODÁVKA</t>
  </si>
  <si>
    <t>1. Položka obsahuje:  
 – dodávka přístrojové skříně v kolejišti bez vnitřní výstroje, potřebného pomocného materiálu a dopravy do staveništního skladu  
 – dodávku přístrojové skříně v kolejišti bez vnitřní výstroje včetně pomocného materiálu, dopravu do staveništního skladu  
2. Položka neobsahuje:  
 X  
3. Způsob měření:  
Udává se počet kusů kompletní konstrukce nebo práce.</t>
  </si>
  <si>
    <t>PŘÍSTROJOVÁ SKŘÍŇ V KOLEJIŠTI  - MONTÁŽ</t>
  </si>
  <si>
    <t>E.1.1.1</t>
  </si>
  <si>
    <t>Železniční svršek</t>
  </si>
  <si>
    <t xml:space="preserve">  SO 11</t>
  </si>
  <si>
    <t>SO 11</t>
  </si>
  <si>
    <t>0</t>
  </si>
  <si>
    <t>Všeobecné položky</t>
  </si>
  <si>
    <t>014122</t>
  </si>
  <si>
    <t>POPLATKY ZA SKLÁDKU TYP S-OO (OSTATNÍ ODPAD)</t>
  </si>
  <si>
    <t>OTSKP-SPK+ŽS 2019</t>
  </si>
  <si>
    <t>zahrnuje veškeré poplatky provozovateli skládky související s uložením odpadu na skládce.</t>
  </si>
  <si>
    <t>1: Skládkovné za železný šrot - kolejnice 
2: 100*49*2*0,001</t>
  </si>
  <si>
    <t>Technická specifikace položky odpovídá příslušné cenové soustavě</t>
  </si>
  <si>
    <t>015150</t>
  </si>
  <si>
    <t>POPLATKY ZA LIKVIDACŮ ODPADŮ NEKONTAMINOVANÝCH - 17 05 08  ŠTĚRK Z KOLEJIŠTĚ (ODPAD PO RECYKLACI)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</si>
  <si>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</si>
  <si>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1: Množství štěrku po recyklaci 
2: 120 m3, objemová hmotnost 2t/m3 
3: 120*2</t>
  </si>
  <si>
    <t>015210</t>
  </si>
  <si>
    <t>POPLATKY ZA LIKVIDACŮ ODPADŮ NEKONTAMINOVANÝCH - 17 01 01  ŽELEZNIČNÍ PRAŽCE BETONOVÉ</t>
  </si>
  <si>
    <t>1: 34,88</t>
  </si>
  <si>
    <t>015250</t>
  </si>
  <si>
    <t>POPLATKY ZA LIKVIDACŮ ODPADŮ NEKONTAMINOVANÝCH - 17 02 03  POLYETYLÉNOVÉ  PODLOŽKY (ŽEL. SVRŠEK)</t>
  </si>
  <si>
    <t>1: 0,028</t>
  </si>
  <si>
    <t>015260</t>
  </si>
  <si>
    <t>POPLATKY ZA LIKVIDACŮ ODPADŮ NEKONTAMINOVANÝCH - 07 02 99  PRYŽOVÉ PODLOŽKY (ŽEL. SVRŠEK)</t>
  </si>
  <si>
    <t>1: 0,05</t>
  </si>
  <si>
    <t>015520</t>
  </si>
  <si>
    <t>POPLATKY ZA LIKVIDACŮ ODPADŮ NEBEZPEČNÝCH - 17 02 04*  ŽELEZNIČNÍ PRAŽCE DŘEVĚNÉ</t>
  </si>
  <si>
    <t>1: 1,82</t>
  </si>
  <si>
    <t>Komunikace</t>
  </si>
  <si>
    <t>512550</t>
  </si>
  <si>
    <t>KOLEJOVÉ LOŽE - ZŘÍZENÍ Z KAMENIVA HRUBÉHO DRCENÉHO (ŠTĚRK)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</si>
  <si>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</si>
  <si>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1: Zřízení štěrkového lože z nového štěrku 
2: (2,4*50+2,4*50)*0,5</t>
  </si>
  <si>
    <t>512560</t>
  </si>
  <si>
    <t>KOLEJOVÉ LOŽE - ZŘÍZENÍ Z KAMENIVA HRUBÉHO RECYKLOVANÉHO</t>
  </si>
  <si>
    <t>1: Zřízení štěrkového lože z recyklovaného štěrku po  pročištění odtěženého 
Předpoklad je 50 % zpět do stavby 
50 % na skládku 
2: (2,4*50+2,4*50)*0,5</t>
  </si>
  <si>
    <t>513550</t>
  </si>
  <si>
    <t>KOLEJOVÉ LOŽE - DOPLNĚNÍ Z KAMENIVA HRUBÉHO DRCENÉHO (ŠTĚRK)</t>
  </si>
  <si>
    <t>1: Doplnění kolejového lože v místě směrové a výškové úpravy 
Uvažováno 20% z profilu kolejového lože 
2: 500*2,4*0,2</t>
  </si>
  <si>
    <t>528131</t>
  </si>
  <si>
    <t>KOLEJ 49 E1, ROZD. "C", BEZSTYKOVÁ, PR. BET. PODKLADNICOVÝ, UP. TUHÉ</t>
  </si>
  <si>
    <t>1. Položka obsahuje: 
 – defektoskopické zkoušky kolejnic, jsou-li vyžadovány 
 – dodávku uvedeného typu kolejnic,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</si>
  <si>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1: Výměna železničního svršku v délce 50 m v úseku okolo přejezdu v ev.km 42,904 
2: 50 
3: Výměna železničního svršku v délce 50 m v úseku okolo přejezdu v ev.km 44,882 
4: 50</t>
  </si>
  <si>
    <t>542141</t>
  </si>
  <si>
    <t>SMĚROVÉ A VÝŠKOVÉ VYROVNÁNÍ KOLEJE NA PRAŽCÍCH OCELOVÝCH Y DO 0,05 M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</si>
  <si>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</si>
  <si>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1: Směrová a výšková úprava v místě přejezdu ev.km 42,904 
50 m výměna žel svršku + 2*50 m výběhy 
2: 150 
3: Směrová a výšková úprava v místě přejezdu ev.km 44,858 
4: 549,018</t>
  </si>
  <si>
    <t>545121</t>
  </si>
  <si>
    <t>SVAR KOLEJNIC (STEJNÉHO TVARU) 49 E1, T JEDNOTLIVĚ</t>
  </si>
  <si>
    <t>Jednotlivým svarem se rozumí svar, který splňuje některé z následujících kriterií: 
–  počet svarů v jednom objektu je menší než 20 ks 
–  při vevařování lepených izolovaných styků a dilatačních zařízení do kolejí 
–  závěrný svar při zřizování bezstykové koleje ve smyslu předpisu S3/2 
Svar, který nesplňuje ani jedno z výše uvedených kriterií, je svar průběžný 
1. Položka obsahuje: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
–  úpravu kolejového lože pro nasazení formy, zpětnou úprava do profilu 
 – svaření kolejnic nebo části výhybek, opracování a obroušení svaru 
 – úprava koleje nebo výhybkové konstrukce do stavu před svařováním 
 – příplatky za ztížené podmínky při práci v koleji, např. překážky po stranách koleje, práci v tunelu ap. 
2. Položka neobsahuje: 
 – případné řezání koleje 
3. Způsob měření: 
Udává se počet kusů kompletní konstrukce nebo práce.</t>
  </si>
  <si>
    <t>1: Počet svarů u přejezdu v ev. km 42,908 
2: 6 
3: Počet svarů u přejezdu v ev. km 44,858  
4: 6</t>
  </si>
  <si>
    <t>549311</t>
  </si>
  <si>
    <t>ZRUŠENÍ A ZNOVUZŘÍZENÍ BEZSTYKOVÉ KOLEJE NA NEDEMONTOVANÝCH ÚSECÍCH V KOLEJI</t>
  </si>
  <si>
    <t>1. Položka obsahuje: 
 – povolení upevňovadel, úprava dilatačních spár a následné utažení upevňovadel 
 – montážní přípravky na zajištění podmínek daných předpisem SŽDC S 3/2, zejména dodržení upínací teploty 
 – směrovou a výškovou úpravu koleje 
 – podbíjení pražců, vyrovnání nivelety koleje nebo výhybkové konstrukce do 50 mm při zapojování na novostavbu (přechodový úsek) 
 – příplatky za ztížené podmínky při práci v koleji, např. překážky po stranách koleje, práci v tunelu ap. 
2. Položka neobsahuje: 
 – případné doplnění kolejového lože 
 – svary 
3. Způsob měření: 
Měří se délka koleje ve smyslu ČSN 73 6360, tj. v ose koleje.</t>
  </si>
  <si>
    <t>1: Délka měněných kolejových polí 
2: 100 
3: Délka úseku, kde bude provedena směrová a výšková úprava koleje 
4: 549,018</t>
  </si>
  <si>
    <t>Ostatní konstrukce a práce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</si>
  <si>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</si>
  <si>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</si>
  <si>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
1. Položka obsahuje: 
 – antikorozní provedení určených částí upevnění žárovým zinkováním nebo jiným vhodným způsobem ve výrobním závodu 
 – příplatky za ztížené podmínky vyskytující se při zřízení kolejových vah, např. za překážky na straně koleje apod. 
2. Položka neobsahuje: 
 – dodávku materiálu, je součástí položek zřízení koleje nebo přejezdu 
3. Způsob měření: 
Měří se metr délkový.</t>
  </si>
  <si>
    <t>1: Antikorozní úprava v místě přejezdu v ev. km 42,904 
2: 6 
3: Antikorozní úprava v místě přejezdu v ev. km 44,882 
4: 6</t>
  </si>
  <si>
    <t>965010</t>
  </si>
  <si>
    <t>ODSTRANĚNÍ KOLEJOVÉHO LOŽE A DRÁŽNÍCH STEZEK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</si>
  <si>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</si>
  <si>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1: Odtěžení štěrku z oblasti okolo přejezdu v ev.km 42,908 
2: 50*2,4 
3: Odtěžení štěrku z oblasti okolo přejezdu v ev. km 44,858 
4: 50*2,4</t>
  </si>
  <si>
    <t>965021</t>
  </si>
  <si>
    <t>ODSTRANĚNÍ KOLEJOVÉHO LOŽE A DRÁŽNÍCH STEZEK - ODVOZ NA SKLÁDKU</t>
  </si>
  <si>
    <t>M3KM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</si>
  <si>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vytěženého v rostlém (původním) stavu nebo vybouraného materiálu a jednotlivých vzdáleností v kilometrech.</t>
  </si>
  <si>
    <t>1: Odvoz štěrku po recyklaci na skládku vzdálenou 25 km 
2: 120*25</t>
  </si>
  <si>
    <t>965023</t>
  </si>
  <si>
    <t>ODSTRANĚNÍ KOLEJOVÉHO LOŽE A DRÁŽNÍCH STEZEK - ODVOZ NA RECYKLACI</t>
  </si>
  <si>
    <t>1: Odvoz štěrku z oblasti okolo přejezdu v ev.km 42,908 
2: 50*2,4*5 
3: Odvoz štěrku z oblasti okolo přejezdu v ev. km 44,858 
4: 50*2,4*2 
5: Odvoz na recyklační skládku do Mirovic</t>
  </si>
  <si>
    <t>965113</t>
  </si>
  <si>
    <t>DEMONTÁŽ KOLEJE NA BETONOVÝCH PRAŽCÍCH DO KOLEJOVÝCH POLÍ S ODVOZEM NA MONTÁŽNÍ ZÁKLADNU S NÁSLEDNÝM - ROZEBRÁNÍM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</si>
  <si>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 
 2. Položka neobsahuje: 
 – odvoz nevyhovujícího materiálu na likvidaci 
 – poplatky za likvidaci odpadů, nacení se položkami ze ssd 0 
3. Způsob měření: 
Měří se délka koleje ve smyslu ČSN 73 6360, tj. v ose koleje.</t>
  </si>
  <si>
    <t>1: Rozebrání koleje v délce 85 m 
2: 85</t>
  </si>
  <si>
    <t>965116</t>
  </si>
  <si>
    <t>DEMONTÁŽ KOLEJE NA BETONOVÝCH PRAŽCÍCH - ODVOZ ROZEBRANÝCH SOUČÁSTÍ (Z MÍSTA DEMONTÁŽE NEBO Z - MONTÁŽNÍ ZÁKLADNY) K LIKVIDACI</t>
  </si>
  <si>
    <t>tkm</t>
  </si>
  <si>
    <t>1. Položka obsahuje: 
 – naložení na dopravní prostředek, odvoz a složení 
 – případné překládky na trase 
2. Položka neobsahuje: 
 – poplatky za likvidaci odpadů, nacení se položkami ze ssd 0 
3. Způsob měření: 
Výměra je sumou součinů tun vybouraného materiálu v původním stavu a k nim příslušných jednotlivých odvozových vzdáleností v kilometrech.</t>
  </si>
  <si>
    <t>1: délka kolej 85 m, hmotnost kolejnice S49 - 49 kg/m, 
Odvoz do 60 km 
2: 85*49*2*0,001*60</t>
  </si>
  <si>
    <t>965123</t>
  </si>
  <si>
    <t>DEMONTÁŽ KOLEJE NA DŘEVĚNÝCH PRAŽCÍCH DO KOLEJOVÝCH POLÍ S ODVOZEM NA MONTÁŽNÍ ZÁKLADNU S NÁSLEDNÝM - ROZEBRÁNÍM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</si>
  <si>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rozebrání kolejových polí na montážní základně do součástí 
 – příplatky za ztížené podmínky při práci v kolejišti, např. za překážky na straně koleje apod. 
2. Položka neobsahuje: 
 – odvoz nevyhovujícího materiálu na likvidaci 
 – poplatky za likvidaci odpadů, nacení se položkami ze ssd 0 
3. Způsob měření: 
Měří se délka koleje ve smyslu ČSN 73 6360, tj. v ose koleje.</t>
  </si>
  <si>
    <t>1: Rozebrání koleje v délce 15 m 
2: 15</t>
  </si>
  <si>
    <t>965126</t>
  </si>
  <si>
    <t>DEMONTÁŽ KOLEJE NA DŘEVĚNÝCH PRAŽCÍCH - ODVOZ ROZEBRANÝCH SOUČÁSTÍ (Z MÍSTA DEMONTÁŽE NEBO Z - MONTÁŽNÍ ZÁKLADNY) K LIKVIDACI</t>
  </si>
  <si>
    <t>1: délka kolej 15 m, hmotnost kolejnice S49 - 49 kg/m, 
Odvoz do 60 km 
2: 15*49*2*0,001*60</t>
  </si>
  <si>
    <t>965881</t>
  </si>
  <si>
    <t>DEMONTÁŽ IZOLOVANÉHO STYKU MONTOVANÉHO</t>
  </si>
  <si>
    <t>(Tato položka je určena pouze pro montované izolované styky. demontáž lepených izolovaných styků se nacení položkami výměny kolejnice ve sd 54.) 
1. Položka obsahuje: 
 – zrušení stávajícího montovaného izolovaného styku zahrnuje uvolnění kolejnic z upevňovadel, vyjmutí vložky a spojek, dodání a vložení běžných vodivých spojek, utažení upevňovadel a finální úpravy okolí styku 
 – naložení vybouraného materiálu na dopravní prostředek 
2. Položka neobsahuje: 
 – kolejnicové propojky, jsou-li požadovány, nacení se položkami ve sd 75 
 – odvoz vybouraného materiálu do skladu nebo na likvidaci 
 – poplatky za likvidaci odpadů, nacení se položkami ze ssd 0 
3. Způsob měření: 
Izolované styky se uvádějí v kusech, tj. jeden styk v jedné kolejnici.</t>
  </si>
  <si>
    <t>1: Demontáž izolovaného styku v km 42,935 
2: 1</t>
  </si>
  <si>
    <t>965882</t>
  </si>
  <si>
    <t>DEMONTÁŽ IZOLOVANÉHO STYKU MONTOVANÉHO - ODVOZ (NA LIKVIDACI ODPADŮ NEBO JINÉ URČENÉ MÍSTO)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</si>
  <si>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tun vybouraného materiálu v původním stavu a jednotlivých vzdáleností v kilometrech.</t>
  </si>
  <si>
    <t>1:  počet izol. styků [kód položky 965881]* hmotnost * vzdálenost 
2: 1*0,2*60</t>
  </si>
  <si>
    <t>E.1.1.2</t>
  </si>
  <si>
    <t>Železniční spodek</t>
  </si>
  <si>
    <t xml:space="preserve">  SO 12</t>
  </si>
  <si>
    <t>SO 12</t>
  </si>
  <si>
    <t>Zemní práce</t>
  </si>
  <si>
    <t>123838</t>
  </si>
  <si>
    <t>ODKOP PRO SPOD STAVBU SILNIC A ŽELEZNIC TŘ. II, ODVOZ DO 20KM</t>
  </si>
  <si>
    <t>OTSKP 2019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</si>
  <si>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</si>
  <si>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Odkopávky pro ZKPP 
2: 2*16*3,1 
3: Odkopávky pro KPP 
4: 2*34*1,7</t>
  </si>
  <si>
    <t>12383B</t>
  </si>
  <si>
    <t>ODKOP PRO SPOD STAVBU SILNIC A ŽELEZNIC TŘ. II - DOPRAVA</t>
  </si>
  <si>
    <t>Položka zahrnuje samostatnou dopravu zeminy. Množství se určí jako součin kubatutry [m3] a požadované vzdálenosti [km].</t>
  </si>
  <si>
    <t>1: Odvoz na skládku do vzdálenosti 25 km 
2: (25-20)*214,8</t>
  </si>
  <si>
    <t>133734</t>
  </si>
  <si>
    <t>HLOUBENÍ ŠACHET ZAPAŽ I NEPAŽ TŘ. I, ODVOZ DO 5KM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</si>
  <si>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</si>
  <si>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1: Hloubení dvou trativodních šachet 
Přejezd P512 
2: 2*1 
3: Hloubení dvou trativodních šachet 
Přejezd P514 
4: 2*1</t>
  </si>
  <si>
    <t>Základy</t>
  </si>
  <si>
    <t>212635</t>
  </si>
  <si>
    <t>TRATIVODY KOMPL Z TRUB Z PLAST HM DN DO 150MM, RÝHA TŘ I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</si>
  <si>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</si>
  <si>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1: Délka trativodu 21 m 
Sklon 3 promile podbetonovaný 
Přejezd P514 
2: 21 
3: Délka trativodu 8 m 
Sklon 5 promile  
Přejezd P512 
4: 8</t>
  </si>
  <si>
    <t>501101</t>
  </si>
  <si>
    <t>ZŘÍZENÍ KONSTRUKČNÍ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</si>
  <si>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</si>
  <si>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1: Zřízení konstrukční vrstvy ze štěrkodrti tl 0,2m do ZKPP 
2: 2*16*1,3 
3: Zřízení konstrukční vrstvy ze štěrkodrti do KPP 
4: 2*34*1,7</t>
  </si>
  <si>
    <t>501410</t>
  </si>
  <si>
    <t>ZŘÍZENÍ KONSTRUKČNÍ VRSTVY TĚLESA ŽELEZNIČNÍHO SPODKU ZE ZEMINY ZLEPŠENÉ (STABILIZOVANÉ) CEMENTEM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</si>
  <si>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</si>
  <si>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1: ZKPP typ 4 , Štěrkodrť zlepšená cementem 
2: 2*16*1,8</t>
  </si>
  <si>
    <t>Trubní vedení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</si>
  <si>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</si>
  <si>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</si>
  <si>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</si>
  <si>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1: Přejezd P512 
2: 2 
3: Přejezd P514 
4: 2</t>
  </si>
  <si>
    <t>935232</t>
  </si>
  <si>
    <t>PŘÍKOPOVÉ ŽLABY Z BETON TVÁRNIC ŠÍŘ DO 1200MM DO BETONU TL 100MM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</si>
  <si>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</si>
  <si>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1: Délka odvodnění 26 m 
2: 26</t>
  </si>
  <si>
    <t>936313</t>
  </si>
  <si>
    <t>DROBNÉ DOPLŇK KONSTR BETON MONOLIT DO C16/20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</si>
  <si>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</si>
  <si>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1: vyústění trativodu u přejezdu P512 
2: 1 * (0,3 * 0,66 + 2 * 0,41 * 0,15) 
3: vyústění trativodu u přejezdu P514 
4: 1 * (0,3 * 0,66 + 2 * 0,41 * 0,15)</t>
  </si>
  <si>
    <t>E.1.3</t>
  </si>
  <si>
    <t>Železniční přejezdy</t>
  </si>
  <si>
    <t xml:space="preserve">  SO 31</t>
  </si>
  <si>
    <t>Přejezd v ev. km 44,882</t>
  </si>
  <si>
    <t>SO 31</t>
  </si>
  <si>
    <t>015112</t>
  </si>
  <si>
    <t>POPLATKY ZA LIKVIDACŮ ODPADŮ NEKONTAMINOVANÝCH - 17 05 04  VYTĚŽENÉ ZEMINY A HORNINY -  II. TŘÍDA - TĚŽITELNOSTI</t>
  </si>
  <si>
    <t>1: Vytěžená zemina a kamení 
Měrná hmotnost 2t/m3 
2: 12,1*2</t>
  </si>
  <si>
    <t>015140</t>
  </si>
  <si>
    <t>POPLATKY ZA LIKVIDACŮ ODPADŮ NEKONTAMINOVANÝCH - 17 01 01  BETON Z DEMOLIC OBJEKTŮ, ZÁKLADŮ TV</t>
  </si>
  <si>
    <t>1: Objemová hmotnost je 2,5t/m3 
2: 2,5*(3*1,285*0,15)</t>
  </si>
  <si>
    <t>122838</t>
  </si>
  <si>
    <t>ODKOPÁVKY A PROKOPÁVKY OBECNÉ TŘ. II, ODVOZ DO 20KM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</si>
  <si>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</si>
  <si>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1: Odkop pro vrstvy vozovky asfaltu a mechanicky zpevněného kameniva 
2: 30*0,25 
3: Odkop pro konstrukční vrstvu komunikace ze štěrkodrti 
4: 23*0,2</t>
  </si>
  <si>
    <t>12283A</t>
  </si>
  <si>
    <t>ODKOPÁVKY A PROKOPÁVKY OBECNÉ TŘ. II - BEZ DOPRAVY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</si>
  <si>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</si>
  <si>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1: Odkopávky pro náhradní komunikaci 
2: 50*0,2*5</t>
  </si>
  <si>
    <t>18120</t>
  </si>
  <si>
    <t>ÚPRAVA PLÁNĚ SE ZHUTNĚNÍM V HORNINĚ TŘ. II</t>
  </si>
  <si>
    <t>položka zahrnuje úpravu pláně včetně vyrovnání výškových rozdílů. Míru zhutnění určuje projekt.</t>
  </si>
  <si>
    <t>1: Konstrukce vozovky mimo přejezdovou konstrukci 
2: 30 
3: Přejezdová konstrukce komunikace uvnitř koleje 
4: 7,5</t>
  </si>
  <si>
    <t>56313</t>
  </si>
  <si>
    <t>VOZOVKOVÉ VRSTVY Z MECHANICKY ZPEVNĚNÉHO KAMENIVA TL. DO 150MM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</si>
  <si>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</si>
  <si>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56334</t>
  </si>
  <si>
    <t>VOZOVKOVÉ VRSTVY ZE ŠTĚRKODRTI TL. DO 200MM</t>
  </si>
  <si>
    <t>1: Konstrukce vozovky mimo přejezdovou konstrukci a mimo kolejové lože 
2: 4,6*5</t>
  </si>
  <si>
    <t>572123</t>
  </si>
  <si>
    <t>INFILTRAČNÍ POSTŘIK Z EMULZE DO 1,0KG/M2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</si>
  <si>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</si>
  <si>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572213</t>
  </si>
  <si>
    <t>SPOJOVACÍ POSTŘIK Z EMULZE DO 0,5KG/M2</t>
  </si>
  <si>
    <t>574A34</t>
  </si>
  <si>
    <t>ASFALTOVÝ BETON PRO OBRUSNÉ VRSTVY ACO 11+, 11S TL. 40MM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</si>
  <si>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</si>
  <si>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</si>
  <si>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</si>
  <si>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543331-R</t>
  </si>
  <si>
    <t>MONTÁŽ KOLEJNICE S49</t>
  </si>
  <si>
    <t>Firemní práce</t>
  </si>
  <si>
    <t>1. Položka obsahuje: 
 – dodávku a uložení vyměňovaného materiálu, ať nového, regenerovaného nebo vyzískaného 
 – doplnění podložek, spojkových šroubů, svěrkových šroubů, matic a dvojitých pružných kroužků apod. 
 – naložení a odvoz demontovaného materiálu do skladu nebo na likvidaci 
 – příplatky za ztížené podmínky při práci v koleji, např. překážky po stranách koleje, práci v tunelu ap. 
2. Položka neobsahuje: 
 X 
3. Způsob měření: 
Měří se délka kolejnice v metech délkových.</t>
  </si>
  <si>
    <t>1: Délka žlábkové kolejnice v místě přejezdu - použít výzisk ze stavby 
2: 6</t>
  </si>
  <si>
    <t>917224</t>
  </si>
  <si>
    <t>SILNIČNÍ A CHODNÍKOVÉ OBRUBY Z BETONOVÝCH OBRUBNÍKŮ ŠÍŘ 150MM</t>
  </si>
  <si>
    <t>Položka zahrnuje: 
dodání a pokládku betonových obrubníků o rozměrech předepsaných zadávací dokumentací 
betonové lože i boční betonovou opěrku.</t>
  </si>
  <si>
    <t>1: Ukončení komunikace 
2: 7</t>
  </si>
  <si>
    <t>965311</t>
  </si>
  <si>
    <t>ROZEBRÁNÍ PŘEJEZDU, PŘECHODU Z DÍLCŮ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</si>
  <si>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</si>
  <si>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1: 1 přejézdový panel vnitřní 
2: 3*1,285</t>
  </si>
  <si>
    <t>965312</t>
  </si>
  <si>
    <t>ROZEBRÁNÍ PŘEJEZDU, PŘECHODU Z DÍLCŮ - ODVOZ (NA LIKVIDACI ODPADŮ NEBO JINÉ URČENÉ MÍSTO)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</si>
  <si>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sumou součinů tun vybouraného materiálu v původním stavu a k nim příslušných jednotlivých odvozových vzdáleností v kilometrech.</t>
  </si>
  <si>
    <t>1: Objemová hmotnost je 2,5t/m3 
2: Odvoz na skládku 24 km 
3: 2,5*(3*1,285*0,15)*24</t>
  </si>
  <si>
    <t>921211</t>
  </si>
  <si>
    <t>ŽELEZNIČNÍ PŘEJEZD A PŘECHOD ŽIVIČNÝ LEHKÉ KONSTRUKCE</t>
  </si>
  <si>
    <t>1. Položka obsahuje: 
 – úpravu a hutnění podloží přejezdové konstrukce 
 – dodávku přejezdové konstrukce s veškerými prvky a částmi daného typu přejezdové konstrukce dle odpovídajících vzorových listů a TKP 
 – montáž přejezdové konstrukce z dílů a součástí na místě při přerušení železničního a silničního provozu 
 – všechny vozovkové vrstvy, a to pouze mezi kolejnicemi, resp. žlábky 
 – ochranné náběhy atd. 
 – příplatky za ztížené podmínky vyskytující se při zřízení přejezdu, např. za překážky na straně koleje ap. 
2. Položka neobsahuje: 
 – vozovkové vrstvy vně kolejnice, tj. v mezikolejovém prostoru a v napojení 
 – zřízení, pronájem a odstranění dopravního značení objízdné trasy 
 – úpravy koleje (např. posun pražců, doplnění kolejového lože, směrová a výšková úprava) 
 – silniční panely v přechodu těles a prefabrikované základy pod závěrnými zídkami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</si>
  <si>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1: Přejezdová konstrukce komunikace uvnitř koleje 
2: 7,5</t>
  </si>
  <si>
    <t xml:space="preserve">  SO 32</t>
  </si>
  <si>
    <t>Přejezd v ev. km 42,904</t>
  </si>
  <si>
    <t>SO 32</t>
  </si>
  <si>
    <t>1: Vytěžená zemina a kamení 
Měrná hmotnost 2t/m3 
2: 12,55*2</t>
  </si>
  <si>
    <t>1: Odkop pro vrstvy vozovky asfaltu a mechanicky zpevněného kameniva 
2: 31*0,25 
3: Odkop pro konstrukční vrstvu komunikace ze štěrkodrti 
4: 24*0,2</t>
  </si>
  <si>
    <t>1: Konstrukce vozovky mimo přejezdovou konstrukci 
2: 31 
3: Přejezdová konstrukce komunikace uvnitř koleje 
4: 8</t>
  </si>
  <si>
    <t>1: Konstrukce vozovky mimo přejezdovou konstrukci a mimo kolejové lože 
2: 4,8*5</t>
  </si>
  <si>
    <t>1: Ukončení komunikace 
2: 5+7</t>
  </si>
  <si>
    <t>E.1.4</t>
  </si>
  <si>
    <t>Mosty, propustky, zdi</t>
  </si>
  <si>
    <t xml:space="preserve">  SO 41</t>
  </si>
  <si>
    <t>SO 41 - Propustek v ev. km 44,882</t>
  </si>
  <si>
    <t>SO 41</t>
  </si>
  <si>
    <t>.1</t>
  </si>
  <si>
    <t>9183E2</t>
  </si>
  <si>
    <t>PROPUSTY Z TRUB DN 800MM ŽELEZOBETONOVÝCH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</si>
  <si>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</si>
  <si>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1: propustek je složen z: 
2: 1x vtokový díl se šikmým čelem DN800 
3: 6x trouba patková DN800 
4: 1x výtokový díl se šikmým čelem DN800 
5: celková délka 
6: 8,9</t>
  </si>
  <si>
    <t>935222</t>
  </si>
  <si>
    <t>PŘÍKOPOVÉ ŽLABY Z BETON TVÁRNIC ŠÍŘ DO 900MM DO BETONU TL 100MM</t>
  </si>
  <si>
    <t>1: celkový počet 
2: 8 dílců šířky 0,3m 
3: 8*0,3</t>
  </si>
  <si>
    <t>1: celkový počet 
2: 20 dílců šířky 0,3 
3: 20*0,3</t>
  </si>
  <si>
    <t>966138</t>
  </si>
  <si>
    <t>BOURÁNÍ KONSTRUKCÍ Z KAMENE NA MC S ODVOZEM DO 20KM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</si>
  <si>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</si>
  <si>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1: demolice stávajícího propustku 
2: předpokládané rozměry 6,2m délky, 2,4m šířky a 1,5m výšky 
3: 6,2*2,4*1,5</t>
  </si>
  <si>
    <t>.2</t>
  </si>
  <si>
    <t>Izolace proti vodě a vlhkosti</t>
  </si>
  <si>
    <t>711111</t>
  </si>
  <si>
    <t>IZOLACE BĚŽNÝCH KONSTRUKCÍ PROTI ZEMNÍ VLHKOSTI ASFALTOVÝMI NÁTĚRY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</si>
  <si>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</si>
  <si>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1: izolační nátěr bude proveden 3x, digitálně měřeno 
2: rozšířený základ : obvod * délka  * počet + rezerva 10% * počet vrstev 
3: 4*2*2*1,1*3 
4: trouba patková: obvod * délka  * počet + rezerva 10% * počet vrstev 
5: 3,1*4,9*1,1*3</t>
  </si>
  <si>
    <t>111208</t>
  </si>
  <si>
    <t>ODSTRANĚNÍ KŘOVIN S ODVOZEM DO 20KM</t>
  </si>
  <si>
    <t>odstranění křovin a stromů do průměru 100 mm  
doprava dřevin na předepsanou vzdálenost  
spálení na hromadách nebo štěpkování</t>
  </si>
  <si>
    <t>1: upravovaná oblast - odhad 
2: 60</t>
  </si>
  <si>
    <t>113298</t>
  </si>
  <si>
    <t>ODSTRANĚNÍ ZPEVNĚNÝCH PLOCH, PŘÍKOPŮ A RIGOLŮ Z LOMOVÉHO KAMENE, ODVOZ DO 20KM</t>
  </si>
  <si>
    <t>Položka zahrnuje i odstranění podkladu, veškerou manipulaci s vybouraným materiálem, odvoz na předepsanou vzdálenost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</si>
  <si>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1: předpokládá se stávající kamenný příkop 1m dlouhý, 1m široký a 0,19m vysoký 
2: 1*1*0,19</t>
  </si>
  <si>
    <t>11526</t>
  </si>
  <si>
    <t>PŘEVEDENÍ VODY POTRUBÍM DN 800 NEBO ŽLABY R.O. DO 2,8M</t>
  </si>
  <si>
    <t>Položka převedení vody na povrchu zahrnuje zřízení, udržování a odstranění příslušného zařízení. Převedení vody se uvádí buď průměrem potrubí (DN) nebo délkou rozvinutého obvodu žlabu (r.o.).</t>
  </si>
  <si>
    <t>1: dočasné převedení během výstavby 
2: 12</t>
  </si>
  <si>
    <t>12930</t>
  </si>
  <si>
    <t>ČIŠTĚNÍ PŘÍKOPŮ OD NÁNOSU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</si>
  <si>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</si>
  <si>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1: pročištění stávajícího koryta do navazujícího propustku - odhad dle terénu 7,5m délky, 3m šířky a 0,55m výšky 
2: 7,5*3*0,55</t>
  </si>
  <si>
    <t>131738</t>
  </si>
  <si>
    <t>HLOUBENÍ JAM ZAPAŽ I NEPAŽ TŘ. I, ODVOZ DO 20KM</t>
  </si>
  <si>
    <t>1: výkop v oblasti popustku 
2: délka*šířka*výška*rezerva 10% 
3: 8,9*3*1,46*1,1 
5: výkop v oblasti vtoku 
6: délka*šířka*výška* rezerva10% 
7: 2,7*0,3*1*1,1 
8: svahy u vtoku 
9: 2,4*2,2*0,3*1,1 
10: 1,4*0,32*0,3*1,1 
11: 1,73*0,24*0,3*1,1 
12: 1,4*1,03*0,3*1,1 
13: 1,7*1,5*0,5*1,1 
14: výkop v oblasti výtoku 
15: 3,190*1*0,3*1,1 
16: svahy u výtoku 
17: 6*3,190*0,3*1,1 
18: 3*2,4*0,5*1,1</t>
  </si>
  <si>
    <t>132738</t>
  </si>
  <si>
    <t>HLOUBENÍ RÝH ŠÍŘ DO 2M PAŽ I NEPAŽ TŘ. I, ODVOZ DO 20KM</t>
  </si>
  <si>
    <t>1: rýhy základu propustku 
2: délka*šířka*výška*rezerva 10%*počet 
3: 3*0,4*0,6*1,1*2 
4: rýhy koncového prahu 
5: délka*šířka*výška*rezerva 10% 
6: (0,3*0,3*0,32*1,1)+(0,3*0,3*1,13*1,1)</t>
  </si>
  <si>
    <t>17481</t>
  </si>
  <si>
    <t>ZÁSYP JAM A RÝH Z NAKUPOVANÝCH MATERIÁLŮ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</si>
  <si>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</si>
  <si>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1: měřeno digitálně, * délka spodní hrany propustku* rezerva 5% 
2: 3*8,9*1,05</t>
  </si>
  <si>
    <t>015111</t>
  </si>
  <si>
    <t>POPLATKY ZA LIKVIDACŮ ODPADŮ NEKONTAMINOVANÝCH - 17 05 04  VYTĚŽENÉ ZEMINY A HORNINY -  I. TŘÍDA - TĚŽITELNOSTI</t>
  </si>
  <si>
    <t>1: Viz položka č. 131738 + č. 132738 *  objemová tíha 2,0 t/m3 
2: (59,006+1,728)*2</t>
  </si>
  <si>
    <t>015160</t>
  </si>
  <si>
    <t>POPLATKY ZA LIKVIDACŮ ODPADŮ NEKONTAMINOVANÝCH - 02 01 03  SMÝCENÉ STROMY A KEŘE</t>
  </si>
  <si>
    <t>1: likvidace náletových dřevin, křovisek (viz položka č. 111208) - odhad dle stávajícího stavu*0,05kg/m2 
2: 60*0,05</t>
  </si>
  <si>
    <t>015330</t>
  </si>
  <si>
    <t>POPLATKY ZA LIKVIDACŮ ODPADŮ NEKONTAMINOVANÝCH - 17 05 04  KAMENNÁ SUŤ</t>
  </si>
  <si>
    <t>1: demolice stávajícího propustku 
2: viz položka č. 966138 * 2,1t/m3 
3: 22,320*2,1</t>
  </si>
  <si>
    <t>015570</t>
  </si>
  <si>
    <t>POPLATKY ZA LIKVIDACŮ ODPADŮ NEBEZPEČNÝCH - 17 03 03*  ASFALTOVÉ STAVEBNÍ NÁTĚRY</t>
  </si>
  <si>
    <t>1: předpoklad odpadu je 0,05T - historické izolace propustku 
2: 0,05</t>
  </si>
  <si>
    <t>Vodorovné konstrukce</t>
  </si>
  <si>
    <t>451313</t>
  </si>
  <si>
    <t>PODKLADNÍ A VÝPLŇOVÉ VRSTVY Z PROSTÉHO BETONU C16/20</t>
  </si>
  <si>
    <t>1: podkladní beton pod rozšířeným základem 
2: délka*šířka*výška* rezerva 10%*počet 
3: 2,04*1,6*0,1*1,1*2 
4: podkladní beton pod mezilehlou troubou patkvou 
5: délka*šířka*výška* rezerva 10%* 
6: 4,9*1,54*0,1*1,1</t>
  </si>
  <si>
    <t>465512</t>
  </si>
  <si>
    <t>DLAŽBY Z LOMOVÉHO KAMENE NA MC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</si>
  <si>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</si>
  <si>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1: dlažba v místě vtoku 
2: délka*šířka*výška*rezerva 10% 
3: 4*1*0,3*1,1 
4: 2,82*1,4*0,3*1,1 
5: dlažba okolo vtokového dílce 
6: plocha * výška*rezerva 10% 
7: 2*0,3*1,1 
8: dlažba v místě výtoku 
9: délka*šířka*výška*rezerva 10% 
10: 3*3*0,3*1,1 
11: 4,1*2,5*0,3*1,1 
12: 2,4*1*0,3*1,1 
13: dlažba okolo výtokového dílce 
14: plocha * výška*rezerva 10% 
15: 2,1*0,3*1,1</t>
  </si>
  <si>
    <t>O9</t>
  </si>
  <si>
    <t>272325</t>
  </si>
  <si>
    <t>ZÁKLADY ZE ŽELEZOBETONU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</si>
  <si>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</si>
  <si>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1: lože výšky 0,2m 
2: délka*výška*šířka*rezerva 10% 
3: 4,9*0,2*1,14*1,1 
4: rozšířený základ délky 2m 
5: plocha příčného řezu*délka* rezerva 10%*počet 
6: 0,6389*2*1,1*2 
7: základové pasy 
8: délka*šířka*výška*rezerva 10%*počet 
9: 2,04*0,4*0,6*1,1*2</t>
  </si>
  <si>
    <t>272368</t>
  </si>
  <si>
    <t>VÝZTUŽ ZÁKLADŮ ZE SVAŘ SÍTÍ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</si>
  <si>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</si>
  <si>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1: tabulka oceli viz příloha D.1.4.1.09  
2: 0,183</t>
  </si>
  <si>
    <t>E.3.6</t>
  </si>
  <si>
    <t>Rozvodny vn, nn, osvětlení a dálkové ovládání odpojovačů</t>
  </si>
  <si>
    <t xml:space="preserve">  SO 01</t>
  </si>
  <si>
    <t>Elektrická přípojka pro PZS P514 v km 44,858</t>
  </si>
  <si>
    <t>SO 01</t>
  </si>
  <si>
    <t>popis položky</t>
  </si>
  <si>
    <t>Tabulka kabelovych tras SO 31</t>
  </si>
  <si>
    <t>741B11</t>
  </si>
  <si>
    <t>ZEMNÍCÍ TYČ FEZN DÉLKY DO 2 M</t>
  </si>
  <si>
    <t>D.2.3.6.4 Schéma uzemnění  - domek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</si>
  <si>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</si>
  <si>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</si>
  <si>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</si>
  <si>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</si>
  <si>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75IG6X</t>
  </si>
  <si>
    <t>VEDENÍ UZEMŇOVACÍ V ZEMI Z FEZN DRÁTU DO 120 MM2 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</si>
  <si>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</si>
  <si>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741D23</t>
  </si>
  <si>
    <t>PROPOJOVACÍ LANO  LDI 9/300</t>
  </si>
  <si>
    <t>1. Položka obsahuje:  
 – dělení, spojování  
 – upevnění vč. veškerého příslušenství  
2. Položka neobsahuje:  
 X  
3. Způsob měření:  
Měří se metr délkový.</t>
  </si>
  <si>
    <t>ZKRATOVACÍ LANO  LAI 9/190</t>
  </si>
  <si>
    <t>741I03</t>
  </si>
  <si>
    <t>ODDĚLOVACÍ JISKŘIŠTĚ UZAVŘENÉ V PLASTOVÉM POUZDRU</t>
  </si>
  <si>
    <t>1. Položka obsahuje:  
 – upevnění vč. veškerého příslušenství  
2. Položka neobsahuje:  
 X  
3. Způsob měření:  
Udává se počet kusů kompletní konstrukce nebo práce.</t>
  </si>
  <si>
    <t>D.2 .3.6.2 Schéma kabelů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</si>
  <si>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</si>
  <si>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</si>
  <si>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</si>
  <si>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</si>
  <si>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</si>
  <si>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</si>
  <si>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744633</t>
  </si>
  <si>
    <t>JISTIČ TŘÍPÓLOVÝ (10 KA) OD 13 DO 20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</si>
  <si>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</si>
  <si>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744231</t>
  </si>
  <si>
    <t>KABELOVÁ SKŘÍŇ VENKOVNÍ SPOLEČNÁ PŘÍSTROJOVÁ PRO PŘEJEZDY</t>
  </si>
  <si>
    <t>1. Položka obsahuje:  
 – přípravu podkladu pro osazení vč. upevňovacího materiálu  
 – typová plastová pilířová lakovaná dle schválených technických podmínek, prázdná pro montáž výstroje elektro, telefonu a nouzových tlačítek včetně přívodky pro DA a příslušenství, veškerý podružný a pomocný materiál  
 – provedení zkoušek, dodání předepsaných zkoušek, revizí a atestů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</si>
  <si>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</si>
  <si>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</si>
  <si>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</si>
  <si>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</si>
  <si>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</si>
  <si>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 xml:space="preserve">  SO 02</t>
  </si>
  <si>
    <t>Elektrická přípojka pro PZS P512 v km 42,904</t>
  </si>
  <si>
    <t>SO 02</t>
  </si>
  <si>
    <t>Tabulka kabelovych tras SO 01</t>
  </si>
  <si>
    <t>SO 02 Situace přípojky D.2.3.6.1</t>
  </si>
  <si>
    <t>D.2.3.6.2 Schéma kabelů</t>
  </si>
  <si>
    <t>747511</t>
  </si>
  <si>
    <t>ZKOUŠKY VODIČŮ A KABELŮ NN PRŮŘEZU ŽÍLY DO 5X25 MM2</t>
  </si>
  <si>
    <t>1. Položka obsahuje:  
 – cenu za provedení měření kabelu/ vodiče vč. vyhotovení protokolu  
2. Položka neobsahuje:  
 X  
3. Způsob měření:  
Udává se počet kusů kompletní konstrukce nebo práce.</t>
  </si>
  <si>
    <t>E.3.6.2 Schéma kabelů</t>
  </si>
  <si>
    <t>SO98-98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</si>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</sst>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44">
    <xf numFmtId="0" fontId="0" fillId="0" borderId="0" xfId="0"/>
    <xf numFmtId="0" fontId="0" fillId="3" borderId="1" xfId="6" applyFont="1" applyFill="1" applyBorder="1" applyAlignment="1">
      <alignment horizontal="center" vertical="center" wrapText="1"/>
    </xf>
    <xf numFmtId="0" fontId="4" fillId="0" borderId="0" xfId="6" applyFont="1" applyAlignment="1">
      <alignment horizontal="right" vertical="center"/>
    </xf>
    <xf numFmtId="0" fontId="4" fillId="0" borderId="2" xfId="6" applyFont="1" applyBorder="1" applyAlignment="1">
      <alignment vertical="center" wrapText="1"/>
    </xf>
    <xf numFmtId="0" fontId="4" fillId="0" borderId="0" xfId="6" applyFont="1" applyAlignment="1">
      <alignment vertical="center" wrapText="1"/>
    </xf>
    <xf numFmtId="0" fontId="0" fillId="0" borderId="0" xfId="6" applyFont="1" applyAlignment="1">
      <alignment vertical="center" wrapText="1"/>
    </xf>
    <xf numFmtId="0" fontId="3" fillId="0" borderId="0" xfId="6" applyFont="1" applyAlignment="1">
      <alignment vertical="center" wrapText="1"/>
    </xf>
    <xf numFmtId="0" fontId="0" fillId="2" borderId="0" xfId="6" applyFont="1" applyFill="1"/>
    <xf numFmtId="0" fontId="2" fillId="2" borderId="0" xfId="6" applyFont="1" applyFill="1" applyAlignment="1">
      <alignment horizontal="center" vertical="center"/>
    </xf>
    <xf numFmtId="0" fontId="0" fillId="0" borderId="0" xfId="0"/>
    <xf numFmtId="0" fontId="1" fillId="0" borderId="0" xfId="6" applyFont="1" applyAlignment="1">
      <alignment horizontal="center" vertical="center"/>
    </xf>
    <xf numFmtId="0" fontId="0" fillId="2" borderId="0" xfId="6" applyFont="1" applyFill="1"/>
    <xf numFmtId="0" fontId="3" fillId="0" borderId="0" xfId="6" applyFont="1" applyAlignment="1">
      <alignment horizontal="right" vertical="center"/>
    </xf>
    <xf numFmtId="0" fontId="0" fillId="0" borderId="0" xfId="6" applyFont="1" applyAlignment="1">
      <alignment vertical="center" wrapText="1"/>
    </xf>
    <xf numFmtId="0" fontId="0" fillId="0" borderId="0" xfId="6" applyFont="1" applyAlignment="1">
      <alignment horizontal="right" vertical="center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 vertical="top"/>
    </xf>
    <xf numFmtId="0" fontId="0" fillId="0" borderId="1" xfId="6" applyFont="1" applyBorder="1" applyAlignment="1">
      <alignment horizontal="left" vertical="top" wrapText="1"/>
    </xf>
    <xf numFmtId="0" fontId="0" fillId="0" borderId="1" xfId="6" applyFont="1" applyBorder="1" applyAlignment="1">
      <alignment horizontal="right" vertical="top"/>
    </xf>
    <xf numFmtId="4" fontId="0" fillId="0" borderId="1" xfId="6" applyNumberFormat="1" applyFont="1" applyBorder="1" applyAlignment="1">
      <alignment horizontal="right" vertical="top"/>
    </xf>
    <xf numFmtId="0" fontId="0" fillId="4" borderId="0" xfId="6" applyFont="1" applyFill="1"/>
    <xf numFmtId="0" fontId="0" fillId="0" borderId="1" xfId="6" applyFont="1" applyBorder="1" applyAlignment="1">
      <alignment horizontal="center" vertical="center"/>
    </xf>
    <xf numFmtId="0" fontId="0" fillId="2" borderId="2" xfId="6" applyFont="1" applyFill="1" applyBorder="1"/>
    <xf numFmtId="0" fontId="1" fillId="0" borderId="3" xfId="6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 applyAlignment="1">
      <alignment vertical="center"/>
    </xf>
    <xf numFmtId="0" fontId="1" fillId="0" borderId="4" xfId="6" applyFont="1" applyBorder="1" applyAlignment="1">
      <alignment horizontal="right" vertical="top"/>
    </xf>
    <xf numFmtId="4" fontId="0" fillId="0" borderId="4" xfId="6" applyNumberFormat="1" applyFont="1" applyBorder="1" applyAlignment="1">
      <alignment horizontal="center" vertical="top"/>
    </xf>
    <xf numFmtId="0" fontId="1" fillId="0" borderId="4" xfId="6" applyFont="1" applyBorder="1" applyAlignment="1">
      <alignment wrapText="1"/>
    </xf>
    <xf numFmtId="0" fontId="1" fillId="0" borderId="0" xfId="6" applyFont="1" applyAlignment="1">
      <alignment horizontal="right" vertical="top"/>
    </xf>
    <xf numFmtId="4" fontId="0" fillId="0" borderId="0" xfId="6" applyNumberFormat="1" applyFont="1" applyAlignment="1">
      <alignment horizontal="center" vertical="top"/>
    </xf>
    <xf numFmtId="0" fontId="1" fillId="0" borderId="0" xfId="6" applyFont="1" applyAlignment="1">
      <alignment wrapText="1"/>
    </xf>
    <xf numFmtId="0" fontId="0" fillId="0" borderId="0" xfId="6" applyFont="1" applyAlignment="1">
      <alignment horizontal="right" vertical="top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center" vertical="top"/>
    </xf>
    <xf numFmtId="164" fontId="0" fillId="0" borderId="0" xfId="6" applyNumberFormat="1" applyFont="1" applyAlignment="1">
      <alignment horizontal="center" vertical="top"/>
    </xf>
    <xf numFmtId="4" fontId="0" fillId="5" borderId="0" xfId="6" applyNumberFormat="1" applyFont="1" applyFill="1" applyAlignment="1" applyProtection="1">
      <alignment horizontal="center" vertical="top"/>
      <protection locked="0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 vertic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workbookViewId="0">
      <selection sqref="A1:A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  <col min="6" max="6" width="30.7109375" customWidth="1"/>
  </cols>
  <sheetData>
    <row r="1" spans="1:6" ht="57" customHeight="1" x14ac:dyDescent="0.2">
      <c r="A1" s="9"/>
      <c r="B1" s="8" t="s">
        <v>1</v>
      </c>
      <c r="C1" s="11"/>
      <c r="D1" s="11"/>
      <c r="E1" s="11"/>
      <c r="F1" s="11"/>
    </row>
    <row r="2" spans="1:6" ht="20.100000000000001" customHeight="1" x14ac:dyDescent="0.2">
      <c r="A2" s="9"/>
      <c r="B2" s="7"/>
      <c r="C2" s="11"/>
      <c r="D2" s="11"/>
      <c r="E2" s="11"/>
      <c r="F2" s="11"/>
    </row>
    <row r="3" spans="1:6" ht="12.75" customHeight="1" x14ac:dyDescent="0.2">
      <c r="A3" s="9"/>
      <c r="B3" s="7"/>
      <c r="C3" s="11"/>
      <c r="D3" s="11"/>
      <c r="E3" s="11"/>
      <c r="F3" s="11"/>
    </row>
    <row r="4" spans="1:6" ht="39.950000000000003" customHeight="1" x14ac:dyDescent="0.2">
      <c r="A4" s="12" t="s">
        <v>2</v>
      </c>
      <c r="B4" s="6" t="s">
        <v>3</v>
      </c>
      <c r="C4" s="9"/>
      <c r="D4" s="9"/>
      <c r="E4" s="9"/>
      <c r="F4" s="10" t="s">
        <v>0</v>
      </c>
    </row>
    <row r="5" spans="1:6" ht="30" customHeight="1" x14ac:dyDescent="0.2">
      <c r="A5" s="14" t="s">
        <v>4</v>
      </c>
      <c r="B5" s="5" t="s">
        <v>5</v>
      </c>
      <c r="C5" s="9"/>
      <c r="D5" s="9"/>
      <c r="E5" s="9"/>
    </row>
    <row r="6" spans="1:6" ht="12.75" customHeight="1" x14ac:dyDescent="0.2">
      <c r="B6" s="15" t="s">
        <v>6</v>
      </c>
      <c r="C6" s="17">
        <f>0+C10+C13+C15+C17+C20+C22+C25</f>
        <v>0</v>
      </c>
    </row>
    <row r="7" spans="1:6" ht="12.75" customHeight="1" x14ac:dyDescent="0.2">
      <c r="B7" s="15" t="s">
        <v>7</v>
      </c>
      <c r="C7" s="17">
        <f>0+E10+E13+E15+E17+E20+E22+E25</f>
        <v>0</v>
      </c>
    </row>
    <row r="9" spans="1:6" ht="12.75" customHeight="1" x14ac:dyDescent="0.2">
      <c r="A9" s="16" t="s">
        <v>8</v>
      </c>
      <c r="B9" s="16" t="s">
        <v>9</v>
      </c>
      <c r="C9" s="16" t="s">
        <v>10</v>
      </c>
      <c r="D9" s="16" t="s">
        <v>11</v>
      </c>
      <c r="E9" s="16" t="s">
        <v>12</v>
      </c>
      <c r="F9" s="16" t="s">
        <v>13</v>
      </c>
    </row>
    <row r="10" spans="1:6" x14ac:dyDescent="0.2">
      <c r="A10" s="18" t="s">
        <v>14</v>
      </c>
      <c r="B10" s="19" t="s">
        <v>15</v>
      </c>
      <c r="C10" s="21">
        <f>0+C11+C12</f>
        <v>0</v>
      </c>
      <c r="D10" s="21">
        <f t="shared" ref="D10:D26" si="0">C10*0.21</f>
        <v>0</v>
      </c>
      <c r="E10" s="21">
        <f>0+E11+E12</f>
        <v>0</v>
      </c>
      <c r="F10" s="20">
        <f>0+F11+F12</f>
        <v>132</v>
      </c>
    </row>
    <row r="11" spans="1:6" x14ac:dyDescent="0.2">
      <c r="A11" s="18" t="s">
        <v>16</v>
      </c>
      <c r="B11" s="19" t="s">
        <v>17</v>
      </c>
      <c r="C11" s="21">
        <f>'PS 01'!K8+'PS 01'!M8</f>
        <v>0</v>
      </c>
      <c r="D11" s="21">
        <f t="shared" si="0"/>
        <v>0</v>
      </c>
      <c r="E11" s="21">
        <f>C11+D11</f>
        <v>0</v>
      </c>
      <c r="F11" s="20">
        <f>'PS 01'!T7</f>
        <v>66</v>
      </c>
    </row>
    <row r="12" spans="1:6" x14ac:dyDescent="0.2">
      <c r="A12" s="18" t="s">
        <v>332</v>
      </c>
      <c r="B12" s="19" t="s">
        <v>333</v>
      </c>
      <c r="C12" s="21">
        <f>'PS 02'!K8+'PS 02'!M8</f>
        <v>0</v>
      </c>
      <c r="D12" s="21">
        <f t="shared" si="0"/>
        <v>0</v>
      </c>
      <c r="E12" s="21">
        <f>C12+D12</f>
        <v>0</v>
      </c>
      <c r="F12" s="20">
        <f>'PS 02'!T7</f>
        <v>66</v>
      </c>
    </row>
    <row r="13" spans="1:6" x14ac:dyDescent="0.2">
      <c r="A13" s="18" t="s">
        <v>356</v>
      </c>
      <c r="B13" s="19" t="s">
        <v>357</v>
      </c>
      <c r="C13" s="21">
        <f>0+C14</f>
        <v>0</v>
      </c>
      <c r="D13" s="21">
        <f t="shared" si="0"/>
        <v>0</v>
      </c>
      <c r="E13" s="21">
        <f>0+E14</f>
        <v>0</v>
      </c>
      <c r="F13" s="20">
        <f>0+F14</f>
        <v>23</v>
      </c>
    </row>
    <row r="14" spans="1:6" x14ac:dyDescent="0.2">
      <c r="A14" s="18" t="s">
        <v>358</v>
      </c>
      <c r="B14" s="19" t="s">
        <v>357</v>
      </c>
      <c r="C14" s="21">
        <f>'SO 11'!K8+'SO 11'!M8</f>
        <v>0</v>
      </c>
      <c r="D14" s="21">
        <f t="shared" si="0"/>
        <v>0</v>
      </c>
      <c r="E14" s="21">
        <f>C14+D14</f>
        <v>0</v>
      </c>
      <c r="F14" s="20">
        <f>'SO 11'!T7</f>
        <v>23</v>
      </c>
    </row>
    <row r="15" spans="1:6" x14ac:dyDescent="0.2">
      <c r="A15" s="18" t="s">
        <v>452</v>
      </c>
      <c r="B15" s="19" t="s">
        <v>453</v>
      </c>
      <c r="C15" s="21">
        <f>0+C16</f>
        <v>0</v>
      </c>
      <c r="D15" s="21">
        <f t="shared" si="0"/>
        <v>0</v>
      </c>
      <c r="E15" s="21">
        <f>0+E16</f>
        <v>0</v>
      </c>
      <c r="F15" s="20">
        <f>0+F16</f>
        <v>9</v>
      </c>
    </row>
    <row r="16" spans="1:6" x14ac:dyDescent="0.2">
      <c r="A16" s="18" t="s">
        <v>454</v>
      </c>
      <c r="B16" s="19" t="s">
        <v>453</v>
      </c>
      <c r="C16" s="21">
        <f>'SO 12'!K8+'SO 12'!M8</f>
        <v>0</v>
      </c>
      <c r="D16" s="21">
        <f t="shared" si="0"/>
        <v>0</v>
      </c>
      <c r="E16" s="21">
        <f>C16+D16</f>
        <v>0</v>
      </c>
      <c r="F16" s="20">
        <f>'SO 12'!T7</f>
        <v>9</v>
      </c>
    </row>
    <row r="17" spans="1:6" x14ac:dyDescent="0.2">
      <c r="A17" s="18" t="s">
        <v>496</v>
      </c>
      <c r="B17" s="19" t="s">
        <v>497</v>
      </c>
      <c r="C17" s="21">
        <f>0+C18+C19</f>
        <v>0</v>
      </c>
      <c r="D17" s="21">
        <f t="shared" si="0"/>
        <v>0</v>
      </c>
      <c r="E17" s="21">
        <f>0+E18+E19</f>
        <v>0</v>
      </c>
      <c r="F17" s="20">
        <f>0+F18+F19</f>
        <v>31</v>
      </c>
    </row>
    <row r="18" spans="1:6" x14ac:dyDescent="0.2">
      <c r="A18" s="18" t="s">
        <v>498</v>
      </c>
      <c r="B18" s="19" t="s">
        <v>499</v>
      </c>
      <c r="C18" s="21">
        <f>'SO 31'!K8+'SO 31'!M8</f>
        <v>0</v>
      </c>
      <c r="D18" s="21">
        <f t="shared" si="0"/>
        <v>0</v>
      </c>
      <c r="E18" s="21">
        <f>C18+D18</f>
        <v>0</v>
      </c>
      <c r="F18" s="20">
        <f>'SO 31'!T7</f>
        <v>16</v>
      </c>
    </row>
    <row r="19" spans="1:6" x14ac:dyDescent="0.2">
      <c r="A19" s="18" t="s">
        <v>556</v>
      </c>
      <c r="B19" s="19" t="s">
        <v>557</v>
      </c>
      <c r="C19" s="21">
        <f>'SO 32'!K8+'SO 32'!M8</f>
        <v>0</v>
      </c>
      <c r="D19" s="21">
        <f t="shared" si="0"/>
        <v>0</v>
      </c>
      <c r="E19" s="21">
        <f>C19+D19</f>
        <v>0</v>
      </c>
      <c r="F19" s="20">
        <f>'SO 32'!T7</f>
        <v>15</v>
      </c>
    </row>
    <row r="20" spans="1:6" x14ac:dyDescent="0.2">
      <c r="A20" s="18" t="s">
        <v>564</v>
      </c>
      <c r="B20" s="19" t="s">
        <v>565</v>
      </c>
      <c r="C20" s="21">
        <f>0+C21</f>
        <v>0</v>
      </c>
      <c r="D20" s="21">
        <f t="shared" si="0"/>
        <v>0</v>
      </c>
      <c r="E20" s="21">
        <f>0+E21</f>
        <v>0</v>
      </c>
      <c r="F20" s="20">
        <f>0+F21</f>
        <v>20</v>
      </c>
    </row>
    <row r="21" spans="1:6" x14ac:dyDescent="0.2">
      <c r="A21" s="18" t="s">
        <v>566</v>
      </c>
      <c r="B21" s="19" t="s">
        <v>567</v>
      </c>
      <c r="C21" s="21">
        <f>'SO 41'!K8+'SO 41'!M8</f>
        <v>0</v>
      </c>
      <c r="D21" s="21">
        <f t="shared" si="0"/>
        <v>0</v>
      </c>
      <c r="E21" s="21">
        <f>C21+D21</f>
        <v>0</v>
      </c>
      <c r="F21" s="20">
        <f>'SO 41'!T7</f>
        <v>20</v>
      </c>
    </row>
    <row r="22" spans="1:6" x14ac:dyDescent="0.2">
      <c r="A22" s="18" t="s">
        <v>643</v>
      </c>
      <c r="B22" s="19" t="s">
        <v>644</v>
      </c>
      <c r="C22" s="21">
        <f>0+C23+C24</f>
        <v>0</v>
      </c>
      <c r="D22" s="21">
        <f t="shared" si="0"/>
        <v>0</v>
      </c>
      <c r="E22" s="21">
        <f>0+E23+E24</f>
        <v>0</v>
      </c>
      <c r="F22" s="20">
        <f>0+F23+F24</f>
        <v>35</v>
      </c>
    </row>
    <row r="23" spans="1:6" x14ac:dyDescent="0.2">
      <c r="A23" s="18" t="s">
        <v>645</v>
      </c>
      <c r="B23" s="19" t="s">
        <v>646</v>
      </c>
      <c r="C23" s="21">
        <f>'SO 01'!K8+'SO 01'!M8</f>
        <v>0</v>
      </c>
      <c r="D23" s="21">
        <f t="shared" si="0"/>
        <v>0</v>
      </c>
      <c r="E23" s="21">
        <f>C23+D23</f>
        <v>0</v>
      </c>
      <c r="F23" s="20">
        <f>'SO 01'!T7</f>
        <v>17</v>
      </c>
    </row>
    <row r="24" spans="1:6" x14ac:dyDescent="0.2">
      <c r="A24" s="18" t="s">
        <v>685</v>
      </c>
      <c r="B24" s="19" t="s">
        <v>686</v>
      </c>
      <c r="C24" s="21">
        <f>'SO 02'!K8+'SO 02'!M8</f>
        <v>0</v>
      </c>
      <c r="D24" s="21">
        <f t="shared" si="0"/>
        <v>0</v>
      </c>
      <c r="E24" s="21">
        <f>C24+D24</f>
        <v>0</v>
      </c>
      <c r="F24" s="20">
        <f>'SO 02'!T7</f>
        <v>18</v>
      </c>
    </row>
    <row r="25" spans="1:6" x14ac:dyDescent="0.2">
      <c r="A25" s="18" t="s">
        <v>695</v>
      </c>
      <c r="B25" s="19" t="s">
        <v>696</v>
      </c>
      <c r="C25" s="21">
        <f>0+C26</f>
        <v>0</v>
      </c>
      <c r="D25" s="21">
        <f t="shared" si="0"/>
        <v>0</v>
      </c>
      <c r="E25" s="21">
        <f>0+E26</f>
        <v>0</v>
      </c>
      <c r="F25" s="20">
        <f>0+F26</f>
        <v>6</v>
      </c>
    </row>
    <row r="26" spans="1:6" x14ac:dyDescent="0.2">
      <c r="A26" s="18" t="s">
        <v>697</v>
      </c>
      <c r="B26" s="19" t="s">
        <v>696</v>
      </c>
      <c r="C26" s="21">
        <f>'SO 98-98'!K8+'SO 98-98'!M8</f>
        <v>0</v>
      </c>
      <c r="D26" s="21">
        <f t="shared" si="0"/>
        <v>0</v>
      </c>
      <c r="E26" s="21">
        <f>C26+D26</f>
        <v>0</v>
      </c>
      <c r="F26" s="20">
        <f>'SO 98-98'!T7</f>
        <v>6</v>
      </c>
    </row>
  </sheetData>
  <sheetProtection password="923D" sheet="1" objects="1" scenarios="1"/>
  <mergeCells count="4">
    <mergeCell ref="A1:A3"/>
    <mergeCell ref="B1:B3"/>
    <mergeCell ref="B4:E4"/>
    <mergeCell ref="B5:E5"/>
  </mergeCells>
  <pageMargins left="0.75" right="0.75" top="1" bottom="1" header="0.5" footer="0.5"/>
  <pageSetup paperSize="9" orientation="landscape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643</v>
      </c>
      <c r="M3" s="43">
        <f>Rekapitulace!C22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643</v>
      </c>
      <c r="D4" s="9"/>
      <c r="E4" s="3" t="s">
        <v>644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COUNTIFS(L8:L79,"=0",A8:A79,"P")+COUNTIFS(L8:L79,"",A8:A79,"P")+SUM(Q8:Q79)</f>
        <v>18</v>
      </c>
    </row>
    <row r="8" spans="1:20" x14ac:dyDescent="0.2">
      <c r="A8" t="s">
        <v>44</v>
      </c>
      <c r="C8" s="30" t="s">
        <v>687</v>
      </c>
      <c r="E8" s="32" t="s">
        <v>686</v>
      </c>
      <c r="J8" s="31">
        <f>0+J9+J18</f>
        <v>0</v>
      </c>
      <c r="K8" s="31">
        <f>0+K9+K18</f>
        <v>0</v>
      </c>
      <c r="L8" s="31">
        <f>0+L9+L18</f>
        <v>0</v>
      </c>
      <c r="M8" s="31">
        <f>0+M9+M18</f>
        <v>0</v>
      </c>
    </row>
    <row r="9" spans="1:20" x14ac:dyDescent="0.2">
      <c r="A9" t="s">
        <v>46</v>
      </c>
      <c r="C9" s="33" t="s">
        <v>109</v>
      </c>
      <c r="E9" s="35" t="s">
        <v>110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x14ac:dyDescent="0.2">
      <c r="A10" t="s">
        <v>49</v>
      </c>
      <c r="B10" s="36" t="s">
        <v>47</v>
      </c>
      <c r="C10" s="36" t="s">
        <v>132</v>
      </c>
      <c r="D10" s="37" t="s">
        <v>47</v>
      </c>
      <c r="E10" s="13" t="s">
        <v>133</v>
      </c>
      <c r="F10" s="38" t="s">
        <v>98</v>
      </c>
      <c r="G10" s="39">
        <v>862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648</v>
      </c>
    </row>
    <row r="12" spans="1:20" x14ac:dyDescent="0.2">
      <c r="A12" s="37" t="s">
        <v>56</v>
      </c>
      <c r="E12" s="42" t="s">
        <v>688</v>
      </c>
    </row>
    <row r="13" spans="1:20" ht="102" x14ac:dyDescent="0.2">
      <c r="A13" t="s">
        <v>57</v>
      </c>
      <c r="E13" s="41" t="s">
        <v>134</v>
      </c>
    </row>
    <row r="14" spans="1:20" x14ac:dyDescent="0.2">
      <c r="A14" t="s">
        <v>49</v>
      </c>
      <c r="B14" s="36" t="s">
        <v>27</v>
      </c>
      <c r="C14" s="36" t="s">
        <v>111</v>
      </c>
      <c r="D14" s="37" t="s">
        <v>47</v>
      </c>
      <c r="E14" s="13" t="s">
        <v>112</v>
      </c>
      <c r="F14" s="38" t="s">
        <v>113</v>
      </c>
      <c r="G14" s="39">
        <v>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55</v>
      </c>
    </row>
    <row r="16" spans="1:20" x14ac:dyDescent="0.2">
      <c r="A16" s="37" t="s">
        <v>56</v>
      </c>
      <c r="E16" s="42" t="s">
        <v>689</v>
      </c>
    </row>
    <row r="17" spans="1:16" ht="114.75" x14ac:dyDescent="0.2">
      <c r="A17" t="s">
        <v>57</v>
      </c>
      <c r="E17" s="41" t="s">
        <v>115</v>
      </c>
    </row>
    <row r="18" spans="1:16" x14ac:dyDescent="0.2">
      <c r="A18" t="s">
        <v>46</v>
      </c>
      <c r="C18" s="33" t="s">
        <v>147</v>
      </c>
      <c r="E18" s="35" t="s">
        <v>148</v>
      </c>
      <c r="J18" s="34">
        <f>0</f>
        <v>0</v>
      </c>
      <c r="K18" s="34">
        <f>0</f>
        <v>0</v>
      </c>
      <c r="L18" s="34">
        <f>0+L19+L23+L27+L31+L35+L39+L43+L47+L51+L55+L59+L63+L67+L71+L75+L79</f>
        <v>0</v>
      </c>
      <c r="M18" s="34">
        <f>0+M19+M23+M27+M31+M35+M39+M43+M47+M51+M55+M59+M63+M67+M71+M75+M79</f>
        <v>0</v>
      </c>
    </row>
    <row r="19" spans="1:16" x14ac:dyDescent="0.2">
      <c r="A19" t="s">
        <v>49</v>
      </c>
      <c r="B19" s="36" t="s">
        <v>26</v>
      </c>
      <c r="C19" s="36" t="s">
        <v>650</v>
      </c>
      <c r="D19" s="37" t="s">
        <v>47</v>
      </c>
      <c r="E19" s="13" t="s">
        <v>651</v>
      </c>
      <c r="F19" s="38" t="s">
        <v>113</v>
      </c>
      <c r="G19" s="39">
        <v>16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53</v>
      </c>
      <c r="O19">
        <f>(M19*21)/100</f>
        <v>0</v>
      </c>
      <c r="P19" t="s">
        <v>27</v>
      </c>
    </row>
    <row r="20" spans="1:16" x14ac:dyDescent="0.2">
      <c r="A20" s="37" t="s">
        <v>54</v>
      </c>
      <c r="E20" s="41" t="s">
        <v>55</v>
      </c>
    </row>
    <row r="21" spans="1:16" x14ac:dyDescent="0.2">
      <c r="A21" s="37" t="s">
        <v>56</v>
      </c>
      <c r="E21" s="42" t="s">
        <v>652</v>
      </c>
    </row>
    <row r="22" spans="1:16" ht="102" x14ac:dyDescent="0.2">
      <c r="A22" t="s">
        <v>57</v>
      </c>
      <c r="E22" s="41" t="s">
        <v>653</v>
      </c>
    </row>
    <row r="23" spans="1:16" x14ac:dyDescent="0.2">
      <c r="A23" t="s">
        <v>49</v>
      </c>
      <c r="B23" s="36" t="s">
        <v>66</v>
      </c>
      <c r="C23" s="36" t="s">
        <v>654</v>
      </c>
      <c r="D23" s="37" t="s">
        <v>47</v>
      </c>
      <c r="E23" s="13" t="s">
        <v>655</v>
      </c>
      <c r="F23" s="38" t="s">
        <v>98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x14ac:dyDescent="0.2">
      <c r="A24" s="37" t="s">
        <v>54</v>
      </c>
      <c r="E24" s="41" t="s">
        <v>55</v>
      </c>
    </row>
    <row r="25" spans="1:16" x14ac:dyDescent="0.2">
      <c r="A25" s="37" t="s">
        <v>56</v>
      </c>
      <c r="E25" s="42" t="s">
        <v>652</v>
      </c>
    </row>
    <row r="26" spans="1:16" ht="140.25" x14ac:dyDescent="0.2">
      <c r="A26" t="s">
        <v>57</v>
      </c>
      <c r="E26" s="41" t="s">
        <v>656</v>
      </c>
    </row>
    <row r="27" spans="1:16" x14ac:dyDescent="0.2">
      <c r="A27" t="s">
        <v>49</v>
      </c>
      <c r="B27" s="36" t="s">
        <v>70</v>
      </c>
      <c r="C27" s="36" t="s">
        <v>657</v>
      </c>
      <c r="D27" s="37" t="s">
        <v>47</v>
      </c>
      <c r="E27" s="13" t="s">
        <v>658</v>
      </c>
      <c r="F27" s="38" t="s">
        <v>98</v>
      </c>
      <c r="G27" s="39">
        <v>100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53</v>
      </c>
      <c r="O27">
        <f>(M27*21)/100</f>
        <v>0</v>
      </c>
      <c r="P27" t="s">
        <v>27</v>
      </c>
    </row>
    <row r="28" spans="1:16" x14ac:dyDescent="0.2">
      <c r="A28" s="37" t="s">
        <v>54</v>
      </c>
      <c r="E28" s="41" t="s">
        <v>55</v>
      </c>
    </row>
    <row r="29" spans="1:16" x14ac:dyDescent="0.2">
      <c r="A29" s="37" t="s">
        <v>56</v>
      </c>
      <c r="E29" s="42" t="s">
        <v>652</v>
      </c>
    </row>
    <row r="30" spans="1:16" ht="102" x14ac:dyDescent="0.2">
      <c r="A30" t="s">
        <v>57</v>
      </c>
      <c r="E30" s="41" t="s">
        <v>659</v>
      </c>
    </row>
    <row r="31" spans="1:16" x14ac:dyDescent="0.2">
      <c r="A31" t="s">
        <v>49</v>
      </c>
      <c r="B31" s="36" t="s">
        <v>75</v>
      </c>
      <c r="C31" s="36" t="s">
        <v>660</v>
      </c>
      <c r="D31" s="37" t="s">
        <v>47</v>
      </c>
      <c r="E31" s="13" t="s">
        <v>661</v>
      </c>
      <c r="F31" s="38" t="s">
        <v>98</v>
      </c>
      <c r="G31" s="39">
        <v>12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55</v>
      </c>
    </row>
    <row r="33" spans="1:16" x14ac:dyDescent="0.2">
      <c r="A33" s="37" t="s">
        <v>56</v>
      </c>
      <c r="E33" s="42" t="s">
        <v>652</v>
      </c>
    </row>
    <row r="34" spans="1:16" ht="102" x14ac:dyDescent="0.2">
      <c r="A34" t="s">
        <v>57</v>
      </c>
      <c r="E34" s="41" t="s">
        <v>662</v>
      </c>
    </row>
    <row r="35" spans="1:16" x14ac:dyDescent="0.2">
      <c r="A35" t="s">
        <v>49</v>
      </c>
      <c r="B35" s="36" t="s">
        <v>81</v>
      </c>
      <c r="C35" s="36" t="s">
        <v>660</v>
      </c>
      <c r="D35" s="37" t="s">
        <v>73</v>
      </c>
      <c r="E35" s="13" t="s">
        <v>663</v>
      </c>
      <c r="F35" s="38" t="s">
        <v>98</v>
      </c>
      <c r="G35" s="39">
        <v>18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53</v>
      </c>
      <c r="O35">
        <f>(M35*21)/100</f>
        <v>0</v>
      </c>
      <c r="P35" t="s">
        <v>27</v>
      </c>
    </row>
    <row r="36" spans="1:16" x14ac:dyDescent="0.2">
      <c r="A36" s="37" t="s">
        <v>54</v>
      </c>
      <c r="E36" s="41" t="s">
        <v>55</v>
      </c>
    </row>
    <row r="37" spans="1:16" x14ac:dyDescent="0.2">
      <c r="A37" s="37" t="s">
        <v>56</v>
      </c>
      <c r="E37" s="42" t="s">
        <v>652</v>
      </c>
    </row>
    <row r="38" spans="1:16" ht="102" x14ac:dyDescent="0.2">
      <c r="A38" t="s">
        <v>57</v>
      </c>
      <c r="E38" s="41" t="s">
        <v>662</v>
      </c>
    </row>
    <row r="39" spans="1:16" x14ac:dyDescent="0.2">
      <c r="A39" t="s">
        <v>49</v>
      </c>
      <c r="B39" s="36" t="s">
        <v>86</v>
      </c>
      <c r="C39" s="36" t="s">
        <v>664</v>
      </c>
      <c r="D39" s="37" t="s">
        <v>47</v>
      </c>
      <c r="E39" s="13" t="s">
        <v>665</v>
      </c>
      <c r="F39" s="38" t="s">
        <v>113</v>
      </c>
      <c r="G39" s="39">
        <v>4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53</v>
      </c>
      <c r="O39">
        <f>(M39*21)/100</f>
        <v>0</v>
      </c>
      <c r="P39" t="s">
        <v>27</v>
      </c>
    </row>
    <row r="40" spans="1:16" x14ac:dyDescent="0.2">
      <c r="A40" s="37" t="s">
        <v>54</v>
      </c>
      <c r="E40" s="41" t="s">
        <v>55</v>
      </c>
    </row>
    <row r="41" spans="1:16" x14ac:dyDescent="0.2">
      <c r="A41" s="37" t="s">
        <v>56</v>
      </c>
      <c r="E41" s="42" t="s">
        <v>652</v>
      </c>
    </row>
    <row r="42" spans="1:16" ht="89.25" x14ac:dyDescent="0.2">
      <c r="A42" t="s">
        <v>57</v>
      </c>
      <c r="E42" s="41" t="s">
        <v>666</v>
      </c>
    </row>
    <row r="43" spans="1:16" ht="25.5" x14ac:dyDescent="0.2">
      <c r="A43" t="s">
        <v>49</v>
      </c>
      <c r="B43" s="36" t="s">
        <v>88</v>
      </c>
      <c r="C43" s="36" t="s">
        <v>159</v>
      </c>
      <c r="D43" s="37" t="s">
        <v>47</v>
      </c>
      <c r="E43" s="13" t="s">
        <v>160</v>
      </c>
      <c r="F43" s="38" t="s">
        <v>98</v>
      </c>
      <c r="G43" s="39">
        <v>862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53</v>
      </c>
      <c r="O43">
        <f>(M43*21)/100</f>
        <v>0</v>
      </c>
      <c r="P43" t="s">
        <v>27</v>
      </c>
    </row>
    <row r="44" spans="1:16" x14ac:dyDescent="0.2">
      <c r="A44" s="37" t="s">
        <v>54</v>
      </c>
      <c r="E44" s="41" t="s">
        <v>55</v>
      </c>
    </row>
    <row r="45" spans="1:16" x14ac:dyDescent="0.2">
      <c r="A45" s="37" t="s">
        <v>56</v>
      </c>
      <c r="E45" s="42" t="s">
        <v>690</v>
      </c>
    </row>
    <row r="46" spans="1:16" ht="89.25" x14ac:dyDescent="0.2">
      <c r="A46" t="s">
        <v>57</v>
      </c>
      <c r="E46" s="41" t="s">
        <v>157</v>
      </c>
    </row>
    <row r="47" spans="1:16" x14ac:dyDescent="0.2">
      <c r="A47" t="s">
        <v>49</v>
      </c>
      <c r="B47" s="36" t="s">
        <v>91</v>
      </c>
      <c r="C47" s="36" t="s">
        <v>668</v>
      </c>
      <c r="D47" s="37" t="s">
        <v>47</v>
      </c>
      <c r="E47" s="13" t="s">
        <v>669</v>
      </c>
      <c r="F47" s="38" t="s">
        <v>98</v>
      </c>
      <c r="G47" s="39">
        <v>863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53</v>
      </c>
      <c r="O47">
        <f>(M47*21)/100</f>
        <v>0</v>
      </c>
      <c r="P47" t="s">
        <v>27</v>
      </c>
    </row>
    <row r="48" spans="1:16" x14ac:dyDescent="0.2">
      <c r="A48" s="37" t="s">
        <v>54</v>
      </c>
      <c r="E48" s="41" t="s">
        <v>55</v>
      </c>
    </row>
    <row r="49" spans="1:16" x14ac:dyDescent="0.2">
      <c r="A49" s="37" t="s">
        <v>56</v>
      </c>
      <c r="E49" s="42" t="s">
        <v>690</v>
      </c>
    </row>
    <row r="50" spans="1:16" ht="76.5" x14ac:dyDescent="0.2">
      <c r="A50" t="s">
        <v>57</v>
      </c>
      <c r="E50" s="41" t="s">
        <v>670</v>
      </c>
    </row>
    <row r="51" spans="1:16" ht="25.5" x14ac:dyDescent="0.2">
      <c r="A51" t="s">
        <v>49</v>
      </c>
      <c r="B51" s="36" t="s">
        <v>73</v>
      </c>
      <c r="C51" s="36" t="s">
        <v>166</v>
      </c>
      <c r="D51" s="37" t="s">
        <v>47</v>
      </c>
      <c r="E51" s="13" t="s">
        <v>167</v>
      </c>
      <c r="F51" s="38" t="s">
        <v>113</v>
      </c>
      <c r="G51" s="39">
        <v>2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53</v>
      </c>
      <c r="O51">
        <f>(M51*21)/100</f>
        <v>0</v>
      </c>
      <c r="P51" t="s">
        <v>27</v>
      </c>
    </row>
    <row r="52" spans="1:16" x14ac:dyDescent="0.2">
      <c r="A52" s="37" t="s">
        <v>54</v>
      </c>
      <c r="E52" s="41" t="s">
        <v>55</v>
      </c>
    </row>
    <row r="53" spans="1:16" x14ac:dyDescent="0.2">
      <c r="A53" s="37" t="s">
        <v>56</v>
      </c>
      <c r="E53" s="42" t="s">
        <v>690</v>
      </c>
    </row>
    <row r="54" spans="1:16" ht="102" x14ac:dyDescent="0.2">
      <c r="A54" t="s">
        <v>57</v>
      </c>
      <c r="E54" s="41" t="s">
        <v>164</v>
      </c>
    </row>
    <row r="55" spans="1:16" x14ac:dyDescent="0.2">
      <c r="A55" t="s">
        <v>49</v>
      </c>
      <c r="B55" s="36" t="s">
        <v>102</v>
      </c>
      <c r="C55" s="36" t="s">
        <v>671</v>
      </c>
      <c r="D55" s="37" t="s">
        <v>47</v>
      </c>
      <c r="E55" s="13" t="s">
        <v>672</v>
      </c>
      <c r="F55" s="38" t="s">
        <v>113</v>
      </c>
      <c r="G55" s="39">
        <v>4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53</v>
      </c>
      <c r="O55">
        <f>(M55*21)/100</f>
        <v>0</v>
      </c>
      <c r="P55" t="s">
        <v>27</v>
      </c>
    </row>
    <row r="56" spans="1:16" x14ac:dyDescent="0.2">
      <c r="A56" s="37" t="s">
        <v>54</v>
      </c>
      <c r="E56" s="41" t="s">
        <v>55</v>
      </c>
    </row>
    <row r="57" spans="1:16" x14ac:dyDescent="0.2">
      <c r="A57" s="37" t="s">
        <v>56</v>
      </c>
      <c r="E57" s="42" t="s">
        <v>690</v>
      </c>
    </row>
    <row r="58" spans="1:16" ht="89.25" x14ac:dyDescent="0.2">
      <c r="A58" t="s">
        <v>57</v>
      </c>
      <c r="E58" s="41" t="s">
        <v>673</v>
      </c>
    </row>
    <row r="59" spans="1:16" x14ac:dyDescent="0.2">
      <c r="A59" t="s">
        <v>49</v>
      </c>
      <c r="B59" s="36" t="s">
        <v>79</v>
      </c>
      <c r="C59" s="36" t="s">
        <v>169</v>
      </c>
      <c r="D59" s="37" t="s">
        <v>47</v>
      </c>
      <c r="E59" s="13" t="s">
        <v>170</v>
      </c>
      <c r="F59" s="38" t="s">
        <v>113</v>
      </c>
      <c r="G59" s="39">
        <v>1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x14ac:dyDescent="0.2">
      <c r="A60" s="37" t="s">
        <v>54</v>
      </c>
      <c r="E60" s="41" t="s">
        <v>55</v>
      </c>
    </row>
    <row r="61" spans="1:16" x14ac:dyDescent="0.2">
      <c r="A61" s="37" t="s">
        <v>56</v>
      </c>
      <c r="E61" s="42" t="s">
        <v>690</v>
      </c>
    </row>
    <row r="62" spans="1:16" ht="76.5" x14ac:dyDescent="0.2">
      <c r="A62" t="s">
        <v>57</v>
      </c>
      <c r="E62" s="41" t="s">
        <v>171</v>
      </c>
    </row>
    <row r="63" spans="1:16" x14ac:dyDescent="0.2">
      <c r="A63" t="s">
        <v>49</v>
      </c>
      <c r="B63" s="36" t="s">
        <v>94</v>
      </c>
      <c r="C63" s="36" t="s">
        <v>691</v>
      </c>
      <c r="D63" s="37" t="s">
        <v>47</v>
      </c>
      <c r="E63" s="13" t="s">
        <v>692</v>
      </c>
      <c r="F63" s="38" t="s">
        <v>113</v>
      </c>
      <c r="G63" s="39">
        <v>1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x14ac:dyDescent="0.2">
      <c r="A64" s="37" t="s">
        <v>54</v>
      </c>
      <c r="E64" s="41" t="s">
        <v>55</v>
      </c>
    </row>
    <row r="65" spans="1:16" x14ac:dyDescent="0.2">
      <c r="A65" s="37" t="s">
        <v>56</v>
      </c>
      <c r="E65" s="42" t="s">
        <v>690</v>
      </c>
    </row>
    <row r="66" spans="1:16" ht="76.5" x14ac:dyDescent="0.2">
      <c r="A66" t="s">
        <v>57</v>
      </c>
      <c r="E66" s="41" t="s">
        <v>693</v>
      </c>
    </row>
    <row r="67" spans="1:16" x14ac:dyDescent="0.2">
      <c r="A67" t="s">
        <v>49</v>
      </c>
      <c r="B67" s="36" t="s">
        <v>116</v>
      </c>
      <c r="C67" s="36" t="s">
        <v>677</v>
      </c>
      <c r="D67" s="37" t="s">
        <v>55</v>
      </c>
      <c r="E67" s="13" t="s">
        <v>678</v>
      </c>
      <c r="F67" s="38" t="s">
        <v>113</v>
      </c>
      <c r="G67" s="39">
        <v>1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x14ac:dyDescent="0.2">
      <c r="A68" s="37" t="s">
        <v>54</v>
      </c>
      <c r="E68" s="41" t="s">
        <v>55</v>
      </c>
    </row>
    <row r="69" spans="1:16" x14ac:dyDescent="0.2">
      <c r="A69" s="37" t="s">
        <v>56</v>
      </c>
      <c r="E69" s="42" t="s">
        <v>694</v>
      </c>
    </row>
    <row r="70" spans="1:16" ht="216.75" x14ac:dyDescent="0.2">
      <c r="A70" t="s">
        <v>57</v>
      </c>
      <c r="E70" s="41" t="s">
        <v>679</v>
      </c>
    </row>
    <row r="71" spans="1:16" x14ac:dyDescent="0.2">
      <c r="A71" t="s">
        <v>49</v>
      </c>
      <c r="B71" s="36" t="s">
        <v>120</v>
      </c>
      <c r="C71" s="36" t="s">
        <v>295</v>
      </c>
      <c r="D71" s="37" t="s">
        <v>47</v>
      </c>
      <c r="E71" s="13" t="s">
        <v>355</v>
      </c>
      <c r="F71" s="38" t="s">
        <v>113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55</v>
      </c>
    </row>
    <row r="73" spans="1:16" x14ac:dyDescent="0.2">
      <c r="A73" s="37" t="s">
        <v>56</v>
      </c>
      <c r="E73" s="42" t="s">
        <v>690</v>
      </c>
    </row>
    <row r="74" spans="1:16" ht="127.5" x14ac:dyDescent="0.2">
      <c r="A74" t="s">
        <v>57</v>
      </c>
      <c r="E74" s="41" t="s">
        <v>297</v>
      </c>
    </row>
    <row r="75" spans="1:16" x14ac:dyDescent="0.2">
      <c r="A75" t="s">
        <v>49</v>
      </c>
      <c r="B75" s="36" t="s">
        <v>100</v>
      </c>
      <c r="C75" s="36" t="s">
        <v>680</v>
      </c>
      <c r="D75" s="37" t="s">
        <v>47</v>
      </c>
      <c r="E75" s="13" t="s">
        <v>681</v>
      </c>
      <c r="F75" s="38" t="s">
        <v>113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55</v>
      </c>
    </row>
    <row r="77" spans="1:16" x14ac:dyDescent="0.2">
      <c r="A77" s="37" t="s">
        <v>56</v>
      </c>
      <c r="E77" s="42" t="s">
        <v>690</v>
      </c>
    </row>
    <row r="78" spans="1:16" ht="89.25" x14ac:dyDescent="0.2">
      <c r="A78" t="s">
        <v>57</v>
      </c>
      <c r="E78" s="41" t="s">
        <v>682</v>
      </c>
    </row>
    <row r="79" spans="1:16" x14ac:dyDescent="0.2">
      <c r="A79" t="s">
        <v>49</v>
      </c>
      <c r="B79" s="36" t="s">
        <v>127</v>
      </c>
      <c r="C79" s="36" t="s">
        <v>683</v>
      </c>
      <c r="D79" s="37" t="s">
        <v>47</v>
      </c>
      <c r="E79" s="13" t="s">
        <v>330</v>
      </c>
      <c r="F79" s="38" t="s">
        <v>113</v>
      </c>
      <c r="G79" s="39">
        <v>1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x14ac:dyDescent="0.2">
      <c r="A80" s="37" t="s">
        <v>54</v>
      </c>
      <c r="E80" s="41" t="s">
        <v>55</v>
      </c>
    </row>
    <row r="81" spans="1:5" x14ac:dyDescent="0.2">
      <c r="A81" s="37" t="s">
        <v>56</v>
      </c>
      <c r="E81" s="42" t="s">
        <v>690</v>
      </c>
    </row>
    <row r="82" spans="1:5" ht="89.25" x14ac:dyDescent="0.2">
      <c r="A82" t="s">
        <v>57</v>
      </c>
      <c r="E82" s="41" t="s">
        <v>684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695</v>
      </c>
      <c r="M3" s="43">
        <f>Rekapitulace!C25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695</v>
      </c>
      <c r="D4" s="9"/>
      <c r="E4" s="3" t="s">
        <v>696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COUNTIFS(L8:L31,"=0",A8:A31,"P")+COUNTIFS(L8:L31,"",A8:A31,"P")+SUM(Q8:Q31)</f>
        <v>6</v>
      </c>
    </row>
    <row r="8" spans="1:20" x14ac:dyDescent="0.2">
      <c r="A8" t="s">
        <v>44</v>
      </c>
      <c r="C8" s="30" t="s">
        <v>698</v>
      </c>
      <c r="E8" s="32" t="s">
        <v>696</v>
      </c>
      <c r="J8" s="31">
        <f>0+J9+J26</f>
        <v>0</v>
      </c>
      <c r="K8" s="31">
        <f>0+K9+K26</f>
        <v>0</v>
      </c>
      <c r="L8" s="31">
        <f>0+L9+L26</f>
        <v>0</v>
      </c>
      <c r="M8" s="31">
        <f>0+M9+M26</f>
        <v>0</v>
      </c>
    </row>
    <row r="9" spans="1:20" x14ac:dyDescent="0.2">
      <c r="A9" t="s">
        <v>46</v>
      </c>
      <c r="C9" s="33" t="s">
        <v>47</v>
      </c>
      <c r="E9" s="35" t="s">
        <v>699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x14ac:dyDescent="0.2">
      <c r="A10" t="s">
        <v>49</v>
      </c>
      <c r="B10" s="36" t="s">
        <v>47</v>
      </c>
      <c r="C10" s="36" t="s">
        <v>700</v>
      </c>
      <c r="D10" s="37" t="s">
        <v>55</v>
      </c>
      <c r="E10" s="13" t="s">
        <v>701</v>
      </c>
      <c r="F10" s="38" t="s">
        <v>69</v>
      </c>
      <c r="G10" s="39">
        <v>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702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703</v>
      </c>
    </row>
    <row r="12" spans="1:20" x14ac:dyDescent="0.2">
      <c r="A12" s="37" t="s">
        <v>56</v>
      </c>
      <c r="E12" s="42" t="s">
        <v>704</v>
      </c>
    </row>
    <row r="13" spans="1:20" ht="89.25" x14ac:dyDescent="0.2">
      <c r="A13" t="s">
        <v>57</v>
      </c>
      <c r="E13" s="41" t="s">
        <v>705</v>
      </c>
    </row>
    <row r="14" spans="1:20" x14ac:dyDescent="0.2">
      <c r="A14" t="s">
        <v>49</v>
      </c>
      <c r="B14" s="36" t="s">
        <v>27</v>
      </c>
      <c r="C14" s="36" t="s">
        <v>706</v>
      </c>
      <c r="D14" s="37" t="s">
        <v>55</v>
      </c>
      <c r="E14" s="13" t="s">
        <v>707</v>
      </c>
      <c r="F14" s="38" t="s">
        <v>69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702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708</v>
      </c>
    </row>
    <row r="16" spans="1:20" x14ac:dyDescent="0.2">
      <c r="A16" s="37" t="s">
        <v>56</v>
      </c>
      <c r="E16" s="42" t="s">
        <v>704</v>
      </c>
    </row>
    <row r="17" spans="1:16" ht="114.75" x14ac:dyDescent="0.2">
      <c r="A17" t="s">
        <v>57</v>
      </c>
      <c r="E17" s="41" t="s">
        <v>709</v>
      </c>
    </row>
    <row r="18" spans="1:16" x14ac:dyDescent="0.2">
      <c r="A18" t="s">
        <v>49</v>
      </c>
      <c r="B18" s="36" t="s">
        <v>26</v>
      </c>
      <c r="C18" s="36" t="s">
        <v>710</v>
      </c>
      <c r="D18" s="37" t="s">
        <v>55</v>
      </c>
      <c r="E18" s="13" t="s">
        <v>711</v>
      </c>
      <c r="F18" s="38" t="s">
        <v>69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702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712</v>
      </c>
    </row>
    <row r="20" spans="1:16" x14ac:dyDescent="0.2">
      <c r="A20" s="37" t="s">
        <v>56</v>
      </c>
      <c r="E20" s="42" t="s">
        <v>704</v>
      </c>
    </row>
    <row r="21" spans="1:16" ht="38.25" x14ac:dyDescent="0.2">
      <c r="A21" t="s">
        <v>57</v>
      </c>
      <c r="E21" s="41" t="s">
        <v>713</v>
      </c>
    </row>
    <row r="22" spans="1:16" x14ac:dyDescent="0.2">
      <c r="A22" t="s">
        <v>49</v>
      </c>
      <c r="B22" s="36" t="s">
        <v>66</v>
      </c>
      <c r="C22" s="36" t="s">
        <v>714</v>
      </c>
      <c r="D22" s="37" t="s">
        <v>55</v>
      </c>
      <c r="E22" s="13" t="s">
        <v>715</v>
      </c>
      <c r="F22" s="38" t="s">
        <v>69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702</v>
      </c>
      <c r="O22">
        <f>(M22*21)/100</f>
        <v>0</v>
      </c>
      <c r="P22" t="s">
        <v>27</v>
      </c>
    </row>
    <row r="23" spans="1:16" x14ac:dyDescent="0.2">
      <c r="A23" s="37" t="s">
        <v>54</v>
      </c>
      <c r="E23" s="41" t="s">
        <v>716</v>
      </c>
    </row>
    <row r="24" spans="1:16" x14ac:dyDescent="0.2">
      <c r="A24" s="37" t="s">
        <v>56</v>
      </c>
      <c r="E24" s="42" t="s">
        <v>704</v>
      </c>
    </row>
    <row r="25" spans="1:16" ht="63.75" x14ac:dyDescent="0.2">
      <c r="A25" t="s">
        <v>57</v>
      </c>
      <c r="E25" s="41" t="s">
        <v>717</v>
      </c>
    </row>
    <row r="26" spans="1:16" x14ac:dyDescent="0.2">
      <c r="A26" t="s">
        <v>46</v>
      </c>
      <c r="C26" s="33" t="s">
        <v>27</v>
      </c>
      <c r="E26" s="35" t="s">
        <v>718</v>
      </c>
      <c r="J26" s="34">
        <f>0</f>
        <v>0</v>
      </c>
      <c r="K26" s="34">
        <f>0</f>
        <v>0</v>
      </c>
      <c r="L26" s="34">
        <f>0+L27+L31</f>
        <v>0</v>
      </c>
      <c r="M26" s="34">
        <f>0+M27+M31</f>
        <v>0</v>
      </c>
    </row>
    <row r="27" spans="1:16" x14ac:dyDescent="0.2">
      <c r="A27" t="s">
        <v>49</v>
      </c>
      <c r="B27" s="36" t="s">
        <v>70</v>
      </c>
      <c r="C27" s="36" t="s">
        <v>719</v>
      </c>
      <c r="D27" s="37" t="s">
        <v>55</v>
      </c>
      <c r="E27" s="13" t="s">
        <v>720</v>
      </c>
      <c r="F27" s="38" t="s">
        <v>69</v>
      </c>
      <c r="G27" s="39">
        <v>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702</v>
      </c>
      <c r="O27">
        <f>(M27*21)/100</f>
        <v>0</v>
      </c>
      <c r="P27" t="s">
        <v>27</v>
      </c>
    </row>
    <row r="28" spans="1:16" x14ac:dyDescent="0.2">
      <c r="A28" s="37" t="s">
        <v>54</v>
      </c>
      <c r="E28" s="41" t="s">
        <v>721</v>
      </c>
    </row>
    <row r="29" spans="1:16" x14ac:dyDescent="0.2">
      <c r="A29" s="37" t="s">
        <v>56</v>
      </c>
      <c r="E29" s="42" t="s">
        <v>704</v>
      </c>
    </row>
    <row r="30" spans="1:16" ht="89.25" x14ac:dyDescent="0.2">
      <c r="A30" t="s">
        <v>57</v>
      </c>
      <c r="E30" s="41" t="s">
        <v>722</v>
      </c>
    </row>
    <row r="31" spans="1:16" x14ac:dyDescent="0.2">
      <c r="A31" t="s">
        <v>49</v>
      </c>
      <c r="B31" s="36" t="s">
        <v>75</v>
      </c>
      <c r="C31" s="36" t="s">
        <v>723</v>
      </c>
      <c r="D31" s="37" t="s">
        <v>55</v>
      </c>
      <c r="E31" s="13" t="s">
        <v>724</v>
      </c>
      <c r="F31" s="38" t="s">
        <v>69</v>
      </c>
      <c r="G31" s="39">
        <v>1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702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725</v>
      </c>
    </row>
    <row r="33" spans="1:5" x14ac:dyDescent="0.2">
      <c r="A33" s="37" t="s">
        <v>56</v>
      </c>
      <c r="E33" s="42" t="s">
        <v>704</v>
      </c>
    </row>
    <row r="34" spans="1:5" ht="76.5" x14ac:dyDescent="0.2">
      <c r="A34" t="s">
        <v>57</v>
      </c>
      <c r="E34" s="41" t="s">
        <v>726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COUNTIFS(L8:L277,"=0",A8:A277,"P")+COUNTIFS(L8:L277,"",A8:A277,"P")+SUM(Q8:Q277)</f>
        <v>66</v>
      </c>
    </row>
    <row r="8" spans="1:20" x14ac:dyDescent="0.2">
      <c r="A8" t="s">
        <v>44</v>
      </c>
      <c r="C8" s="30" t="s">
        <v>45</v>
      </c>
      <c r="E8" s="32" t="s">
        <v>17</v>
      </c>
      <c r="J8" s="31">
        <f>0+J9+J30+J35+J52+J57+J66+J103+J132</f>
        <v>0</v>
      </c>
      <c r="K8" s="31">
        <f>0+K9+K30+K35+K52+K57+K66+K103+K132</f>
        <v>0</v>
      </c>
      <c r="L8" s="31">
        <f>0+L9+L30+L35+L52+L57+L66+L103+L132</f>
        <v>0</v>
      </c>
      <c r="M8" s="31">
        <f>0+M9+M30+M35+M52+M57+M66+M103+M132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0+L10+L14+L18+L22+L26</f>
        <v>0</v>
      </c>
      <c r="M9" s="34">
        <f>0+M10+M14+M18+M22+M26</f>
        <v>0</v>
      </c>
    </row>
    <row r="10" spans="1:20" ht="25.5" x14ac:dyDescent="0.2">
      <c r="A10" t="s">
        <v>49</v>
      </c>
      <c r="B10" s="36" t="s">
        <v>47</v>
      </c>
      <c r="C10" s="36" t="s">
        <v>50</v>
      </c>
      <c r="D10" s="37" t="s">
        <v>47</v>
      </c>
      <c r="E10" s="13" t="s">
        <v>51</v>
      </c>
      <c r="F10" s="38" t="s">
        <v>52</v>
      </c>
      <c r="G10" s="39">
        <v>0.15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55</v>
      </c>
    </row>
    <row r="12" spans="1:20" x14ac:dyDescent="0.2">
      <c r="A12" s="37" t="s">
        <v>56</v>
      </c>
      <c r="E12" s="42" t="s">
        <v>55</v>
      </c>
    </row>
    <row r="13" spans="1:20" ht="140.25" x14ac:dyDescent="0.2">
      <c r="A13" t="s">
        <v>57</v>
      </c>
      <c r="E13" s="41" t="s">
        <v>58</v>
      </c>
    </row>
    <row r="14" spans="1:20" x14ac:dyDescent="0.2">
      <c r="A14" t="s">
        <v>49</v>
      </c>
      <c r="B14" s="36" t="s">
        <v>27</v>
      </c>
      <c r="C14" s="36" t="s">
        <v>59</v>
      </c>
      <c r="D14" s="37" t="s">
        <v>47</v>
      </c>
      <c r="E14" s="13" t="s">
        <v>60</v>
      </c>
      <c r="F14" s="38" t="s">
        <v>61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55</v>
      </c>
    </row>
    <row r="16" spans="1:20" x14ac:dyDescent="0.2">
      <c r="A16" s="37" t="s">
        <v>56</v>
      </c>
      <c r="E16" s="42" t="s">
        <v>62</v>
      </c>
    </row>
    <row r="17" spans="1:16" x14ac:dyDescent="0.2">
      <c r="A17" t="s">
        <v>57</v>
      </c>
      <c r="E17" s="41" t="s">
        <v>63</v>
      </c>
    </row>
    <row r="18" spans="1:16" ht="25.5" x14ac:dyDescent="0.2">
      <c r="A18" t="s">
        <v>49</v>
      </c>
      <c r="B18" s="36" t="s">
        <v>26</v>
      </c>
      <c r="C18" s="36" t="s">
        <v>64</v>
      </c>
      <c r="D18" s="37" t="s">
        <v>47</v>
      </c>
      <c r="E18" s="13" t="s">
        <v>65</v>
      </c>
      <c r="F18" s="38" t="s">
        <v>61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53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55</v>
      </c>
    </row>
    <row r="20" spans="1:16" x14ac:dyDescent="0.2">
      <c r="A20" s="37" t="s">
        <v>56</v>
      </c>
      <c r="E20" s="42" t="s">
        <v>62</v>
      </c>
    </row>
    <row r="21" spans="1:16" x14ac:dyDescent="0.2">
      <c r="A21" t="s">
        <v>57</v>
      </c>
      <c r="E21" s="41" t="s">
        <v>63</v>
      </c>
    </row>
    <row r="22" spans="1:16" x14ac:dyDescent="0.2">
      <c r="A22" t="s">
        <v>49</v>
      </c>
      <c r="B22" s="36" t="s">
        <v>66</v>
      </c>
      <c r="C22" s="36" t="s">
        <v>67</v>
      </c>
      <c r="D22" s="37" t="s">
        <v>47</v>
      </c>
      <c r="E22" s="13" t="s">
        <v>68</v>
      </c>
      <c r="F22" s="38" t="s">
        <v>69</v>
      </c>
      <c r="G22" s="39">
        <v>1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53</v>
      </c>
      <c r="O22">
        <f>(M22*21)/100</f>
        <v>0</v>
      </c>
      <c r="P22" t="s">
        <v>27</v>
      </c>
    </row>
    <row r="23" spans="1:16" x14ac:dyDescent="0.2">
      <c r="A23" s="37" t="s">
        <v>54</v>
      </c>
      <c r="E23" s="41" t="s">
        <v>55</v>
      </c>
    </row>
    <row r="24" spans="1:16" x14ac:dyDescent="0.2">
      <c r="A24" s="37" t="s">
        <v>56</v>
      </c>
      <c r="E24" s="42" t="s">
        <v>55</v>
      </c>
    </row>
    <row r="25" spans="1:16" x14ac:dyDescent="0.2">
      <c r="A25" t="s">
        <v>57</v>
      </c>
      <c r="E25" s="41" t="s">
        <v>63</v>
      </c>
    </row>
    <row r="26" spans="1:16" ht="25.5" x14ac:dyDescent="0.2">
      <c r="A26" t="s">
        <v>49</v>
      </c>
      <c r="B26" s="36" t="s">
        <v>70</v>
      </c>
      <c r="C26" s="36" t="s">
        <v>71</v>
      </c>
      <c r="D26" s="37" t="s">
        <v>47</v>
      </c>
      <c r="E26" s="13" t="s">
        <v>72</v>
      </c>
      <c r="F26" s="38" t="s">
        <v>69</v>
      </c>
      <c r="G26" s="39">
        <v>1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53</v>
      </c>
      <c r="O26">
        <f>(M26*21)/100</f>
        <v>0</v>
      </c>
      <c r="P26" t="s">
        <v>27</v>
      </c>
    </row>
    <row r="27" spans="1:16" x14ac:dyDescent="0.2">
      <c r="A27" s="37" t="s">
        <v>54</v>
      </c>
      <c r="E27" s="41" t="s">
        <v>55</v>
      </c>
    </row>
    <row r="28" spans="1:16" x14ac:dyDescent="0.2">
      <c r="A28" s="37" t="s">
        <v>56</v>
      </c>
      <c r="E28" s="42" t="s">
        <v>55</v>
      </c>
    </row>
    <row r="29" spans="1:16" x14ac:dyDescent="0.2">
      <c r="A29" t="s">
        <v>57</v>
      </c>
      <c r="E29" s="41" t="s">
        <v>63</v>
      </c>
    </row>
    <row r="30" spans="1:16" x14ac:dyDescent="0.2">
      <c r="A30" t="s">
        <v>46</v>
      </c>
      <c r="C30" s="33" t="s">
        <v>73</v>
      </c>
      <c r="E30" s="35" t="s">
        <v>74</v>
      </c>
      <c r="J30" s="34">
        <f>0</f>
        <v>0</v>
      </c>
      <c r="K30" s="34">
        <f>0</f>
        <v>0</v>
      </c>
      <c r="L30" s="34">
        <f>0+L31</f>
        <v>0</v>
      </c>
      <c r="M30" s="34">
        <f>0+M31</f>
        <v>0</v>
      </c>
    </row>
    <row r="31" spans="1:16" x14ac:dyDescent="0.2">
      <c r="A31" t="s">
        <v>49</v>
      </c>
      <c r="B31" s="36" t="s">
        <v>75</v>
      </c>
      <c r="C31" s="36" t="s">
        <v>76</v>
      </c>
      <c r="D31" s="37" t="s">
        <v>47</v>
      </c>
      <c r="E31" s="13" t="s">
        <v>77</v>
      </c>
      <c r="F31" s="38" t="s">
        <v>78</v>
      </c>
      <c r="G31" s="39">
        <v>80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55</v>
      </c>
    </row>
    <row r="33" spans="1:16" x14ac:dyDescent="0.2">
      <c r="A33" s="37" t="s">
        <v>56</v>
      </c>
      <c r="E33" s="42" t="s">
        <v>62</v>
      </c>
    </row>
    <row r="34" spans="1:16" x14ac:dyDescent="0.2">
      <c r="A34" t="s">
        <v>57</v>
      </c>
      <c r="E34" s="41" t="s">
        <v>55</v>
      </c>
    </row>
    <row r="35" spans="1:16" x14ac:dyDescent="0.2">
      <c r="A35" t="s">
        <v>46</v>
      </c>
      <c r="C35" s="33" t="s">
        <v>79</v>
      </c>
      <c r="E35" s="35" t="s">
        <v>80</v>
      </c>
      <c r="J35" s="34">
        <f>0</f>
        <v>0</v>
      </c>
      <c r="K35" s="34">
        <f>0</f>
        <v>0</v>
      </c>
      <c r="L35" s="34">
        <f>0+L36+L40+L44+L48</f>
        <v>0</v>
      </c>
      <c r="M35" s="34">
        <f>0+M36+M40+M44+M48</f>
        <v>0</v>
      </c>
    </row>
    <row r="36" spans="1:16" x14ac:dyDescent="0.2">
      <c r="A36" t="s">
        <v>49</v>
      </c>
      <c r="B36" s="36" t="s">
        <v>81</v>
      </c>
      <c r="C36" s="36" t="s">
        <v>82</v>
      </c>
      <c r="D36" s="37" t="s">
        <v>47</v>
      </c>
      <c r="E36" s="13" t="s">
        <v>83</v>
      </c>
      <c r="F36" s="38" t="s">
        <v>84</v>
      </c>
      <c r="G36" s="39">
        <v>3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53</v>
      </c>
      <c r="O36">
        <f>(M36*21)/100</f>
        <v>0</v>
      </c>
      <c r="P36" t="s">
        <v>27</v>
      </c>
    </row>
    <row r="37" spans="1:16" x14ac:dyDescent="0.2">
      <c r="A37" s="37" t="s">
        <v>54</v>
      </c>
      <c r="E37" s="41" t="s">
        <v>55</v>
      </c>
    </row>
    <row r="38" spans="1:16" x14ac:dyDescent="0.2">
      <c r="A38" s="37" t="s">
        <v>56</v>
      </c>
      <c r="E38" s="42" t="s">
        <v>62</v>
      </c>
    </row>
    <row r="39" spans="1:16" ht="318.75" x14ac:dyDescent="0.2">
      <c r="A39" t="s">
        <v>57</v>
      </c>
      <c r="E39" s="41" t="s">
        <v>85</v>
      </c>
    </row>
    <row r="40" spans="1:16" ht="25.5" x14ac:dyDescent="0.2">
      <c r="A40" t="s">
        <v>49</v>
      </c>
      <c r="B40" s="36" t="s">
        <v>86</v>
      </c>
      <c r="C40" s="36" t="s">
        <v>82</v>
      </c>
      <c r="D40" s="37" t="s">
        <v>27</v>
      </c>
      <c r="E40" s="13" t="s">
        <v>87</v>
      </c>
      <c r="F40" s="38" t="s">
        <v>84</v>
      </c>
      <c r="G40" s="39">
        <v>6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53</v>
      </c>
      <c r="O40">
        <f>(M40*21)/100</f>
        <v>0</v>
      </c>
      <c r="P40" t="s">
        <v>27</v>
      </c>
    </row>
    <row r="41" spans="1:16" x14ac:dyDescent="0.2">
      <c r="A41" s="37" t="s">
        <v>54</v>
      </c>
      <c r="E41" s="41" t="s">
        <v>55</v>
      </c>
    </row>
    <row r="42" spans="1:16" x14ac:dyDescent="0.2">
      <c r="A42" s="37" t="s">
        <v>56</v>
      </c>
      <c r="E42" s="42" t="s">
        <v>62</v>
      </c>
    </row>
    <row r="43" spans="1:16" ht="318.75" x14ac:dyDescent="0.2">
      <c r="A43" t="s">
        <v>57</v>
      </c>
      <c r="E43" s="41" t="s">
        <v>85</v>
      </c>
    </row>
    <row r="44" spans="1:16" x14ac:dyDescent="0.2">
      <c r="A44" t="s">
        <v>49</v>
      </c>
      <c r="B44" s="36" t="s">
        <v>88</v>
      </c>
      <c r="C44" s="36" t="s">
        <v>82</v>
      </c>
      <c r="D44" s="37" t="s">
        <v>26</v>
      </c>
      <c r="E44" s="13" t="s">
        <v>89</v>
      </c>
      <c r="F44" s="38" t="s">
        <v>84</v>
      </c>
      <c r="G44" s="39">
        <v>6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53</v>
      </c>
      <c r="O44">
        <f>(M44*21)/100</f>
        <v>0</v>
      </c>
      <c r="P44" t="s">
        <v>27</v>
      </c>
    </row>
    <row r="45" spans="1:16" x14ac:dyDescent="0.2">
      <c r="A45" s="37" t="s">
        <v>54</v>
      </c>
      <c r="E45" s="41" t="s">
        <v>55</v>
      </c>
    </row>
    <row r="46" spans="1:16" x14ac:dyDescent="0.2">
      <c r="A46" s="37" t="s">
        <v>56</v>
      </c>
      <c r="E46" s="42" t="s">
        <v>90</v>
      </c>
    </row>
    <row r="47" spans="1:16" ht="318.75" x14ac:dyDescent="0.2">
      <c r="A47" t="s">
        <v>57</v>
      </c>
      <c r="E47" s="41" t="s">
        <v>85</v>
      </c>
    </row>
    <row r="48" spans="1:16" x14ac:dyDescent="0.2">
      <c r="A48" t="s">
        <v>49</v>
      </c>
      <c r="B48" s="36" t="s">
        <v>91</v>
      </c>
      <c r="C48" s="36" t="s">
        <v>92</v>
      </c>
      <c r="D48" s="37" t="s">
        <v>47</v>
      </c>
      <c r="E48" s="13" t="s">
        <v>93</v>
      </c>
      <c r="F48" s="38" t="s">
        <v>84</v>
      </c>
      <c r="G48" s="39">
        <v>51.8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53</v>
      </c>
      <c r="O48">
        <f>(M48*21)/100</f>
        <v>0</v>
      </c>
      <c r="P48" t="s">
        <v>27</v>
      </c>
    </row>
    <row r="49" spans="1:16" x14ac:dyDescent="0.2">
      <c r="A49" s="37" t="s">
        <v>54</v>
      </c>
      <c r="E49" s="41" t="s">
        <v>55</v>
      </c>
    </row>
    <row r="50" spans="1:16" x14ac:dyDescent="0.2">
      <c r="A50" s="37" t="s">
        <v>56</v>
      </c>
      <c r="E50" s="42" t="s">
        <v>62</v>
      </c>
    </row>
    <row r="51" spans="1:16" ht="318.75" x14ac:dyDescent="0.2">
      <c r="A51" t="s">
        <v>57</v>
      </c>
      <c r="E51" s="41" t="s">
        <v>85</v>
      </c>
    </row>
    <row r="52" spans="1:16" x14ac:dyDescent="0.2">
      <c r="A52" t="s">
        <v>46</v>
      </c>
      <c r="C52" s="33" t="s">
        <v>94</v>
      </c>
      <c r="E52" s="35" t="s">
        <v>95</v>
      </c>
      <c r="J52" s="34">
        <f>0</f>
        <v>0</v>
      </c>
      <c r="K52" s="34">
        <f>0</f>
        <v>0</v>
      </c>
      <c r="L52" s="34">
        <f>0+L53</f>
        <v>0</v>
      </c>
      <c r="M52" s="34">
        <f>0+M53</f>
        <v>0</v>
      </c>
    </row>
    <row r="53" spans="1:16" x14ac:dyDescent="0.2">
      <c r="A53" t="s">
        <v>49</v>
      </c>
      <c r="B53" s="36" t="s">
        <v>73</v>
      </c>
      <c r="C53" s="36" t="s">
        <v>96</v>
      </c>
      <c r="D53" s="37" t="s">
        <v>47</v>
      </c>
      <c r="E53" s="13" t="s">
        <v>97</v>
      </c>
      <c r="F53" s="38" t="s">
        <v>98</v>
      </c>
      <c r="G53" s="39">
        <v>20</v>
      </c>
      <c r="H53" s="38">
        <v>0</v>
      </c>
      <c r="I53" s="38">
        <f>ROUND(G53*H53,6)</f>
        <v>0</v>
      </c>
      <c r="L53" s="40">
        <v>0</v>
      </c>
      <c r="M53" s="34">
        <f>ROUND(ROUND(L53,2)*ROUND(G53,3),2)</f>
        <v>0</v>
      </c>
      <c r="N53" s="38" t="s">
        <v>53</v>
      </c>
      <c r="O53">
        <f>(M53*21)/100</f>
        <v>0</v>
      </c>
      <c r="P53" t="s">
        <v>27</v>
      </c>
    </row>
    <row r="54" spans="1:16" x14ac:dyDescent="0.2">
      <c r="A54" s="37" t="s">
        <v>54</v>
      </c>
      <c r="E54" s="41" t="s">
        <v>55</v>
      </c>
    </row>
    <row r="55" spans="1:16" x14ac:dyDescent="0.2">
      <c r="A55" s="37" t="s">
        <v>56</v>
      </c>
      <c r="E55" s="42" t="s">
        <v>62</v>
      </c>
    </row>
    <row r="56" spans="1:16" ht="25.5" x14ac:dyDescent="0.2">
      <c r="A56" t="s">
        <v>57</v>
      </c>
      <c r="E56" s="41" t="s">
        <v>99</v>
      </c>
    </row>
    <row r="57" spans="1:16" x14ac:dyDescent="0.2">
      <c r="A57" t="s">
        <v>46</v>
      </c>
      <c r="C57" s="33" t="s">
        <v>100</v>
      </c>
      <c r="E57" s="35" t="s">
        <v>101</v>
      </c>
      <c r="J57" s="34">
        <f>0</f>
        <v>0</v>
      </c>
      <c r="K57" s="34">
        <f>0</f>
        <v>0</v>
      </c>
      <c r="L57" s="34">
        <f>0+L58+L62</f>
        <v>0</v>
      </c>
      <c r="M57" s="34">
        <f>0+M58+M62</f>
        <v>0</v>
      </c>
    </row>
    <row r="58" spans="1:16" x14ac:dyDescent="0.2">
      <c r="A58" t="s">
        <v>49</v>
      </c>
      <c r="B58" s="36" t="s">
        <v>102</v>
      </c>
      <c r="C58" s="36" t="s">
        <v>103</v>
      </c>
      <c r="D58" s="37" t="s">
        <v>47</v>
      </c>
      <c r="E58" s="13" t="s">
        <v>104</v>
      </c>
      <c r="F58" s="38" t="s">
        <v>84</v>
      </c>
      <c r="G58" s="39">
        <v>9</v>
      </c>
      <c r="H58" s="38">
        <v>0</v>
      </c>
      <c r="I58" s="38">
        <f>ROUND(G58*H58,6)</f>
        <v>0</v>
      </c>
      <c r="L58" s="40">
        <v>0</v>
      </c>
      <c r="M58" s="34">
        <f>ROUND(ROUND(L58,2)*ROUND(G58,3),2)</f>
        <v>0</v>
      </c>
      <c r="N58" s="38" t="s">
        <v>53</v>
      </c>
      <c r="O58">
        <f>(M58*21)/100</f>
        <v>0</v>
      </c>
      <c r="P58" t="s">
        <v>27</v>
      </c>
    </row>
    <row r="59" spans="1:16" x14ac:dyDescent="0.2">
      <c r="A59" s="37" t="s">
        <v>54</v>
      </c>
      <c r="E59" s="41" t="s">
        <v>55</v>
      </c>
    </row>
    <row r="60" spans="1:16" ht="204" x14ac:dyDescent="0.2">
      <c r="A60" s="37" t="s">
        <v>56</v>
      </c>
      <c r="E60" s="42" t="s">
        <v>105</v>
      </c>
    </row>
    <row r="61" spans="1:16" x14ac:dyDescent="0.2">
      <c r="A61" t="s">
        <v>57</v>
      </c>
      <c r="E61" s="41" t="s">
        <v>55</v>
      </c>
    </row>
    <row r="62" spans="1:16" x14ac:dyDescent="0.2">
      <c r="A62" t="s">
        <v>49</v>
      </c>
      <c r="B62" s="36" t="s">
        <v>79</v>
      </c>
      <c r="C62" s="36" t="s">
        <v>106</v>
      </c>
      <c r="D62" s="37" t="s">
        <v>47</v>
      </c>
      <c r="E62" s="13" t="s">
        <v>107</v>
      </c>
      <c r="F62" s="38" t="s">
        <v>84</v>
      </c>
      <c r="G62" s="39">
        <v>51.8</v>
      </c>
      <c r="H62" s="38">
        <v>0</v>
      </c>
      <c r="I62" s="38">
        <f>ROUND(G62*H62,6)</f>
        <v>0</v>
      </c>
      <c r="L62" s="40">
        <v>0</v>
      </c>
      <c r="M62" s="34">
        <f>ROUND(ROUND(L62,2)*ROUND(G62,3),2)</f>
        <v>0</v>
      </c>
      <c r="N62" s="38" t="s">
        <v>53</v>
      </c>
      <c r="O62">
        <f>(M62*21)/100</f>
        <v>0</v>
      </c>
      <c r="P62" t="s">
        <v>27</v>
      </c>
    </row>
    <row r="63" spans="1:16" x14ac:dyDescent="0.2">
      <c r="A63" s="37" t="s">
        <v>54</v>
      </c>
      <c r="E63" s="41" t="s">
        <v>55</v>
      </c>
    </row>
    <row r="64" spans="1:16" x14ac:dyDescent="0.2">
      <c r="A64" s="37" t="s">
        <v>56</v>
      </c>
      <c r="E64" s="42" t="s">
        <v>62</v>
      </c>
    </row>
    <row r="65" spans="1:16" ht="229.5" x14ac:dyDescent="0.2">
      <c r="A65" t="s">
        <v>57</v>
      </c>
      <c r="E65" s="41" t="s">
        <v>108</v>
      </c>
    </row>
    <row r="66" spans="1:16" x14ac:dyDescent="0.2">
      <c r="A66" t="s">
        <v>46</v>
      </c>
      <c r="C66" s="33" t="s">
        <v>109</v>
      </c>
      <c r="E66" s="35" t="s">
        <v>110</v>
      </c>
      <c r="J66" s="34">
        <f>0</f>
        <v>0</v>
      </c>
      <c r="K66" s="34">
        <f>0</f>
        <v>0</v>
      </c>
      <c r="L66" s="34">
        <f>0+L67+L71+L75+L79+L83+L87+L91+L95+L99</f>
        <v>0</v>
      </c>
      <c r="M66" s="34">
        <f>0+M67+M71+M75+M79+M83+M87+M91+M95+M99</f>
        <v>0</v>
      </c>
    </row>
    <row r="67" spans="1:16" x14ac:dyDescent="0.2">
      <c r="A67" t="s">
        <v>49</v>
      </c>
      <c r="B67" s="36" t="s">
        <v>94</v>
      </c>
      <c r="C67" s="36" t="s">
        <v>111</v>
      </c>
      <c r="D67" s="37" t="s">
        <v>47</v>
      </c>
      <c r="E67" s="13" t="s">
        <v>112</v>
      </c>
      <c r="F67" s="38" t="s">
        <v>113</v>
      </c>
      <c r="G67" s="39">
        <v>2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x14ac:dyDescent="0.2">
      <c r="A68" s="37" t="s">
        <v>54</v>
      </c>
      <c r="E68" s="41" t="s">
        <v>55</v>
      </c>
    </row>
    <row r="69" spans="1:16" x14ac:dyDescent="0.2">
      <c r="A69" s="37" t="s">
        <v>56</v>
      </c>
      <c r="E69" s="42" t="s">
        <v>114</v>
      </c>
    </row>
    <row r="70" spans="1:16" ht="114.75" x14ac:dyDescent="0.2">
      <c r="A70" t="s">
        <v>57</v>
      </c>
      <c r="E70" s="41" t="s">
        <v>115</v>
      </c>
    </row>
    <row r="71" spans="1:16" x14ac:dyDescent="0.2">
      <c r="A71" t="s">
        <v>49</v>
      </c>
      <c r="B71" s="36" t="s">
        <v>116</v>
      </c>
      <c r="C71" s="36" t="s">
        <v>117</v>
      </c>
      <c r="D71" s="37" t="s">
        <v>55</v>
      </c>
      <c r="E71" s="13" t="s">
        <v>118</v>
      </c>
      <c r="F71" s="38" t="s">
        <v>98</v>
      </c>
      <c r="G71" s="39">
        <v>340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55</v>
      </c>
    </row>
    <row r="73" spans="1:16" x14ac:dyDescent="0.2">
      <c r="A73" s="37" t="s">
        <v>56</v>
      </c>
      <c r="E73" s="42" t="s">
        <v>114</v>
      </c>
    </row>
    <row r="74" spans="1:16" ht="76.5" x14ac:dyDescent="0.2">
      <c r="A74" t="s">
        <v>57</v>
      </c>
      <c r="E74" s="41" t="s">
        <v>119</v>
      </c>
    </row>
    <row r="75" spans="1:16" ht="25.5" x14ac:dyDescent="0.2">
      <c r="A75" t="s">
        <v>49</v>
      </c>
      <c r="B75" s="36" t="s">
        <v>120</v>
      </c>
      <c r="C75" s="36" t="s">
        <v>121</v>
      </c>
      <c r="D75" s="37" t="s">
        <v>55</v>
      </c>
      <c r="E75" s="13" t="s">
        <v>122</v>
      </c>
      <c r="F75" s="38" t="s">
        <v>98</v>
      </c>
      <c r="G75" s="39">
        <v>26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55</v>
      </c>
    </row>
    <row r="77" spans="1:16" x14ac:dyDescent="0.2">
      <c r="A77" s="37" t="s">
        <v>56</v>
      </c>
      <c r="E77" s="42" t="s">
        <v>114</v>
      </c>
    </row>
    <row r="78" spans="1:16" ht="114.75" x14ac:dyDescent="0.2">
      <c r="A78" t="s">
        <v>57</v>
      </c>
      <c r="E78" s="41" t="s">
        <v>123</v>
      </c>
    </row>
    <row r="79" spans="1:16" ht="25.5" x14ac:dyDescent="0.2">
      <c r="A79" t="s">
        <v>49</v>
      </c>
      <c r="B79" s="36" t="s">
        <v>100</v>
      </c>
      <c r="C79" s="36" t="s">
        <v>124</v>
      </c>
      <c r="D79" s="37" t="s">
        <v>47</v>
      </c>
      <c r="E79" s="13" t="s">
        <v>125</v>
      </c>
      <c r="F79" s="38" t="s">
        <v>98</v>
      </c>
      <c r="G79" s="39">
        <v>340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x14ac:dyDescent="0.2">
      <c r="A80" s="37" t="s">
        <v>54</v>
      </c>
      <c r="E80" s="41" t="s">
        <v>55</v>
      </c>
    </row>
    <row r="81" spans="1:16" x14ac:dyDescent="0.2">
      <c r="A81" s="37" t="s">
        <v>56</v>
      </c>
      <c r="E81" s="42" t="s">
        <v>114</v>
      </c>
    </row>
    <row r="82" spans="1:16" ht="127.5" x14ac:dyDescent="0.2">
      <c r="A82" t="s">
        <v>57</v>
      </c>
      <c r="E82" s="41" t="s">
        <v>126</v>
      </c>
    </row>
    <row r="83" spans="1:16" x14ac:dyDescent="0.2">
      <c r="A83" t="s">
        <v>49</v>
      </c>
      <c r="B83" s="36" t="s">
        <v>127</v>
      </c>
      <c r="C83" s="36" t="s">
        <v>128</v>
      </c>
      <c r="D83" s="37" t="s">
        <v>47</v>
      </c>
      <c r="E83" s="13" t="s">
        <v>129</v>
      </c>
      <c r="F83" s="38" t="s">
        <v>98</v>
      </c>
      <c r="G83" s="39">
        <v>110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53</v>
      </c>
      <c r="O83">
        <f>(M83*21)/100</f>
        <v>0</v>
      </c>
      <c r="P83" t="s">
        <v>27</v>
      </c>
    </row>
    <row r="84" spans="1:16" x14ac:dyDescent="0.2">
      <c r="A84" s="37" t="s">
        <v>54</v>
      </c>
      <c r="E84" s="41" t="s">
        <v>55</v>
      </c>
    </row>
    <row r="85" spans="1:16" x14ac:dyDescent="0.2">
      <c r="A85" s="37" t="s">
        <v>56</v>
      </c>
      <c r="E85" s="42" t="s">
        <v>114</v>
      </c>
    </row>
    <row r="86" spans="1:16" ht="140.25" x14ac:dyDescent="0.2">
      <c r="A86" t="s">
        <v>57</v>
      </c>
      <c r="E86" s="41" t="s">
        <v>130</v>
      </c>
    </row>
    <row r="87" spans="1:16" x14ac:dyDescent="0.2">
      <c r="A87" t="s">
        <v>49</v>
      </c>
      <c r="B87" s="36" t="s">
        <v>131</v>
      </c>
      <c r="C87" s="36" t="s">
        <v>132</v>
      </c>
      <c r="D87" s="37" t="s">
        <v>47</v>
      </c>
      <c r="E87" s="13" t="s">
        <v>133</v>
      </c>
      <c r="F87" s="38" t="s">
        <v>98</v>
      </c>
      <c r="G87" s="39">
        <v>6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53</v>
      </c>
      <c r="O87">
        <f>(M87*21)/100</f>
        <v>0</v>
      </c>
      <c r="P87" t="s">
        <v>27</v>
      </c>
    </row>
    <row r="88" spans="1:16" x14ac:dyDescent="0.2">
      <c r="A88" s="37" t="s">
        <v>54</v>
      </c>
      <c r="E88" s="41" t="s">
        <v>55</v>
      </c>
    </row>
    <row r="89" spans="1:16" x14ac:dyDescent="0.2">
      <c r="A89" s="37" t="s">
        <v>56</v>
      </c>
      <c r="E89" s="42" t="s">
        <v>114</v>
      </c>
    </row>
    <row r="90" spans="1:16" ht="102" x14ac:dyDescent="0.2">
      <c r="A90" t="s">
        <v>57</v>
      </c>
      <c r="E90" s="41" t="s">
        <v>134</v>
      </c>
    </row>
    <row r="91" spans="1:16" x14ac:dyDescent="0.2">
      <c r="A91" t="s">
        <v>49</v>
      </c>
      <c r="B91" s="36" t="s">
        <v>135</v>
      </c>
      <c r="C91" s="36" t="s">
        <v>136</v>
      </c>
      <c r="D91" s="37" t="s">
        <v>47</v>
      </c>
      <c r="E91" s="13" t="s">
        <v>137</v>
      </c>
      <c r="F91" s="38" t="s">
        <v>113</v>
      </c>
      <c r="G91" s="39">
        <v>3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53</v>
      </c>
      <c r="O91">
        <f>(M91*21)/100</f>
        <v>0</v>
      </c>
      <c r="P91" t="s">
        <v>27</v>
      </c>
    </row>
    <row r="92" spans="1:16" x14ac:dyDescent="0.2">
      <c r="A92" s="37" t="s">
        <v>54</v>
      </c>
      <c r="E92" s="41" t="s">
        <v>55</v>
      </c>
    </row>
    <row r="93" spans="1:16" x14ac:dyDescent="0.2">
      <c r="A93" s="37" t="s">
        <v>56</v>
      </c>
      <c r="E93" s="42" t="s">
        <v>138</v>
      </c>
    </row>
    <row r="94" spans="1:16" ht="114.75" x14ac:dyDescent="0.2">
      <c r="A94" t="s">
        <v>57</v>
      </c>
      <c r="E94" s="41" t="s">
        <v>139</v>
      </c>
    </row>
    <row r="95" spans="1:16" ht="25.5" x14ac:dyDescent="0.2">
      <c r="A95" t="s">
        <v>49</v>
      </c>
      <c r="B95" s="36" t="s">
        <v>140</v>
      </c>
      <c r="C95" s="36" t="s">
        <v>141</v>
      </c>
      <c r="D95" s="37" t="s">
        <v>47</v>
      </c>
      <c r="E95" s="13" t="s">
        <v>142</v>
      </c>
      <c r="F95" s="38" t="s">
        <v>113</v>
      </c>
      <c r="G95" s="39">
        <v>6</v>
      </c>
      <c r="H95" s="38">
        <v>0</v>
      </c>
      <c r="I95" s="38">
        <f>ROUND(G95*H95,6)</f>
        <v>0</v>
      </c>
      <c r="L95" s="40">
        <v>0</v>
      </c>
      <c r="M95" s="34">
        <f>ROUND(ROUND(L95,2)*ROUND(G95,3),2)</f>
        <v>0</v>
      </c>
      <c r="N95" s="38" t="s">
        <v>53</v>
      </c>
      <c r="O95">
        <f>(M95*21)/100</f>
        <v>0</v>
      </c>
      <c r="P95" t="s">
        <v>27</v>
      </c>
    </row>
    <row r="96" spans="1:16" x14ac:dyDescent="0.2">
      <c r="A96" s="37" t="s">
        <v>54</v>
      </c>
      <c r="E96" s="41" t="s">
        <v>55</v>
      </c>
    </row>
    <row r="97" spans="1:16" x14ac:dyDescent="0.2">
      <c r="A97" s="37" t="s">
        <v>56</v>
      </c>
      <c r="E97" s="42" t="s">
        <v>138</v>
      </c>
    </row>
    <row r="98" spans="1:16" ht="114.75" x14ac:dyDescent="0.2">
      <c r="A98" t="s">
        <v>57</v>
      </c>
      <c r="E98" s="41" t="s">
        <v>143</v>
      </c>
    </row>
    <row r="99" spans="1:16" x14ac:dyDescent="0.2">
      <c r="A99" t="s">
        <v>49</v>
      </c>
      <c r="B99" s="36" t="s">
        <v>144</v>
      </c>
      <c r="C99" s="36" t="s">
        <v>145</v>
      </c>
      <c r="D99" s="37" t="s">
        <v>47</v>
      </c>
      <c r="E99" s="13" t="s">
        <v>146</v>
      </c>
      <c r="F99" s="38" t="s">
        <v>98</v>
      </c>
      <c r="G99" s="39">
        <v>17</v>
      </c>
      <c r="H99" s="38">
        <v>0</v>
      </c>
      <c r="I99" s="38">
        <f>ROUND(G99*H99,6)</f>
        <v>0</v>
      </c>
      <c r="L99" s="40">
        <v>0</v>
      </c>
      <c r="M99" s="34">
        <f>ROUND(ROUND(L99,2)*ROUND(G99,3),2)</f>
        <v>0</v>
      </c>
      <c r="N99" s="38" t="s">
        <v>53</v>
      </c>
      <c r="O99">
        <f>(M99*21)/100</f>
        <v>0</v>
      </c>
      <c r="P99" t="s">
        <v>27</v>
      </c>
    </row>
    <row r="100" spans="1:16" x14ac:dyDescent="0.2">
      <c r="A100" s="37" t="s">
        <v>54</v>
      </c>
      <c r="E100" s="41" t="s">
        <v>55</v>
      </c>
    </row>
    <row r="101" spans="1:16" x14ac:dyDescent="0.2">
      <c r="A101" s="37" t="s">
        <v>56</v>
      </c>
      <c r="E101" s="42" t="s">
        <v>114</v>
      </c>
    </row>
    <row r="102" spans="1:16" ht="127.5" x14ac:dyDescent="0.2">
      <c r="A102" t="s">
        <v>57</v>
      </c>
      <c r="E102" s="41" t="s">
        <v>126</v>
      </c>
    </row>
    <row r="103" spans="1:16" x14ac:dyDescent="0.2">
      <c r="A103" t="s">
        <v>46</v>
      </c>
      <c r="C103" s="33" t="s">
        <v>147</v>
      </c>
      <c r="E103" s="35" t="s">
        <v>148</v>
      </c>
      <c r="J103" s="34">
        <f>0</f>
        <v>0</v>
      </c>
      <c r="K103" s="34">
        <f>0</f>
        <v>0</v>
      </c>
      <c r="L103" s="34">
        <f>0+L104+L108+L112+L116+L120+L124+L128</f>
        <v>0</v>
      </c>
      <c r="M103" s="34">
        <f>0+M104+M108+M112+M116+M120+M124+M128</f>
        <v>0</v>
      </c>
    </row>
    <row r="104" spans="1:16" x14ac:dyDescent="0.2">
      <c r="A104" t="s">
        <v>49</v>
      </c>
      <c r="B104" s="36" t="s">
        <v>149</v>
      </c>
      <c r="C104" s="36" t="s">
        <v>150</v>
      </c>
      <c r="D104" s="37" t="s">
        <v>47</v>
      </c>
      <c r="E104" s="13" t="s">
        <v>151</v>
      </c>
      <c r="F104" s="38" t="s">
        <v>98</v>
      </c>
      <c r="G104" s="39">
        <v>50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53</v>
      </c>
      <c r="O104">
        <f>(M104*21)/100</f>
        <v>0</v>
      </c>
      <c r="P104" t="s">
        <v>27</v>
      </c>
    </row>
    <row r="105" spans="1:16" x14ac:dyDescent="0.2">
      <c r="A105" s="37" t="s">
        <v>54</v>
      </c>
      <c r="E105" s="41" t="s">
        <v>55</v>
      </c>
    </row>
    <row r="106" spans="1:16" x14ac:dyDescent="0.2">
      <c r="A106" s="37" t="s">
        <v>56</v>
      </c>
      <c r="E106" s="42" t="s">
        <v>152</v>
      </c>
    </row>
    <row r="107" spans="1:16" ht="127.5" x14ac:dyDescent="0.2">
      <c r="A107" t="s">
        <v>57</v>
      </c>
      <c r="E107" s="41" t="s">
        <v>153</v>
      </c>
    </row>
    <row r="108" spans="1:16" x14ac:dyDescent="0.2">
      <c r="A108" t="s">
        <v>49</v>
      </c>
      <c r="B108" s="36" t="s">
        <v>154</v>
      </c>
      <c r="C108" s="36" t="s">
        <v>155</v>
      </c>
      <c r="D108" s="37" t="s">
        <v>47</v>
      </c>
      <c r="E108" s="13" t="s">
        <v>156</v>
      </c>
      <c r="F108" s="38" t="s">
        <v>98</v>
      </c>
      <c r="G108" s="39">
        <v>10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53</v>
      </c>
      <c r="O108">
        <f>(M108*21)/100</f>
        <v>0</v>
      </c>
      <c r="P108" t="s">
        <v>27</v>
      </c>
    </row>
    <row r="109" spans="1:16" x14ac:dyDescent="0.2">
      <c r="A109" s="37" t="s">
        <v>54</v>
      </c>
      <c r="E109" s="41" t="s">
        <v>55</v>
      </c>
    </row>
    <row r="110" spans="1:16" x14ac:dyDescent="0.2">
      <c r="A110" s="37" t="s">
        <v>56</v>
      </c>
      <c r="E110" s="42" t="s">
        <v>152</v>
      </c>
    </row>
    <row r="111" spans="1:16" ht="89.25" x14ac:dyDescent="0.2">
      <c r="A111" t="s">
        <v>57</v>
      </c>
      <c r="E111" s="41" t="s">
        <v>157</v>
      </c>
    </row>
    <row r="112" spans="1:16" ht="25.5" x14ac:dyDescent="0.2">
      <c r="A112" t="s">
        <v>49</v>
      </c>
      <c r="B112" s="36" t="s">
        <v>158</v>
      </c>
      <c r="C112" s="36" t="s">
        <v>159</v>
      </c>
      <c r="D112" s="37" t="s">
        <v>47</v>
      </c>
      <c r="E112" s="13" t="s">
        <v>160</v>
      </c>
      <c r="F112" s="38" t="s">
        <v>98</v>
      </c>
      <c r="G112" s="39">
        <v>10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53</v>
      </c>
      <c r="O112">
        <f>(M112*21)/100</f>
        <v>0</v>
      </c>
      <c r="P112" t="s">
        <v>27</v>
      </c>
    </row>
    <row r="113" spans="1:16" x14ac:dyDescent="0.2">
      <c r="A113" s="37" t="s">
        <v>54</v>
      </c>
      <c r="E113" s="41" t="s">
        <v>55</v>
      </c>
    </row>
    <row r="114" spans="1:16" x14ac:dyDescent="0.2">
      <c r="A114" s="37" t="s">
        <v>56</v>
      </c>
      <c r="E114" s="42" t="s">
        <v>152</v>
      </c>
    </row>
    <row r="115" spans="1:16" ht="89.25" x14ac:dyDescent="0.2">
      <c r="A115" t="s">
        <v>57</v>
      </c>
      <c r="E115" s="41" t="s">
        <v>157</v>
      </c>
    </row>
    <row r="116" spans="1:16" ht="25.5" x14ac:dyDescent="0.2">
      <c r="A116" t="s">
        <v>49</v>
      </c>
      <c r="B116" s="36" t="s">
        <v>161</v>
      </c>
      <c r="C116" s="36" t="s">
        <v>162</v>
      </c>
      <c r="D116" s="37" t="s">
        <v>47</v>
      </c>
      <c r="E116" s="13" t="s">
        <v>163</v>
      </c>
      <c r="F116" s="38" t="s">
        <v>113</v>
      </c>
      <c r="G116" s="39">
        <v>4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53</v>
      </c>
      <c r="O116">
        <f>(M116*21)/100</f>
        <v>0</v>
      </c>
      <c r="P116" t="s">
        <v>27</v>
      </c>
    </row>
    <row r="117" spans="1:16" x14ac:dyDescent="0.2">
      <c r="A117" s="37" t="s">
        <v>54</v>
      </c>
      <c r="E117" s="41" t="s">
        <v>55</v>
      </c>
    </row>
    <row r="118" spans="1:16" x14ac:dyDescent="0.2">
      <c r="A118" s="37" t="s">
        <v>56</v>
      </c>
      <c r="E118" s="42" t="s">
        <v>152</v>
      </c>
    </row>
    <row r="119" spans="1:16" ht="102" x14ac:dyDescent="0.2">
      <c r="A119" t="s">
        <v>57</v>
      </c>
      <c r="E119" s="41" t="s">
        <v>164</v>
      </c>
    </row>
    <row r="120" spans="1:16" ht="25.5" x14ac:dyDescent="0.2">
      <c r="A120" t="s">
        <v>49</v>
      </c>
      <c r="B120" s="36" t="s">
        <v>165</v>
      </c>
      <c r="C120" s="36" t="s">
        <v>166</v>
      </c>
      <c r="D120" s="37" t="s">
        <v>47</v>
      </c>
      <c r="E120" s="13" t="s">
        <v>167</v>
      </c>
      <c r="F120" s="38" t="s">
        <v>113</v>
      </c>
      <c r="G120" s="39">
        <v>2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53</v>
      </c>
      <c r="O120">
        <f>(M120*21)/100</f>
        <v>0</v>
      </c>
      <c r="P120" t="s">
        <v>27</v>
      </c>
    </row>
    <row r="121" spans="1:16" x14ac:dyDescent="0.2">
      <c r="A121" s="37" t="s">
        <v>54</v>
      </c>
      <c r="E121" s="41" t="s">
        <v>55</v>
      </c>
    </row>
    <row r="122" spans="1:16" x14ac:dyDescent="0.2">
      <c r="A122" s="37" t="s">
        <v>56</v>
      </c>
      <c r="E122" s="42" t="s">
        <v>152</v>
      </c>
    </row>
    <row r="123" spans="1:16" ht="102" x14ac:dyDescent="0.2">
      <c r="A123" t="s">
        <v>57</v>
      </c>
      <c r="E123" s="41" t="s">
        <v>164</v>
      </c>
    </row>
    <row r="124" spans="1:16" x14ac:dyDescent="0.2">
      <c r="A124" t="s">
        <v>49</v>
      </c>
      <c r="B124" s="36" t="s">
        <v>168</v>
      </c>
      <c r="C124" s="36" t="s">
        <v>169</v>
      </c>
      <c r="D124" s="37" t="s">
        <v>47</v>
      </c>
      <c r="E124" s="13" t="s">
        <v>170</v>
      </c>
      <c r="F124" s="38" t="s">
        <v>113</v>
      </c>
      <c r="G124" s="39">
        <v>1</v>
      </c>
      <c r="H124" s="38">
        <v>0</v>
      </c>
      <c r="I124" s="38">
        <f>ROUND(G124*H124,6)</f>
        <v>0</v>
      </c>
      <c r="L124" s="40">
        <v>0</v>
      </c>
      <c r="M124" s="34">
        <f>ROUND(ROUND(L124,2)*ROUND(G124,3),2)</f>
        <v>0</v>
      </c>
      <c r="N124" s="38" t="s">
        <v>53</v>
      </c>
      <c r="O124">
        <f>(M124*21)/100</f>
        <v>0</v>
      </c>
      <c r="P124" t="s">
        <v>27</v>
      </c>
    </row>
    <row r="125" spans="1:16" x14ac:dyDescent="0.2">
      <c r="A125" s="37" t="s">
        <v>54</v>
      </c>
      <c r="E125" s="41" t="s">
        <v>55</v>
      </c>
    </row>
    <row r="126" spans="1:16" x14ac:dyDescent="0.2">
      <c r="A126" s="37" t="s">
        <v>56</v>
      </c>
      <c r="E126" s="42" t="s">
        <v>152</v>
      </c>
    </row>
    <row r="127" spans="1:16" ht="76.5" x14ac:dyDescent="0.2">
      <c r="A127" t="s">
        <v>57</v>
      </c>
      <c r="E127" s="41" t="s">
        <v>171</v>
      </c>
    </row>
    <row r="128" spans="1:16" x14ac:dyDescent="0.2">
      <c r="A128" t="s">
        <v>49</v>
      </c>
      <c r="B128" s="36" t="s">
        <v>172</v>
      </c>
      <c r="C128" s="36" t="s">
        <v>173</v>
      </c>
      <c r="D128" s="37" t="s">
        <v>47</v>
      </c>
      <c r="E128" s="13" t="s">
        <v>174</v>
      </c>
      <c r="F128" s="38" t="s">
        <v>113</v>
      </c>
      <c r="G128" s="39">
        <v>4</v>
      </c>
      <c r="H128" s="38">
        <v>0</v>
      </c>
      <c r="I128" s="38">
        <f>ROUND(G128*H128,6)</f>
        <v>0</v>
      </c>
      <c r="L128" s="40">
        <v>0</v>
      </c>
      <c r="M128" s="34">
        <f>ROUND(ROUND(L128,2)*ROUND(G128,3),2)</f>
        <v>0</v>
      </c>
      <c r="N128" s="38" t="s">
        <v>53</v>
      </c>
      <c r="O128">
        <f>(M128*21)/100</f>
        <v>0</v>
      </c>
      <c r="P128" t="s">
        <v>27</v>
      </c>
    </row>
    <row r="129" spans="1:16" x14ac:dyDescent="0.2">
      <c r="A129" s="37" t="s">
        <v>54</v>
      </c>
      <c r="E129" s="41" t="s">
        <v>55</v>
      </c>
    </row>
    <row r="130" spans="1:16" x14ac:dyDescent="0.2">
      <c r="A130" s="37" t="s">
        <v>56</v>
      </c>
      <c r="E130" s="42" t="s">
        <v>152</v>
      </c>
    </row>
    <row r="131" spans="1:16" ht="76.5" x14ac:dyDescent="0.2">
      <c r="A131" t="s">
        <v>57</v>
      </c>
      <c r="E131" s="41" t="s">
        <v>171</v>
      </c>
    </row>
    <row r="132" spans="1:16" x14ac:dyDescent="0.2">
      <c r="A132" t="s">
        <v>46</v>
      </c>
      <c r="C132" s="33" t="s">
        <v>175</v>
      </c>
      <c r="E132" s="35" t="s">
        <v>176</v>
      </c>
      <c r="J132" s="34">
        <f>0</f>
        <v>0</v>
      </c>
      <c r="K132" s="34">
        <f>0</f>
        <v>0</v>
      </c>
      <c r="L132" s="34">
        <f>0+L133+L137+L141+L145+L149+L153+L157+L161+L165+L169+L173+L177+L181+L185+L189+L193+L197+L201+L205+L209+L213+L217+L221+L225+L229+L233+L237+L241+L245+L249+L253+L257+L261+L265+L269+L273+L277</f>
        <v>0</v>
      </c>
      <c r="M132" s="34">
        <f>0+M133+M137+M141+M145+M149+M153+M157+M161+M165+M169+M173+M177+M181+M185+M189+M193+M197+M201+M205+M209+M213+M217+M221+M225+M229+M233+M237+M241+M245+M249+M253+M257+M261+M265+M269+M273+M277</f>
        <v>0</v>
      </c>
    </row>
    <row r="133" spans="1:16" x14ac:dyDescent="0.2">
      <c r="A133" t="s">
        <v>49</v>
      </c>
      <c r="B133" s="36" t="s">
        <v>177</v>
      </c>
      <c r="C133" s="36" t="s">
        <v>178</v>
      </c>
      <c r="D133" s="37" t="s">
        <v>47</v>
      </c>
      <c r="E133" s="13" t="s">
        <v>179</v>
      </c>
      <c r="F133" s="38" t="s">
        <v>180</v>
      </c>
      <c r="G133" s="39">
        <v>0.52400000000000002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53</v>
      </c>
      <c r="O133">
        <f>(M133*21)/100</f>
        <v>0</v>
      </c>
      <c r="P133" t="s">
        <v>27</v>
      </c>
    </row>
    <row r="134" spans="1:16" x14ac:dyDescent="0.2">
      <c r="A134" s="37" t="s">
        <v>54</v>
      </c>
      <c r="E134" s="41" t="s">
        <v>55</v>
      </c>
    </row>
    <row r="135" spans="1:16" x14ac:dyDescent="0.2">
      <c r="A135" s="37" t="s">
        <v>56</v>
      </c>
      <c r="E135" s="42" t="s">
        <v>181</v>
      </c>
    </row>
    <row r="136" spans="1:16" ht="76.5" x14ac:dyDescent="0.2">
      <c r="A136" t="s">
        <v>57</v>
      </c>
      <c r="E136" s="41" t="s">
        <v>182</v>
      </c>
    </row>
    <row r="137" spans="1:16" x14ac:dyDescent="0.2">
      <c r="A137" t="s">
        <v>49</v>
      </c>
      <c r="B137" s="36" t="s">
        <v>183</v>
      </c>
      <c r="C137" s="36" t="s">
        <v>184</v>
      </c>
      <c r="D137" s="37" t="s">
        <v>47</v>
      </c>
      <c r="E137" s="13" t="s">
        <v>185</v>
      </c>
      <c r="F137" s="38" t="s">
        <v>180</v>
      </c>
      <c r="G137" s="39">
        <v>0.52400000000000002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ROUND(ROUND(L137,2)*ROUND(G137,3),2)</f>
        <v>0</v>
      </c>
      <c r="N137" s="38" t="s">
        <v>53</v>
      </c>
      <c r="O137">
        <f>(M137*21)/100</f>
        <v>0</v>
      </c>
      <c r="P137" t="s">
        <v>27</v>
      </c>
    </row>
    <row r="138" spans="1:16" x14ac:dyDescent="0.2">
      <c r="A138" s="37" t="s">
        <v>54</v>
      </c>
      <c r="E138" s="41" t="s">
        <v>55</v>
      </c>
    </row>
    <row r="139" spans="1:16" x14ac:dyDescent="0.2">
      <c r="A139" s="37" t="s">
        <v>56</v>
      </c>
      <c r="E139" s="42" t="s">
        <v>181</v>
      </c>
    </row>
    <row r="140" spans="1:16" ht="216.75" x14ac:dyDescent="0.2">
      <c r="A140" t="s">
        <v>57</v>
      </c>
      <c r="E140" s="41" t="s">
        <v>186</v>
      </c>
    </row>
    <row r="141" spans="1:16" x14ac:dyDescent="0.2">
      <c r="A141" t="s">
        <v>49</v>
      </c>
      <c r="B141" s="36" t="s">
        <v>187</v>
      </c>
      <c r="C141" s="36" t="s">
        <v>188</v>
      </c>
      <c r="D141" s="37" t="s">
        <v>47</v>
      </c>
      <c r="E141" s="13" t="s">
        <v>189</v>
      </c>
      <c r="F141" s="38" t="s">
        <v>180</v>
      </c>
      <c r="G141" s="39">
        <v>5.3159999999999998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ROUND(ROUND(L141,2)*ROUND(G141,3),2)</f>
        <v>0</v>
      </c>
      <c r="N141" s="38" t="s">
        <v>53</v>
      </c>
      <c r="O141">
        <f>(M141*21)/100</f>
        <v>0</v>
      </c>
      <c r="P141" t="s">
        <v>27</v>
      </c>
    </row>
    <row r="142" spans="1:16" x14ac:dyDescent="0.2">
      <c r="A142" s="37" t="s">
        <v>54</v>
      </c>
      <c r="E142" s="41" t="s">
        <v>55</v>
      </c>
    </row>
    <row r="143" spans="1:16" x14ac:dyDescent="0.2">
      <c r="A143" s="37" t="s">
        <v>56</v>
      </c>
      <c r="E143" s="42" t="s">
        <v>181</v>
      </c>
    </row>
    <row r="144" spans="1:16" ht="76.5" x14ac:dyDescent="0.2">
      <c r="A144" t="s">
        <v>57</v>
      </c>
      <c r="E144" s="41" t="s">
        <v>190</v>
      </c>
    </row>
    <row r="145" spans="1:16" x14ac:dyDescent="0.2">
      <c r="A145" t="s">
        <v>49</v>
      </c>
      <c r="B145" s="36" t="s">
        <v>191</v>
      </c>
      <c r="C145" s="36" t="s">
        <v>192</v>
      </c>
      <c r="D145" s="37" t="s">
        <v>47</v>
      </c>
      <c r="E145" s="13" t="s">
        <v>193</v>
      </c>
      <c r="F145" s="38" t="s">
        <v>180</v>
      </c>
      <c r="G145" s="39">
        <v>5.3159999999999998</v>
      </c>
      <c r="H145" s="38">
        <v>0</v>
      </c>
      <c r="I145" s="38">
        <f>ROUND(G145*H145,6)</f>
        <v>0</v>
      </c>
      <c r="L145" s="40">
        <v>0</v>
      </c>
      <c r="M145" s="34">
        <f>ROUND(ROUND(L145,2)*ROUND(G145,3),2)</f>
        <v>0</v>
      </c>
      <c r="N145" s="38" t="s">
        <v>53</v>
      </c>
      <c r="O145">
        <f>(M145*21)/100</f>
        <v>0</v>
      </c>
      <c r="P145" t="s">
        <v>27</v>
      </c>
    </row>
    <row r="146" spans="1:16" x14ac:dyDescent="0.2">
      <c r="A146" s="37" t="s">
        <v>54</v>
      </c>
      <c r="E146" s="41" t="s">
        <v>55</v>
      </c>
    </row>
    <row r="147" spans="1:16" x14ac:dyDescent="0.2">
      <c r="A147" s="37" t="s">
        <v>56</v>
      </c>
      <c r="E147" s="42" t="s">
        <v>181</v>
      </c>
    </row>
    <row r="148" spans="1:16" ht="204" x14ac:dyDescent="0.2">
      <c r="A148" t="s">
        <v>57</v>
      </c>
      <c r="E148" s="41" t="s">
        <v>194</v>
      </c>
    </row>
    <row r="149" spans="1:16" ht="25.5" x14ac:dyDescent="0.2">
      <c r="A149" t="s">
        <v>49</v>
      </c>
      <c r="B149" s="36" t="s">
        <v>195</v>
      </c>
      <c r="C149" s="36" t="s">
        <v>196</v>
      </c>
      <c r="D149" s="37" t="s">
        <v>47</v>
      </c>
      <c r="E149" s="13" t="s">
        <v>197</v>
      </c>
      <c r="F149" s="38" t="s">
        <v>113</v>
      </c>
      <c r="G149" s="39">
        <v>16</v>
      </c>
      <c r="H149" s="38">
        <v>0</v>
      </c>
      <c r="I149" s="38">
        <f>ROUND(G149*H149,6)</f>
        <v>0</v>
      </c>
      <c r="L149" s="40">
        <v>0</v>
      </c>
      <c r="M149" s="34">
        <f>ROUND(ROUND(L149,2)*ROUND(G149,3),2)</f>
        <v>0</v>
      </c>
      <c r="N149" s="38" t="s">
        <v>53</v>
      </c>
      <c r="O149">
        <f>(M149*21)/100</f>
        <v>0</v>
      </c>
      <c r="P149" t="s">
        <v>27</v>
      </c>
    </row>
    <row r="150" spans="1:16" x14ac:dyDescent="0.2">
      <c r="A150" s="37" t="s">
        <v>54</v>
      </c>
      <c r="E150" s="41" t="s">
        <v>55</v>
      </c>
    </row>
    <row r="151" spans="1:16" x14ac:dyDescent="0.2">
      <c r="A151" s="37" t="s">
        <v>56</v>
      </c>
      <c r="E151" s="42" t="s">
        <v>181</v>
      </c>
    </row>
    <row r="152" spans="1:16" ht="114.75" x14ac:dyDescent="0.2">
      <c r="A152" t="s">
        <v>57</v>
      </c>
      <c r="E152" s="41" t="s">
        <v>198</v>
      </c>
    </row>
    <row r="153" spans="1:16" ht="25.5" x14ac:dyDescent="0.2">
      <c r="A153" t="s">
        <v>49</v>
      </c>
      <c r="B153" s="36" t="s">
        <v>199</v>
      </c>
      <c r="C153" s="36" t="s">
        <v>200</v>
      </c>
      <c r="D153" s="37" t="s">
        <v>47</v>
      </c>
      <c r="E153" s="13" t="s">
        <v>201</v>
      </c>
      <c r="F153" s="38" t="s">
        <v>113</v>
      </c>
      <c r="G153" s="39">
        <v>2</v>
      </c>
      <c r="H153" s="38">
        <v>0</v>
      </c>
      <c r="I153" s="38">
        <f>ROUND(G153*H153,6)</f>
        <v>0</v>
      </c>
      <c r="L153" s="40">
        <v>0</v>
      </c>
      <c r="M153" s="34">
        <f>ROUND(ROUND(L153,2)*ROUND(G153,3),2)</f>
        <v>0</v>
      </c>
      <c r="N153" s="38" t="s">
        <v>53</v>
      </c>
      <c r="O153">
        <f>(M153*21)/100</f>
        <v>0</v>
      </c>
      <c r="P153" t="s">
        <v>27</v>
      </c>
    </row>
    <row r="154" spans="1:16" x14ac:dyDescent="0.2">
      <c r="A154" s="37" t="s">
        <v>54</v>
      </c>
      <c r="E154" s="41" t="s">
        <v>55</v>
      </c>
    </row>
    <row r="155" spans="1:16" x14ac:dyDescent="0.2">
      <c r="A155" s="37" t="s">
        <v>56</v>
      </c>
      <c r="E155" s="42" t="s">
        <v>181</v>
      </c>
    </row>
    <row r="156" spans="1:16" ht="114.75" x14ac:dyDescent="0.2">
      <c r="A156" t="s">
        <v>57</v>
      </c>
      <c r="E156" s="41" t="s">
        <v>198</v>
      </c>
    </row>
    <row r="157" spans="1:16" x14ac:dyDescent="0.2">
      <c r="A157" t="s">
        <v>49</v>
      </c>
      <c r="B157" s="36" t="s">
        <v>202</v>
      </c>
      <c r="C157" s="36" t="s">
        <v>203</v>
      </c>
      <c r="D157" s="37" t="s">
        <v>47</v>
      </c>
      <c r="E157" s="13" t="s">
        <v>204</v>
      </c>
      <c r="F157" s="38" t="s">
        <v>113</v>
      </c>
      <c r="G157" s="39">
        <v>1</v>
      </c>
      <c r="H157" s="38">
        <v>0</v>
      </c>
      <c r="I157" s="38">
        <f>ROUND(G157*H157,6)</f>
        <v>0</v>
      </c>
      <c r="L157" s="40">
        <v>0</v>
      </c>
      <c r="M157" s="34">
        <f>ROUND(ROUND(L157,2)*ROUND(G157,3),2)</f>
        <v>0</v>
      </c>
      <c r="N157" s="38" t="s">
        <v>53</v>
      </c>
      <c r="O157">
        <f>(M157*21)/100</f>
        <v>0</v>
      </c>
      <c r="P157" t="s">
        <v>27</v>
      </c>
    </row>
    <row r="158" spans="1:16" x14ac:dyDescent="0.2">
      <c r="A158" s="37" t="s">
        <v>54</v>
      </c>
      <c r="E158" s="41" t="s">
        <v>55</v>
      </c>
    </row>
    <row r="159" spans="1:16" x14ac:dyDescent="0.2">
      <c r="A159" s="37" t="s">
        <v>56</v>
      </c>
      <c r="E159" s="42" t="s">
        <v>152</v>
      </c>
    </row>
    <row r="160" spans="1:16" ht="165.75" x14ac:dyDescent="0.2">
      <c r="A160" t="s">
        <v>57</v>
      </c>
      <c r="E160" s="41" t="s">
        <v>205</v>
      </c>
    </row>
    <row r="161" spans="1:16" x14ac:dyDescent="0.2">
      <c r="A161" t="s">
        <v>49</v>
      </c>
      <c r="B161" s="36" t="s">
        <v>206</v>
      </c>
      <c r="C161" s="36" t="s">
        <v>207</v>
      </c>
      <c r="D161" s="37" t="s">
        <v>47</v>
      </c>
      <c r="E161" s="13" t="s">
        <v>208</v>
      </c>
      <c r="F161" s="38" t="s">
        <v>113</v>
      </c>
      <c r="G161" s="39">
        <v>1</v>
      </c>
      <c r="H161" s="38">
        <v>0</v>
      </c>
      <c r="I161" s="38">
        <f>ROUND(G161*H161,6)</f>
        <v>0</v>
      </c>
      <c r="L161" s="40">
        <v>0</v>
      </c>
      <c r="M161" s="34">
        <f>ROUND(ROUND(L161,2)*ROUND(G161,3),2)</f>
        <v>0</v>
      </c>
      <c r="N161" s="38" t="s">
        <v>53</v>
      </c>
      <c r="O161">
        <f>(M161*21)/100</f>
        <v>0</v>
      </c>
      <c r="P161" t="s">
        <v>27</v>
      </c>
    </row>
    <row r="162" spans="1:16" x14ac:dyDescent="0.2">
      <c r="A162" s="37" t="s">
        <v>54</v>
      </c>
      <c r="E162" s="41" t="s">
        <v>55</v>
      </c>
    </row>
    <row r="163" spans="1:16" x14ac:dyDescent="0.2">
      <c r="A163" s="37" t="s">
        <v>56</v>
      </c>
      <c r="E163" s="42" t="s">
        <v>152</v>
      </c>
    </row>
    <row r="164" spans="1:16" ht="127.5" x14ac:dyDescent="0.2">
      <c r="A164" t="s">
        <v>57</v>
      </c>
      <c r="E164" s="41" t="s">
        <v>209</v>
      </c>
    </row>
    <row r="165" spans="1:16" x14ac:dyDescent="0.2">
      <c r="A165" t="s">
        <v>49</v>
      </c>
      <c r="B165" s="36" t="s">
        <v>210</v>
      </c>
      <c r="C165" s="36" t="s">
        <v>211</v>
      </c>
      <c r="D165" s="37" t="s">
        <v>47</v>
      </c>
      <c r="E165" s="13" t="s">
        <v>212</v>
      </c>
      <c r="F165" s="38" t="s">
        <v>113</v>
      </c>
      <c r="G165" s="39">
        <v>38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53</v>
      </c>
      <c r="O165">
        <f>(M165*21)/100</f>
        <v>0</v>
      </c>
      <c r="P165" t="s">
        <v>27</v>
      </c>
    </row>
    <row r="166" spans="1:16" x14ac:dyDescent="0.2">
      <c r="A166" s="37" t="s">
        <v>54</v>
      </c>
      <c r="E166" s="41" t="s">
        <v>55</v>
      </c>
    </row>
    <row r="167" spans="1:16" x14ac:dyDescent="0.2">
      <c r="A167" s="37" t="s">
        <v>56</v>
      </c>
      <c r="E167" s="42" t="s">
        <v>181</v>
      </c>
    </row>
    <row r="168" spans="1:16" ht="102" x14ac:dyDescent="0.2">
      <c r="A168" t="s">
        <v>57</v>
      </c>
      <c r="E168" s="41" t="s">
        <v>213</v>
      </c>
    </row>
    <row r="169" spans="1:16" x14ac:dyDescent="0.2">
      <c r="A169" t="s">
        <v>49</v>
      </c>
      <c r="B169" s="36" t="s">
        <v>214</v>
      </c>
      <c r="C169" s="36" t="s">
        <v>215</v>
      </c>
      <c r="D169" s="37" t="s">
        <v>47</v>
      </c>
      <c r="E169" s="13" t="s">
        <v>216</v>
      </c>
      <c r="F169" s="38" t="s">
        <v>113</v>
      </c>
      <c r="G169" s="39">
        <v>261</v>
      </c>
      <c r="H169" s="38">
        <v>0</v>
      </c>
      <c r="I169" s="38">
        <f>ROUND(G169*H169,6)</f>
        <v>0</v>
      </c>
      <c r="L169" s="40">
        <v>0</v>
      </c>
      <c r="M169" s="34">
        <f>ROUND(ROUND(L169,2)*ROUND(G169,3),2)</f>
        <v>0</v>
      </c>
      <c r="N169" s="38" t="s">
        <v>53</v>
      </c>
      <c r="O169">
        <f>(M169*21)/100</f>
        <v>0</v>
      </c>
      <c r="P169" t="s">
        <v>27</v>
      </c>
    </row>
    <row r="170" spans="1:16" x14ac:dyDescent="0.2">
      <c r="A170" s="37" t="s">
        <v>54</v>
      </c>
      <c r="E170" s="41" t="s">
        <v>55</v>
      </c>
    </row>
    <row r="171" spans="1:16" x14ac:dyDescent="0.2">
      <c r="A171" s="37" t="s">
        <v>56</v>
      </c>
      <c r="E171" s="42" t="s">
        <v>181</v>
      </c>
    </row>
    <row r="172" spans="1:16" ht="102" x14ac:dyDescent="0.2">
      <c r="A172" t="s">
        <v>57</v>
      </c>
      <c r="E172" s="41" t="s">
        <v>217</v>
      </c>
    </row>
    <row r="173" spans="1:16" x14ac:dyDescent="0.2">
      <c r="A173" t="s">
        <v>49</v>
      </c>
      <c r="B173" s="36" t="s">
        <v>218</v>
      </c>
      <c r="C173" s="36" t="s">
        <v>219</v>
      </c>
      <c r="D173" s="37" t="s">
        <v>47</v>
      </c>
      <c r="E173" s="13" t="s">
        <v>220</v>
      </c>
      <c r="F173" s="38" t="s">
        <v>113</v>
      </c>
      <c r="G173" s="39">
        <v>1</v>
      </c>
      <c r="H173" s="38">
        <v>0</v>
      </c>
      <c r="I173" s="38">
        <f>ROUND(G173*H173,6)</f>
        <v>0</v>
      </c>
      <c r="L173" s="40">
        <v>0</v>
      </c>
      <c r="M173" s="34">
        <f>ROUND(ROUND(L173,2)*ROUND(G173,3),2)</f>
        <v>0</v>
      </c>
      <c r="N173" s="38" t="s">
        <v>53</v>
      </c>
      <c r="O173">
        <f>(M173*21)/100</f>
        <v>0</v>
      </c>
      <c r="P173" t="s">
        <v>27</v>
      </c>
    </row>
    <row r="174" spans="1:16" x14ac:dyDescent="0.2">
      <c r="A174" s="37" t="s">
        <v>54</v>
      </c>
      <c r="E174" s="41" t="s">
        <v>55</v>
      </c>
    </row>
    <row r="175" spans="1:16" x14ac:dyDescent="0.2">
      <c r="A175" s="37" t="s">
        <v>56</v>
      </c>
      <c r="E175" s="42" t="s">
        <v>90</v>
      </c>
    </row>
    <row r="176" spans="1:16" ht="114.75" x14ac:dyDescent="0.2">
      <c r="A176" t="s">
        <v>57</v>
      </c>
      <c r="E176" s="41" t="s">
        <v>221</v>
      </c>
    </row>
    <row r="177" spans="1:16" x14ac:dyDescent="0.2">
      <c r="A177" t="s">
        <v>49</v>
      </c>
      <c r="B177" s="36" t="s">
        <v>222</v>
      </c>
      <c r="C177" s="36" t="s">
        <v>223</v>
      </c>
      <c r="D177" s="37" t="s">
        <v>47</v>
      </c>
      <c r="E177" s="13" t="s">
        <v>224</v>
      </c>
      <c r="F177" s="38" t="s">
        <v>113</v>
      </c>
      <c r="G177" s="39">
        <v>1</v>
      </c>
      <c r="H177" s="38">
        <v>0</v>
      </c>
      <c r="I177" s="38">
        <f>ROUND(G177*H177,6)</f>
        <v>0</v>
      </c>
      <c r="L177" s="40">
        <v>0</v>
      </c>
      <c r="M177" s="34">
        <f>ROUND(ROUND(L177,2)*ROUND(G177,3),2)</f>
        <v>0</v>
      </c>
      <c r="N177" s="38" t="s">
        <v>53</v>
      </c>
      <c r="O177">
        <f>(M177*21)/100</f>
        <v>0</v>
      </c>
      <c r="P177" t="s">
        <v>27</v>
      </c>
    </row>
    <row r="178" spans="1:16" x14ac:dyDescent="0.2">
      <c r="A178" s="37" t="s">
        <v>54</v>
      </c>
      <c r="E178" s="41" t="s">
        <v>55</v>
      </c>
    </row>
    <row r="179" spans="1:16" x14ac:dyDescent="0.2">
      <c r="A179" s="37" t="s">
        <v>56</v>
      </c>
      <c r="E179" s="42" t="s">
        <v>90</v>
      </c>
    </row>
    <row r="180" spans="1:16" ht="102" x14ac:dyDescent="0.2">
      <c r="A180" t="s">
        <v>57</v>
      </c>
      <c r="E180" s="41" t="s">
        <v>225</v>
      </c>
    </row>
    <row r="181" spans="1:16" ht="25.5" x14ac:dyDescent="0.2">
      <c r="A181" t="s">
        <v>49</v>
      </c>
      <c r="B181" s="36" t="s">
        <v>226</v>
      </c>
      <c r="C181" s="36" t="s">
        <v>227</v>
      </c>
      <c r="D181" s="37" t="s">
        <v>47</v>
      </c>
      <c r="E181" s="13" t="s">
        <v>228</v>
      </c>
      <c r="F181" s="38" t="s">
        <v>113</v>
      </c>
      <c r="G181" s="39">
        <v>1</v>
      </c>
      <c r="H181" s="38">
        <v>0</v>
      </c>
      <c r="I181" s="38">
        <f>ROUND(G181*H181,6)</f>
        <v>0</v>
      </c>
      <c r="L181" s="40">
        <v>0</v>
      </c>
      <c r="M181" s="34">
        <f>ROUND(ROUND(L181,2)*ROUND(G181,3),2)</f>
        <v>0</v>
      </c>
      <c r="N181" s="38" t="s">
        <v>53</v>
      </c>
      <c r="O181">
        <f>(M181*21)/100</f>
        <v>0</v>
      </c>
      <c r="P181" t="s">
        <v>27</v>
      </c>
    </row>
    <row r="182" spans="1:16" x14ac:dyDescent="0.2">
      <c r="A182" s="37" t="s">
        <v>54</v>
      </c>
      <c r="E182" s="41" t="s">
        <v>55</v>
      </c>
    </row>
    <row r="183" spans="1:16" x14ac:dyDescent="0.2">
      <c r="A183" s="37" t="s">
        <v>56</v>
      </c>
      <c r="E183" s="42" t="s">
        <v>90</v>
      </c>
    </row>
    <row r="184" spans="1:16" ht="114.75" x14ac:dyDescent="0.2">
      <c r="A184" t="s">
        <v>57</v>
      </c>
      <c r="E184" s="41" t="s">
        <v>229</v>
      </c>
    </row>
    <row r="185" spans="1:16" ht="25.5" x14ac:dyDescent="0.2">
      <c r="A185" t="s">
        <v>49</v>
      </c>
      <c r="B185" s="36" t="s">
        <v>230</v>
      </c>
      <c r="C185" s="36" t="s">
        <v>231</v>
      </c>
      <c r="D185" s="37" t="s">
        <v>47</v>
      </c>
      <c r="E185" s="13" t="s">
        <v>232</v>
      </c>
      <c r="F185" s="38" t="s">
        <v>113</v>
      </c>
      <c r="G185" s="39">
        <v>1</v>
      </c>
      <c r="H185" s="38">
        <v>0</v>
      </c>
      <c r="I185" s="38">
        <f>ROUND(G185*H185,6)</f>
        <v>0</v>
      </c>
      <c r="L185" s="40">
        <v>0</v>
      </c>
      <c r="M185" s="34">
        <f>ROUND(ROUND(L185,2)*ROUND(G185,3),2)</f>
        <v>0</v>
      </c>
      <c r="N185" s="38" t="s">
        <v>53</v>
      </c>
      <c r="O185">
        <f>(M185*21)/100</f>
        <v>0</v>
      </c>
      <c r="P185" t="s">
        <v>27</v>
      </c>
    </row>
    <row r="186" spans="1:16" x14ac:dyDescent="0.2">
      <c r="A186" s="37" t="s">
        <v>54</v>
      </c>
      <c r="E186" s="41" t="s">
        <v>55</v>
      </c>
    </row>
    <row r="187" spans="1:16" x14ac:dyDescent="0.2">
      <c r="A187" s="37" t="s">
        <v>56</v>
      </c>
      <c r="E187" s="42" t="s">
        <v>90</v>
      </c>
    </row>
    <row r="188" spans="1:16" ht="140.25" x14ac:dyDescent="0.2">
      <c r="A188" t="s">
        <v>57</v>
      </c>
      <c r="E188" s="41" t="s">
        <v>233</v>
      </c>
    </row>
    <row r="189" spans="1:16" x14ac:dyDescent="0.2">
      <c r="A189" t="s">
        <v>49</v>
      </c>
      <c r="B189" s="36" t="s">
        <v>234</v>
      </c>
      <c r="C189" s="36" t="s">
        <v>235</v>
      </c>
      <c r="D189" s="37" t="s">
        <v>47</v>
      </c>
      <c r="E189" s="13" t="s">
        <v>236</v>
      </c>
      <c r="F189" s="38" t="s">
        <v>113</v>
      </c>
      <c r="G189" s="39">
        <v>2</v>
      </c>
      <c r="H189" s="38">
        <v>0</v>
      </c>
      <c r="I189" s="38">
        <f>ROUND(G189*H189,6)</f>
        <v>0</v>
      </c>
      <c r="L189" s="40">
        <v>0</v>
      </c>
      <c r="M189" s="34">
        <f>ROUND(ROUND(L189,2)*ROUND(G189,3),2)</f>
        <v>0</v>
      </c>
      <c r="N189" s="38" t="s">
        <v>53</v>
      </c>
      <c r="O189">
        <f>(M189*21)/100</f>
        <v>0</v>
      </c>
      <c r="P189" t="s">
        <v>27</v>
      </c>
    </row>
    <row r="190" spans="1:16" x14ac:dyDescent="0.2">
      <c r="A190" s="37" t="s">
        <v>54</v>
      </c>
      <c r="E190" s="41" t="s">
        <v>55</v>
      </c>
    </row>
    <row r="191" spans="1:16" x14ac:dyDescent="0.2">
      <c r="A191" s="37" t="s">
        <v>56</v>
      </c>
      <c r="E191" s="42" t="s">
        <v>90</v>
      </c>
    </row>
    <row r="192" spans="1:16" ht="102" x14ac:dyDescent="0.2">
      <c r="A192" t="s">
        <v>57</v>
      </c>
      <c r="E192" s="41" t="s">
        <v>237</v>
      </c>
    </row>
    <row r="193" spans="1:16" x14ac:dyDescent="0.2">
      <c r="A193" t="s">
        <v>49</v>
      </c>
      <c r="B193" s="36" t="s">
        <v>238</v>
      </c>
      <c r="C193" s="36" t="s">
        <v>239</v>
      </c>
      <c r="D193" s="37" t="s">
        <v>47</v>
      </c>
      <c r="E193" s="13" t="s">
        <v>240</v>
      </c>
      <c r="F193" s="38" t="s">
        <v>113</v>
      </c>
      <c r="G193" s="39">
        <v>2</v>
      </c>
      <c r="H193" s="38">
        <v>0</v>
      </c>
      <c r="I193" s="38">
        <f>ROUND(G193*H193,6)</f>
        <v>0</v>
      </c>
      <c r="L193" s="40">
        <v>0</v>
      </c>
      <c r="M193" s="34">
        <f>ROUND(ROUND(L193,2)*ROUND(G193,3),2)</f>
        <v>0</v>
      </c>
      <c r="N193" s="38" t="s">
        <v>53</v>
      </c>
      <c r="O193">
        <f>(M193*21)/100</f>
        <v>0</v>
      </c>
      <c r="P193" t="s">
        <v>27</v>
      </c>
    </row>
    <row r="194" spans="1:16" x14ac:dyDescent="0.2">
      <c r="A194" s="37" t="s">
        <v>54</v>
      </c>
      <c r="E194" s="41" t="s">
        <v>55</v>
      </c>
    </row>
    <row r="195" spans="1:16" x14ac:dyDescent="0.2">
      <c r="A195" s="37" t="s">
        <v>56</v>
      </c>
      <c r="E195" s="42" t="s">
        <v>90</v>
      </c>
    </row>
    <row r="196" spans="1:16" ht="102" x14ac:dyDescent="0.2">
      <c r="A196" t="s">
        <v>57</v>
      </c>
      <c r="E196" s="41" t="s">
        <v>241</v>
      </c>
    </row>
    <row r="197" spans="1:16" ht="25.5" x14ac:dyDescent="0.2">
      <c r="A197" t="s">
        <v>49</v>
      </c>
      <c r="B197" s="36" t="s">
        <v>242</v>
      </c>
      <c r="C197" s="36" t="s">
        <v>243</v>
      </c>
      <c r="D197" s="37" t="s">
        <v>47</v>
      </c>
      <c r="E197" s="13" t="s">
        <v>244</v>
      </c>
      <c r="F197" s="38" t="s">
        <v>113</v>
      </c>
      <c r="G197" s="39">
        <v>6</v>
      </c>
      <c r="H197" s="38">
        <v>0</v>
      </c>
      <c r="I197" s="38">
        <f>ROUND(G197*H197,6)</f>
        <v>0</v>
      </c>
      <c r="L197" s="40">
        <v>0</v>
      </c>
      <c r="M197" s="34">
        <f>ROUND(ROUND(L197,2)*ROUND(G197,3),2)</f>
        <v>0</v>
      </c>
      <c r="N197" s="38" t="s">
        <v>53</v>
      </c>
      <c r="O197">
        <f>(M197*21)/100</f>
        <v>0</v>
      </c>
      <c r="P197" t="s">
        <v>27</v>
      </c>
    </row>
    <row r="198" spans="1:16" x14ac:dyDescent="0.2">
      <c r="A198" s="37" t="s">
        <v>54</v>
      </c>
      <c r="E198" s="41" t="s">
        <v>55</v>
      </c>
    </row>
    <row r="199" spans="1:16" x14ac:dyDescent="0.2">
      <c r="A199" s="37" t="s">
        <v>56</v>
      </c>
      <c r="E199" s="42" t="s">
        <v>245</v>
      </c>
    </row>
    <row r="200" spans="1:16" ht="140.25" x14ac:dyDescent="0.2">
      <c r="A200" t="s">
        <v>57</v>
      </c>
      <c r="E200" s="41" t="s">
        <v>246</v>
      </c>
    </row>
    <row r="201" spans="1:16" x14ac:dyDescent="0.2">
      <c r="A201" t="s">
        <v>49</v>
      </c>
      <c r="B201" s="36" t="s">
        <v>247</v>
      </c>
      <c r="C201" s="36" t="s">
        <v>248</v>
      </c>
      <c r="D201" s="37" t="s">
        <v>47</v>
      </c>
      <c r="E201" s="13" t="s">
        <v>249</v>
      </c>
      <c r="F201" s="38" t="s">
        <v>113</v>
      </c>
      <c r="G201" s="39">
        <v>1</v>
      </c>
      <c r="H201" s="38">
        <v>0</v>
      </c>
      <c r="I201" s="38">
        <f>ROUND(G201*H201,6)</f>
        <v>0</v>
      </c>
      <c r="L201" s="40">
        <v>0</v>
      </c>
      <c r="M201" s="34">
        <f>ROUND(ROUND(L201,2)*ROUND(G201,3),2)</f>
        <v>0</v>
      </c>
      <c r="N201" s="38" t="s">
        <v>53</v>
      </c>
      <c r="O201">
        <f>(M201*21)/100</f>
        <v>0</v>
      </c>
      <c r="P201" t="s">
        <v>27</v>
      </c>
    </row>
    <row r="202" spans="1:16" x14ac:dyDescent="0.2">
      <c r="A202" s="37" t="s">
        <v>54</v>
      </c>
      <c r="E202" s="41" t="s">
        <v>55</v>
      </c>
    </row>
    <row r="203" spans="1:16" x14ac:dyDescent="0.2">
      <c r="A203" s="37" t="s">
        <v>56</v>
      </c>
      <c r="E203" s="42" t="s">
        <v>90</v>
      </c>
    </row>
    <row r="204" spans="1:16" ht="114.75" x14ac:dyDescent="0.2">
      <c r="A204" t="s">
        <v>57</v>
      </c>
      <c r="E204" s="41" t="s">
        <v>250</v>
      </c>
    </row>
    <row r="205" spans="1:16" x14ac:dyDescent="0.2">
      <c r="A205" t="s">
        <v>49</v>
      </c>
      <c r="B205" s="36" t="s">
        <v>251</v>
      </c>
      <c r="C205" s="36" t="s">
        <v>252</v>
      </c>
      <c r="D205" s="37" t="s">
        <v>47</v>
      </c>
      <c r="E205" s="13" t="s">
        <v>253</v>
      </c>
      <c r="F205" s="38" t="s">
        <v>113</v>
      </c>
      <c r="G205" s="39">
        <v>1</v>
      </c>
      <c r="H205" s="38">
        <v>0</v>
      </c>
      <c r="I205" s="38">
        <f>ROUND(G205*H205,6)</f>
        <v>0</v>
      </c>
      <c r="L205" s="40">
        <v>0</v>
      </c>
      <c r="M205" s="34">
        <f>ROUND(ROUND(L205,2)*ROUND(G205,3),2)</f>
        <v>0</v>
      </c>
      <c r="N205" s="38" t="s">
        <v>53</v>
      </c>
      <c r="O205">
        <f>(M205*21)/100</f>
        <v>0</v>
      </c>
      <c r="P205" t="s">
        <v>27</v>
      </c>
    </row>
    <row r="206" spans="1:16" x14ac:dyDescent="0.2">
      <c r="A206" s="37" t="s">
        <v>54</v>
      </c>
      <c r="E206" s="41" t="s">
        <v>55</v>
      </c>
    </row>
    <row r="207" spans="1:16" x14ac:dyDescent="0.2">
      <c r="A207" s="37" t="s">
        <v>56</v>
      </c>
      <c r="E207" s="42" t="s">
        <v>90</v>
      </c>
    </row>
    <row r="208" spans="1:16" ht="114.75" x14ac:dyDescent="0.2">
      <c r="A208" t="s">
        <v>57</v>
      </c>
      <c r="E208" s="41" t="s">
        <v>254</v>
      </c>
    </row>
    <row r="209" spans="1:16" x14ac:dyDescent="0.2">
      <c r="A209" t="s">
        <v>49</v>
      </c>
      <c r="B209" s="36" t="s">
        <v>255</v>
      </c>
      <c r="C209" s="36" t="s">
        <v>256</v>
      </c>
      <c r="D209" s="37" t="s">
        <v>47</v>
      </c>
      <c r="E209" s="13" t="s">
        <v>257</v>
      </c>
      <c r="F209" s="38" t="s">
        <v>113</v>
      </c>
      <c r="G209" s="39">
        <v>1</v>
      </c>
      <c r="H209" s="38">
        <v>0</v>
      </c>
      <c r="I209" s="38">
        <f>ROUND(G209*H209,6)</f>
        <v>0</v>
      </c>
      <c r="L209" s="40">
        <v>0</v>
      </c>
      <c r="M209" s="34">
        <f>ROUND(ROUND(L209,2)*ROUND(G209,3),2)</f>
        <v>0</v>
      </c>
      <c r="N209" s="38" t="s">
        <v>53</v>
      </c>
      <c r="O209">
        <f>(M209*21)/100</f>
        <v>0</v>
      </c>
      <c r="P209" t="s">
        <v>27</v>
      </c>
    </row>
    <row r="210" spans="1:16" x14ac:dyDescent="0.2">
      <c r="A210" s="37" t="s">
        <v>54</v>
      </c>
      <c r="E210" s="41" t="s">
        <v>55</v>
      </c>
    </row>
    <row r="211" spans="1:16" x14ac:dyDescent="0.2">
      <c r="A211" s="37" t="s">
        <v>56</v>
      </c>
      <c r="E211" s="42" t="s">
        <v>258</v>
      </c>
    </row>
    <row r="212" spans="1:16" ht="140.25" x14ac:dyDescent="0.2">
      <c r="A212" t="s">
        <v>57</v>
      </c>
      <c r="E212" s="41" t="s">
        <v>259</v>
      </c>
    </row>
    <row r="213" spans="1:16" x14ac:dyDescent="0.2">
      <c r="A213" t="s">
        <v>49</v>
      </c>
      <c r="B213" s="36" t="s">
        <v>260</v>
      </c>
      <c r="C213" s="36" t="s">
        <v>261</v>
      </c>
      <c r="D213" s="37" t="s">
        <v>47</v>
      </c>
      <c r="E213" s="13" t="s">
        <v>262</v>
      </c>
      <c r="F213" s="38" t="s">
        <v>113</v>
      </c>
      <c r="G213" s="39">
        <v>1</v>
      </c>
      <c r="H213" s="38">
        <v>0</v>
      </c>
      <c r="I213" s="38">
        <f>ROUND(G213*H213,6)</f>
        <v>0</v>
      </c>
      <c r="L213" s="40">
        <v>0</v>
      </c>
      <c r="M213" s="34">
        <f>ROUND(ROUND(L213,2)*ROUND(G213,3),2)</f>
        <v>0</v>
      </c>
      <c r="N213" s="38" t="s">
        <v>53</v>
      </c>
      <c r="O213">
        <f>(M213*21)/100</f>
        <v>0</v>
      </c>
      <c r="P213" t="s">
        <v>27</v>
      </c>
    </row>
    <row r="214" spans="1:16" x14ac:dyDescent="0.2">
      <c r="A214" s="37" t="s">
        <v>54</v>
      </c>
      <c r="E214" s="41" t="s">
        <v>55</v>
      </c>
    </row>
    <row r="215" spans="1:16" x14ac:dyDescent="0.2">
      <c r="A215" s="37" t="s">
        <v>56</v>
      </c>
      <c r="E215" s="42" t="s">
        <v>263</v>
      </c>
    </row>
    <row r="216" spans="1:16" ht="114.75" x14ac:dyDescent="0.2">
      <c r="A216" t="s">
        <v>57</v>
      </c>
      <c r="E216" s="41" t="s">
        <v>264</v>
      </c>
    </row>
    <row r="217" spans="1:16" ht="25.5" x14ac:dyDescent="0.2">
      <c r="A217" t="s">
        <v>49</v>
      </c>
      <c r="B217" s="36" t="s">
        <v>265</v>
      </c>
      <c r="C217" s="36" t="s">
        <v>266</v>
      </c>
      <c r="D217" s="37" t="s">
        <v>47</v>
      </c>
      <c r="E217" s="13" t="s">
        <v>267</v>
      </c>
      <c r="F217" s="38" t="s">
        <v>113</v>
      </c>
      <c r="G217" s="39">
        <v>1</v>
      </c>
      <c r="H217" s="38">
        <v>0</v>
      </c>
      <c r="I217" s="38">
        <f>ROUND(G217*H217,6)</f>
        <v>0</v>
      </c>
      <c r="L217" s="40">
        <v>0</v>
      </c>
      <c r="M217" s="34">
        <f>ROUND(ROUND(L217,2)*ROUND(G217,3),2)</f>
        <v>0</v>
      </c>
      <c r="N217" s="38" t="s">
        <v>53</v>
      </c>
      <c r="O217">
        <f>(M217*21)/100</f>
        <v>0</v>
      </c>
      <c r="P217" t="s">
        <v>27</v>
      </c>
    </row>
    <row r="218" spans="1:16" x14ac:dyDescent="0.2">
      <c r="A218" s="37" t="s">
        <v>54</v>
      </c>
      <c r="E218" s="41" t="s">
        <v>55</v>
      </c>
    </row>
    <row r="219" spans="1:16" x14ac:dyDescent="0.2">
      <c r="A219" s="37" t="s">
        <v>56</v>
      </c>
      <c r="E219" s="42" t="s">
        <v>245</v>
      </c>
    </row>
    <row r="220" spans="1:16" ht="102" x14ac:dyDescent="0.2">
      <c r="A220" t="s">
        <v>57</v>
      </c>
      <c r="E220" s="41" t="s">
        <v>268</v>
      </c>
    </row>
    <row r="221" spans="1:16" x14ac:dyDescent="0.2">
      <c r="A221" t="s">
        <v>49</v>
      </c>
      <c r="B221" s="36" t="s">
        <v>269</v>
      </c>
      <c r="C221" s="36" t="s">
        <v>270</v>
      </c>
      <c r="D221" s="37" t="s">
        <v>47</v>
      </c>
      <c r="E221" s="13" t="s">
        <v>271</v>
      </c>
      <c r="F221" s="38" t="s">
        <v>272</v>
      </c>
      <c r="G221" s="39">
        <v>1</v>
      </c>
      <c r="H221" s="38">
        <v>0</v>
      </c>
      <c r="I221" s="38">
        <f>ROUND(G221*H221,6)</f>
        <v>0</v>
      </c>
      <c r="L221" s="40">
        <v>0</v>
      </c>
      <c r="M221" s="34">
        <f>ROUND(ROUND(L221,2)*ROUND(G221,3),2)</f>
        <v>0</v>
      </c>
      <c r="N221" s="38" t="s">
        <v>53</v>
      </c>
      <c r="O221">
        <f>(M221*21)/100</f>
        <v>0</v>
      </c>
      <c r="P221" t="s">
        <v>27</v>
      </c>
    </row>
    <row r="222" spans="1:16" x14ac:dyDescent="0.2">
      <c r="A222" s="37" t="s">
        <v>54</v>
      </c>
      <c r="E222" s="41" t="s">
        <v>55</v>
      </c>
    </row>
    <row r="223" spans="1:16" x14ac:dyDescent="0.2">
      <c r="A223" s="37" t="s">
        <v>56</v>
      </c>
      <c r="E223" s="42" t="s">
        <v>245</v>
      </c>
    </row>
    <row r="224" spans="1:16" ht="102" x14ac:dyDescent="0.2">
      <c r="A224" t="s">
        <v>57</v>
      </c>
      <c r="E224" s="41" t="s">
        <v>273</v>
      </c>
    </row>
    <row r="225" spans="1:16" x14ac:dyDescent="0.2">
      <c r="A225" t="s">
        <v>49</v>
      </c>
      <c r="B225" s="36" t="s">
        <v>274</v>
      </c>
      <c r="C225" s="36" t="s">
        <v>275</v>
      </c>
      <c r="D225" s="37" t="s">
        <v>47</v>
      </c>
      <c r="E225" s="13" t="s">
        <v>276</v>
      </c>
      <c r="F225" s="38" t="s">
        <v>113</v>
      </c>
      <c r="G225" s="39">
        <v>1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ROUND(ROUND(L225,2)*ROUND(G225,3),2)</f>
        <v>0</v>
      </c>
      <c r="N225" s="38" t="s">
        <v>53</v>
      </c>
      <c r="O225">
        <f>(M225*21)/100</f>
        <v>0</v>
      </c>
      <c r="P225" t="s">
        <v>27</v>
      </c>
    </row>
    <row r="226" spans="1:16" x14ac:dyDescent="0.2">
      <c r="A226" s="37" t="s">
        <v>54</v>
      </c>
      <c r="E226" s="41" t="s">
        <v>55</v>
      </c>
    </row>
    <row r="227" spans="1:16" x14ac:dyDescent="0.2">
      <c r="A227" s="37" t="s">
        <v>56</v>
      </c>
      <c r="E227" s="42" t="s">
        <v>90</v>
      </c>
    </row>
    <row r="228" spans="1:16" ht="114.75" x14ac:dyDescent="0.2">
      <c r="A228" t="s">
        <v>57</v>
      </c>
      <c r="E228" s="41" t="s">
        <v>277</v>
      </c>
    </row>
    <row r="229" spans="1:16" x14ac:dyDescent="0.2">
      <c r="A229" t="s">
        <v>49</v>
      </c>
      <c r="B229" s="36" t="s">
        <v>278</v>
      </c>
      <c r="C229" s="36" t="s">
        <v>279</v>
      </c>
      <c r="D229" s="37" t="s">
        <v>47</v>
      </c>
      <c r="E229" s="13" t="s">
        <v>280</v>
      </c>
      <c r="F229" s="38" t="s">
        <v>113</v>
      </c>
      <c r="G229" s="39">
        <v>1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53</v>
      </c>
      <c r="O229">
        <f>(M229*21)/100</f>
        <v>0</v>
      </c>
      <c r="P229" t="s">
        <v>27</v>
      </c>
    </row>
    <row r="230" spans="1:16" x14ac:dyDescent="0.2">
      <c r="A230" s="37" t="s">
        <v>54</v>
      </c>
      <c r="E230" s="41" t="s">
        <v>55</v>
      </c>
    </row>
    <row r="231" spans="1:16" x14ac:dyDescent="0.2">
      <c r="A231" s="37" t="s">
        <v>56</v>
      </c>
      <c r="E231" s="42" t="s">
        <v>90</v>
      </c>
    </row>
    <row r="232" spans="1:16" ht="114.75" x14ac:dyDescent="0.2">
      <c r="A232" t="s">
        <v>57</v>
      </c>
      <c r="E232" s="41" t="s">
        <v>281</v>
      </c>
    </row>
    <row r="233" spans="1:16" ht="25.5" x14ac:dyDescent="0.2">
      <c r="A233" t="s">
        <v>49</v>
      </c>
      <c r="B233" s="36" t="s">
        <v>282</v>
      </c>
      <c r="C233" s="36" t="s">
        <v>283</v>
      </c>
      <c r="D233" s="37" t="s">
        <v>47</v>
      </c>
      <c r="E233" s="13" t="s">
        <v>284</v>
      </c>
      <c r="F233" s="38" t="s">
        <v>113</v>
      </c>
      <c r="G233" s="39">
        <v>1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53</v>
      </c>
      <c r="O233">
        <f>(M233*21)/100</f>
        <v>0</v>
      </c>
      <c r="P233" t="s">
        <v>27</v>
      </c>
    </row>
    <row r="234" spans="1:16" x14ac:dyDescent="0.2">
      <c r="A234" s="37" t="s">
        <v>54</v>
      </c>
      <c r="E234" s="41" t="s">
        <v>55</v>
      </c>
    </row>
    <row r="235" spans="1:16" x14ac:dyDescent="0.2">
      <c r="A235" s="37" t="s">
        <v>56</v>
      </c>
      <c r="E235" s="42" t="s">
        <v>245</v>
      </c>
    </row>
    <row r="236" spans="1:16" ht="114.75" x14ac:dyDescent="0.2">
      <c r="A236" t="s">
        <v>57</v>
      </c>
      <c r="E236" s="41" t="s">
        <v>285</v>
      </c>
    </row>
    <row r="237" spans="1:16" x14ac:dyDescent="0.2">
      <c r="A237" t="s">
        <v>49</v>
      </c>
      <c r="B237" s="36" t="s">
        <v>286</v>
      </c>
      <c r="C237" s="36" t="s">
        <v>287</v>
      </c>
      <c r="D237" s="37" t="s">
        <v>47</v>
      </c>
      <c r="E237" s="13" t="s">
        <v>288</v>
      </c>
      <c r="F237" s="38" t="s">
        <v>113</v>
      </c>
      <c r="G237" s="39">
        <v>1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53</v>
      </c>
      <c r="O237">
        <f>(M237*21)/100</f>
        <v>0</v>
      </c>
      <c r="P237" t="s">
        <v>27</v>
      </c>
    </row>
    <row r="238" spans="1:16" x14ac:dyDescent="0.2">
      <c r="A238" s="37" t="s">
        <v>54</v>
      </c>
      <c r="E238" s="41" t="s">
        <v>55</v>
      </c>
    </row>
    <row r="239" spans="1:16" x14ac:dyDescent="0.2">
      <c r="A239" s="37" t="s">
        <v>56</v>
      </c>
      <c r="E239" s="42" t="s">
        <v>245</v>
      </c>
    </row>
    <row r="240" spans="1:16" ht="165.75" x14ac:dyDescent="0.2">
      <c r="A240" t="s">
        <v>57</v>
      </c>
      <c r="E240" s="41" t="s">
        <v>289</v>
      </c>
    </row>
    <row r="241" spans="1:16" ht="25.5" x14ac:dyDescent="0.2">
      <c r="A241" t="s">
        <v>49</v>
      </c>
      <c r="B241" s="36" t="s">
        <v>290</v>
      </c>
      <c r="C241" s="36" t="s">
        <v>291</v>
      </c>
      <c r="D241" s="37" t="s">
        <v>47</v>
      </c>
      <c r="E241" s="13" t="s">
        <v>292</v>
      </c>
      <c r="F241" s="38" t="s">
        <v>113</v>
      </c>
      <c r="G241" s="39">
        <v>1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53</v>
      </c>
      <c r="O241">
        <f>(M241*21)/100</f>
        <v>0</v>
      </c>
      <c r="P241" t="s">
        <v>27</v>
      </c>
    </row>
    <row r="242" spans="1:16" x14ac:dyDescent="0.2">
      <c r="A242" s="37" t="s">
        <v>54</v>
      </c>
      <c r="E242" s="41" t="s">
        <v>55</v>
      </c>
    </row>
    <row r="243" spans="1:16" x14ac:dyDescent="0.2">
      <c r="A243" s="37" t="s">
        <v>56</v>
      </c>
      <c r="E243" s="42" t="s">
        <v>245</v>
      </c>
    </row>
    <row r="244" spans="1:16" ht="114.75" x14ac:dyDescent="0.2">
      <c r="A244" t="s">
        <v>57</v>
      </c>
      <c r="E244" s="41" t="s">
        <v>293</v>
      </c>
    </row>
    <row r="245" spans="1:16" x14ac:dyDescent="0.2">
      <c r="A245" t="s">
        <v>49</v>
      </c>
      <c r="B245" s="36" t="s">
        <v>294</v>
      </c>
      <c r="C245" s="36" t="s">
        <v>295</v>
      </c>
      <c r="D245" s="37" t="s">
        <v>47</v>
      </c>
      <c r="E245" s="13" t="s">
        <v>296</v>
      </c>
      <c r="F245" s="38" t="s">
        <v>113</v>
      </c>
      <c r="G245" s="39">
        <v>1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53</v>
      </c>
      <c r="O245">
        <f>(M245*21)/100</f>
        <v>0</v>
      </c>
      <c r="P245" t="s">
        <v>27</v>
      </c>
    </row>
    <row r="246" spans="1:16" x14ac:dyDescent="0.2">
      <c r="A246" s="37" t="s">
        <v>54</v>
      </c>
      <c r="E246" s="41" t="s">
        <v>55</v>
      </c>
    </row>
    <row r="247" spans="1:16" x14ac:dyDescent="0.2">
      <c r="A247" s="37" t="s">
        <v>56</v>
      </c>
      <c r="E247" s="42" t="s">
        <v>245</v>
      </c>
    </row>
    <row r="248" spans="1:16" ht="127.5" x14ac:dyDescent="0.2">
      <c r="A248" t="s">
        <v>57</v>
      </c>
      <c r="E248" s="41" t="s">
        <v>297</v>
      </c>
    </row>
    <row r="249" spans="1:16" x14ac:dyDescent="0.2">
      <c r="A249" t="s">
        <v>49</v>
      </c>
      <c r="B249" s="36" t="s">
        <v>298</v>
      </c>
      <c r="C249" s="36" t="s">
        <v>299</v>
      </c>
      <c r="D249" s="37" t="s">
        <v>47</v>
      </c>
      <c r="E249" s="13" t="s">
        <v>300</v>
      </c>
      <c r="F249" s="38" t="s">
        <v>113</v>
      </c>
      <c r="G249" s="39">
        <v>3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53</v>
      </c>
      <c r="O249">
        <f>(M249*21)/100</f>
        <v>0</v>
      </c>
      <c r="P249" t="s">
        <v>27</v>
      </c>
    </row>
    <row r="250" spans="1:16" x14ac:dyDescent="0.2">
      <c r="A250" s="37" t="s">
        <v>54</v>
      </c>
      <c r="E250" s="41" t="s">
        <v>55</v>
      </c>
    </row>
    <row r="251" spans="1:16" x14ac:dyDescent="0.2">
      <c r="A251" s="37" t="s">
        <v>56</v>
      </c>
      <c r="E251" s="42" t="s">
        <v>245</v>
      </c>
    </row>
    <row r="252" spans="1:16" ht="114.75" x14ac:dyDescent="0.2">
      <c r="A252" t="s">
        <v>57</v>
      </c>
      <c r="E252" s="41" t="s">
        <v>301</v>
      </c>
    </row>
    <row r="253" spans="1:16" x14ac:dyDescent="0.2">
      <c r="A253" t="s">
        <v>49</v>
      </c>
      <c r="B253" s="36" t="s">
        <v>302</v>
      </c>
      <c r="C253" s="36" t="s">
        <v>303</v>
      </c>
      <c r="D253" s="37" t="s">
        <v>47</v>
      </c>
      <c r="E253" s="13" t="s">
        <v>304</v>
      </c>
      <c r="F253" s="38" t="s">
        <v>113</v>
      </c>
      <c r="G253" s="39">
        <v>3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53</v>
      </c>
      <c r="O253">
        <f>(M253*21)/100</f>
        <v>0</v>
      </c>
      <c r="P253" t="s">
        <v>27</v>
      </c>
    </row>
    <row r="254" spans="1:16" x14ac:dyDescent="0.2">
      <c r="A254" s="37" t="s">
        <v>54</v>
      </c>
      <c r="E254" s="41" t="s">
        <v>55</v>
      </c>
    </row>
    <row r="255" spans="1:16" x14ac:dyDescent="0.2">
      <c r="A255" s="37" t="s">
        <v>56</v>
      </c>
      <c r="E255" s="42" t="s">
        <v>245</v>
      </c>
    </row>
    <row r="256" spans="1:16" ht="140.25" x14ac:dyDescent="0.2">
      <c r="A256" t="s">
        <v>57</v>
      </c>
      <c r="E256" s="41" t="s">
        <v>305</v>
      </c>
    </row>
    <row r="257" spans="1:16" x14ac:dyDescent="0.2">
      <c r="A257" t="s">
        <v>49</v>
      </c>
      <c r="B257" s="36" t="s">
        <v>306</v>
      </c>
      <c r="C257" s="36" t="s">
        <v>307</v>
      </c>
      <c r="D257" s="37" t="s">
        <v>47</v>
      </c>
      <c r="E257" s="13" t="s">
        <v>308</v>
      </c>
      <c r="F257" s="38" t="s">
        <v>113</v>
      </c>
      <c r="G257" s="39">
        <v>2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53</v>
      </c>
      <c r="O257">
        <f>(M257*21)/100</f>
        <v>0</v>
      </c>
      <c r="P257" t="s">
        <v>27</v>
      </c>
    </row>
    <row r="258" spans="1:16" x14ac:dyDescent="0.2">
      <c r="A258" s="37" t="s">
        <v>54</v>
      </c>
      <c r="E258" s="41" t="s">
        <v>55</v>
      </c>
    </row>
    <row r="259" spans="1:16" x14ac:dyDescent="0.2">
      <c r="A259" s="37" t="s">
        <v>56</v>
      </c>
      <c r="E259" s="42" t="s">
        <v>245</v>
      </c>
    </row>
    <row r="260" spans="1:16" ht="140.25" x14ac:dyDescent="0.2">
      <c r="A260" t="s">
        <v>57</v>
      </c>
      <c r="E260" s="41" t="s">
        <v>309</v>
      </c>
    </row>
    <row r="261" spans="1:16" x14ac:dyDescent="0.2">
      <c r="A261" t="s">
        <v>49</v>
      </c>
      <c r="B261" s="36" t="s">
        <v>310</v>
      </c>
      <c r="C261" s="36" t="s">
        <v>311</v>
      </c>
      <c r="D261" s="37" t="s">
        <v>47</v>
      </c>
      <c r="E261" s="13" t="s">
        <v>312</v>
      </c>
      <c r="F261" s="38" t="s">
        <v>113</v>
      </c>
      <c r="G261" s="39">
        <v>2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53</v>
      </c>
      <c r="O261">
        <f>(M261*21)/100</f>
        <v>0</v>
      </c>
      <c r="P261" t="s">
        <v>27</v>
      </c>
    </row>
    <row r="262" spans="1:16" x14ac:dyDescent="0.2">
      <c r="A262" s="37" t="s">
        <v>54</v>
      </c>
      <c r="E262" s="41" t="s">
        <v>55</v>
      </c>
    </row>
    <row r="263" spans="1:16" x14ac:dyDescent="0.2">
      <c r="A263" s="37" t="s">
        <v>56</v>
      </c>
      <c r="E263" s="42" t="s">
        <v>245</v>
      </c>
    </row>
    <row r="264" spans="1:16" ht="140.25" x14ac:dyDescent="0.2">
      <c r="A264" t="s">
        <v>57</v>
      </c>
      <c r="E264" s="41" t="s">
        <v>313</v>
      </c>
    </row>
    <row r="265" spans="1:16" ht="25.5" x14ac:dyDescent="0.2">
      <c r="A265" t="s">
        <v>49</v>
      </c>
      <c r="B265" s="36" t="s">
        <v>314</v>
      </c>
      <c r="C265" s="36" t="s">
        <v>315</v>
      </c>
      <c r="D265" s="37" t="s">
        <v>47</v>
      </c>
      <c r="E265" s="13" t="s">
        <v>316</v>
      </c>
      <c r="F265" s="38" t="s">
        <v>317</v>
      </c>
      <c r="G265" s="39">
        <v>0.35199999999999998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53</v>
      </c>
      <c r="O265">
        <f>(M265*21)/100</f>
        <v>0</v>
      </c>
      <c r="P265" t="s">
        <v>27</v>
      </c>
    </row>
    <row r="266" spans="1:16" x14ac:dyDescent="0.2">
      <c r="A266" s="37" t="s">
        <v>54</v>
      </c>
      <c r="E266" s="41" t="s">
        <v>55</v>
      </c>
    </row>
    <row r="267" spans="1:16" x14ac:dyDescent="0.2">
      <c r="A267" s="37" t="s">
        <v>56</v>
      </c>
      <c r="E267" s="42" t="s">
        <v>245</v>
      </c>
    </row>
    <row r="268" spans="1:16" ht="153" x14ac:dyDescent="0.2">
      <c r="A268" t="s">
        <v>57</v>
      </c>
      <c r="E268" s="41" t="s">
        <v>318</v>
      </c>
    </row>
    <row r="269" spans="1:16" x14ac:dyDescent="0.2">
      <c r="A269" t="s">
        <v>49</v>
      </c>
      <c r="B269" s="36" t="s">
        <v>319</v>
      </c>
      <c r="C269" s="36" t="s">
        <v>320</v>
      </c>
      <c r="D269" s="37" t="s">
        <v>47</v>
      </c>
      <c r="E269" s="13" t="s">
        <v>321</v>
      </c>
      <c r="F269" s="38" t="s">
        <v>322</v>
      </c>
      <c r="G269" s="39">
        <v>36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53</v>
      </c>
      <c r="O269">
        <f>(M269*21)/100</f>
        <v>0</v>
      </c>
      <c r="P269" t="s">
        <v>27</v>
      </c>
    </row>
    <row r="270" spans="1:16" x14ac:dyDescent="0.2">
      <c r="A270" s="37" t="s">
        <v>54</v>
      </c>
      <c r="E270" s="41" t="s">
        <v>55</v>
      </c>
    </row>
    <row r="271" spans="1:16" x14ac:dyDescent="0.2">
      <c r="A271" s="37" t="s">
        <v>56</v>
      </c>
      <c r="E271" s="42" t="s">
        <v>245</v>
      </c>
    </row>
    <row r="272" spans="1:16" ht="102" x14ac:dyDescent="0.2">
      <c r="A272" t="s">
        <v>57</v>
      </c>
      <c r="E272" s="41" t="s">
        <v>323</v>
      </c>
    </row>
    <row r="273" spans="1:16" ht="25.5" x14ac:dyDescent="0.2">
      <c r="A273" t="s">
        <v>49</v>
      </c>
      <c r="B273" s="36" t="s">
        <v>324</v>
      </c>
      <c r="C273" s="36" t="s">
        <v>325</v>
      </c>
      <c r="D273" s="37" t="s">
        <v>47</v>
      </c>
      <c r="E273" s="13" t="s">
        <v>326</v>
      </c>
      <c r="F273" s="38" t="s">
        <v>113</v>
      </c>
      <c r="G273" s="39">
        <v>1</v>
      </c>
      <c r="H273" s="38">
        <v>0</v>
      </c>
      <c r="I273" s="38">
        <f>ROUND(G273*H273,6)</f>
        <v>0</v>
      </c>
      <c r="L273" s="40">
        <v>0</v>
      </c>
      <c r="M273" s="34">
        <f>ROUND(ROUND(L273,2)*ROUND(G273,3),2)</f>
        <v>0</v>
      </c>
      <c r="N273" s="38" t="s">
        <v>53</v>
      </c>
      <c r="O273">
        <f>(M273*21)/100</f>
        <v>0</v>
      </c>
      <c r="P273" t="s">
        <v>27</v>
      </c>
    </row>
    <row r="274" spans="1:16" x14ac:dyDescent="0.2">
      <c r="A274" s="37" t="s">
        <v>54</v>
      </c>
      <c r="E274" s="41" t="s">
        <v>55</v>
      </c>
    </row>
    <row r="275" spans="1:16" x14ac:dyDescent="0.2">
      <c r="A275" s="37" t="s">
        <v>56</v>
      </c>
      <c r="E275" s="42" t="s">
        <v>55</v>
      </c>
    </row>
    <row r="276" spans="1:16" ht="102" x14ac:dyDescent="0.2">
      <c r="A276" t="s">
        <v>57</v>
      </c>
      <c r="E276" s="41" t="s">
        <v>327</v>
      </c>
    </row>
    <row r="277" spans="1:16" x14ac:dyDescent="0.2">
      <c r="A277" t="s">
        <v>49</v>
      </c>
      <c r="B277" s="36" t="s">
        <v>328</v>
      </c>
      <c r="C277" s="36" t="s">
        <v>329</v>
      </c>
      <c r="D277" s="37" t="s">
        <v>47</v>
      </c>
      <c r="E277" s="13" t="s">
        <v>330</v>
      </c>
      <c r="F277" s="38" t="s">
        <v>113</v>
      </c>
      <c r="G277" s="39">
        <v>1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53</v>
      </c>
      <c r="O277">
        <f>(M277*21)/100</f>
        <v>0</v>
      </c>
      <c r="P277" t="s">
        <v>27</v>
      </c>
    </row>
    <row r="278" spans="1:16" x14ac:dyDescent="0.2">
      <c r="A278" s="37" t="s">
        <v>54</v>
      </c>
      <c r="E278" s="41" t="s">
        <v>55</v>
      </c>
    </row>
    <row r="279" spans="1:16" x14ac:dyDescent="0.2">
      <c r="A279" s="37" t="s">
        <v>56</v>
      </c>
      <c r="E279" s="42" t="s">
        <v>245</v>
      </c>
    </row>
    <row r="280" spans="1:16" ht="76.5" x14ac:dyDescent="0.2">
      <c r="A280" t="s">
        <v>57</v>
      </c>
      <c r="E280" s="41" t="s">
        <v>331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14</v>
      </c>
      <c r="M3" s="43">
        <f>Rekapitulace!C10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14</v>
      </c>
      <c r="D4" s="9"/>
      <c r="E4" s="3" t="s">
        <v>15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COUNTIFS(L8:L277,"=0",A8:A277,"P")+COUNTIFS(L8:L277,"",A8:A277,"P")+SUM(Q8:Q277)</f>
        <v>66</v>
      </c>
    </row>
    <row r="8" spans="1:20" x14ac:dyDescent="0.2">
      <c r="A8" t="s">
        <v>44</v>
      </c>
      <c r="C8" s="30" t="s">
        <v>334</v>
      </c>
      <c r="E8" s="32" t="s">
        <v>333</v>
      </c>
      <c r="J8" s="31">
        <f>0+J9+J22+J27+J44+J49+J58+J95+J124</f>
        <v>0</v>
      </c>
      <c r="K8" s="31">
        <f>0+K9+K22+K27+K44+K49+K58+K95+K124</f>
        <v>0</v>
      </c>
      <c r="L8" s="31">
        <f>0+L9+L22+L27+L44+L49+L58+L95+L124</f>
        <v>0</v>
      </c>
      <c r="M8" s="31">
        <f>0+M9+M22+M27+M44+M49+M58+M95+M124</f>
        <v>0</v>
      </c>
    </row>
    <row r="9" spans="1:20" x14ac:dyDescent="0.2">
      <c r="A9" t="s">
        <v>46</v>
      </c>
      <c r="C9" s="33" t="s">
        <v>47</v>
      </c>
      <c r="E9" s="35" t="s">
        <v>48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ht="25.5" x14ac:dyDescent="0.2">
      <c r="A10" t="s">
        <v>49</v>
      </c>
      <c r="B10" s="36" t="s">
        <v>47</v>
      </c>
      <c r="C10" s="36" t="s">
        <v>50</v>
      </c>
      <c r="D10" s="37" t="s">
        <v>47</v>
      </c>
      <c r="E10" s="13" t="s">
        <v>51</v>
      </c>
      <c r="F10" s="38" t="s">
        <v>52</v>
      </c>
      <c r="G10" s="39">
        <v>0.15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55</v>
      </c>
    </row>
    <row r="12" spans="1:20" x14ac:dyDescent="0.2">
      <c r="A12" s="37" t="s">
        <v>56</v>
      </c>
      <c r="E12" s="42" t="s">
        <v>335</v>
      </c>
    </row>
    <row r="13" spans="1:20" ht="140.25" x14ac:dyDescent="0.2">
      <c r="A13" t="s">
        <v>57</v>
      </c>
      <c r="E13" s="41" t="s">
        <v>336</v>
      </c>
    </row>
    <row r="14" spans="1:20" x14ac:dyDescent="0.2">
      <c r="A14" t="s">
        <v>49</v>
      </c>
      <c r="B14" s="36" t="s">
        <v>27</v>
      </c>
      <c r="C14" s="36" t="s">
        <v>59</v>
      </c>
      <c r="D14" s="37" t="s">
        <v>47</v>
      </c>
      <c r="E14" s="13" t="s">
        <v>60</v>
      </c>
      <c r="F14" s="38" t="s">
        <v>61</v>
      </c>
      <c r="G14" s="39">
        <v>1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53</v>
      </c>
      <c r="O14">
        <f>(M14*21)/100</f>
        <v>0</v>
      </c>
      <c r="P14" t="s">
        <v>27</v>
      </c>
    </row>
    <row r="15" spans="1:20" x14ac:dyDescent="0.2">
      <c r="A15" s="37" t="s">
        <v>54</v>
      </c>
      <c r="E15" s="41" t="s">
        <v>55</v>
      </c>
    </row>
    <row r="16" spans="1:20" x14ac:dyDescent="0.2">
      <c r="A16" s="37" t="s">
        <v>56</v>
      </c>
      <c r="E16" s="42" t="s">
        <v>335</v>
      </c>
    </row>
    <row r="17" spans="1:16" x14ac:dyDescent="0.2">
      <c r="A17" t="s">
        <v>57</v>
      </c>
      <c r="E17" s="41" t="s">
        <v>63</v>
      </c>
    </row>
    <row r="18" spans="1:16" ht="25.5" x14ac:dyDescent="0.2">
      <c r="A18" t="s">
        <v>49</v>
      </c>
      <c r="B18" s="36" t="s">
        <v>26</v>
      </c>
      <c r="C18" s="36" t="s">
        <v>64</v>
      </c>
      <c r="D18" s="37" t="s">
        <v>47</v>
      </c>
      <c r="E18" s="13" t="s">
        <v>65</v>
      </c>
      <c r="F18" s="38" t="s">
        <v>69</v>
      </c>
      <c r="G18" s="39">
        <v>1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53</v>
      </c>
      <c r="O18">
        <f>(M18*21)/100</f>
        <v>0</v>
      </c>
      <c r="P18" t="s">
        <v>27</v>
      </c>
    </row>
    <row r="19" spans="1:16" x14ac:dyDescent="0.2">
      <c r="A19" s="37" t="s">
        <v>54</v>
      </c>
      <c r="E19" s="41" t="s">
        <v>55</v>
      </c>
    </row>
    <row r="20" spans="1:16" x14ac:dyDescent="0.2">
      <c r="A20" s="37" t="s">
        <v>56</v>
      </c>
      <c r="E20" s="42" t="s">
        <v>335</v>
      </c>
    </row>
    <row r="21" spans="1:16" x14ac:dyDescent="0.2">
      <c r="A21" t="s">
        <v>57</v>
      </c>
      <c r="E21" s="41" t="s">
        <v>63</v>
      </c>
    </row>
    <row r="22" spans="1:16" x14ac:dyDescent="0.2">
      <c r="A22" t="s">
        <v>46</v>
      </c>
      <c r="C22" s="33" t="s">
        <v>73</v>
      </c>
      <c r="E22" s="35" t="s">
        <v>74</v>
      </c>
      <c r="J22" s="34">
        <f>0</f>
        <v>0</v>
      </c>
      <c r="K22" s="34">
        <f>0</f>
        <v>0</v>
      </c>
      <c r="L22" s="34">
        <f>0+L23</f>
        <v>0</v>
      </c>
      <c r="M22" s="34">
        <f>0+M23</f>
        <v>0</v>
      </c>
    </row>
    <row r="23" spans="1:16" x14ac:dyDescent="0.2">
      <c r="A23" t="s">
        <v>49</v>
      </c>
      <c r="B23" s="36" t="s">
        <v>66</v>
      </c>
      <c r="C23" s="36" t="s">
        <v>76</v>
      </c>
      <c r="D23" s="37" t="s">
        <v>47</v>
      </c>
      <c r="E23" s="13" t="s">
        <v>77</v>
      </c>
      <c r="F23" s="38" t="s">
        <v>78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x14ac:dyDescent="0.2">
      <c r="A24" s="37" t="s">
        <v>54</v>
      </c>
      <c r="E24" s="41" t="s">
        <v>55</v>
      </c>
    </row>
    <row r="25" spans="1:16" x14ac:dyDescent="0.2">
      <c r="A25" s="37" t="s">
        <v>56</v>
      </c>
      <c r="E25" s="42" t="s">
        <v>335</v>
      </c>
    </row>
    <row r="26" spans="1:16" x14ac:dyDescent="0.2">
      <c r="A26" t="s">
        <v>57</v>
      </c>
      <c r="E26" s="41" t="s">
        <v>63</v>
      </c>
    </row>
    <row r="27" spans="1:16" x14ac:dyDescent="0.2">
      <c r="A27" t="s">
        <v>46</v>
      </c>
      <c r="C27" s="33" t="s">
        <v>79</v>
      </c>
      <c r="E27" s="35" t="s">
        <v>80</v>
      </c>
      <c r="J27" s="34">
        <f>0</f>
        <v>0</v>
      </c>
      <c r="K27" s="34">
        <f>0</f>
        <v>0</v>
      </c>
      <c r="L27" s="34">
        <f>0+L28+L32+L36+L40</f>
        <v>0</v>
      </c>
      <c r="M27" s="34">
        <f>0+M28+M32+M36+M40</f>
        <v>0</v>
      </c>
    </row>
    <row r="28" spans="1:16" x14ac:dyDescent="0.2">
      <c r="A28" t="s">
        <v>49</v>
      </c>
      <c r="B28" s="36" t="s">
        <v>70</v>
      </c>
      <c r="C28" s="36" t="s">
        <v>82</v>
      </c>
      <c r="D28" s="37" t="s">
        <v>47</v>
      </c>
      <c r="E28" s="13" t="s">
        <v>83</v>
      </c>
      <c r="F28" s="38" t="s">
        <v>84</v>
      </c>
      <c r="G28" s="39">
        <v>3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53</v>
      </c>
      <c r="O28">
        <f>(M28*21)/100</f>
        <v>0</v>
      </c>
      <c r="P28" t="s">
        <v>27</v>
      </c>
    </row>
    <row r="29" spans="1:16" x14ac:dyDescent="0.2">
      <c r="A29" s="37" t="s">
        <v>54</v>
      </c>
      <c r="E29" s="41" t="s">
        <v>55</v>
      </c>
    </row>
    <row r="30" spans="1:16" x14ac:dyDescent="0.2">
      <c r="A30" s="37" t="s">
        <v>56</v>
      </c>
      <c r="E30" s="42" t="s">
        <v>335</v>
      </c>
    </row>
    <row r="31" spans="1:16" ht="318.75" x14ac:dyDescent="0.2">
      <c r="A31" t="s">
        <v>57</v>
      </c>
      <c r="E31" s="41" t="s">
        <v>85</v>
      </c>
    </row>
    <row r="32" spans="1:16" ht="25.5" x14ac:dyDescent="0.2">
      <c r="A32" t="s">
        <v>49</v>
      </c>
      <c r="B32" s="36" t="s">
        <v>75</v>
      </c>
      <c r="C32" s="36" t="s">
        <v>82</v>
      </c>
      <c r="D32" s="37" t="s">
        <v>27</v>
      </c>
      <c r="E32" s="13" t="s">
        <v>87</v>
      </c>
      <c r="F32" s="38" t="s">
        <v>84</v>
      </c>
      <c r="G32" s="39">
        <v>2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53</v>
      </c>
      <c r="O32">
        <f>(M32*21)/100</f>
        <v>0</v>
      </c>
      <c r="P32" t="s">
        <v>27</v>
      </c>
    </row>
    <row r="33" spans="1:16" x14ac:dyDescent="0.2">
      <c r="A33" s="37" t="s">
        <v>54</v>
      </c>
      <c r="E33" s="41" t="s">
        <v>55</v>
      </c>
    </row>
    <row r="34" spans="1:16" x14ac:dyDescent="0.2">
      <c r="A34" s="37" t="s">
        <v>56</v>
      </c>
      <c r="E34" s="42" t="s">
        <v>335</v>
      </c>
    </row>
    <row r="35" spans="1:16" ht="318.75" x14ac:dyDescent="0.2">
      <c r="A35" t="s">
        <v>57</v>
      </c>
      <c r="E35" s="41" t="s">
        <v>85</v>
      </c>
    </row>
    <row r="36" spans="1:16" x14ac:dyDescent="0.2">
      <c r="A36" t="s">
        <v>49</v>
      </c>
      <c r="B36" s="36" t="s">
        <v>81</v>
      </c>
      <c r="C36" s="36" t="s">
        <v>82</v>
      </c>
      <c r="D36" s="37" t="s">
        <v>26</v>
      </c>
      <c r="E36" s="13" t="s">
        <v>89</v>
      </c>
      <c r="F36" s="38" t="s">
        <v>84</v>
      </c>
      <c r="G36" s="39">
        <v>6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53</v>
      </c>
      <c r="O36">
        <f>(M36*21)/100</f>
        <v>0</v>
      </c>
      <c r="P36" t="s">
        <v>27</v>
      </c>
    </row>
    <row r="37" spans="1:16" x14ac:dyDescent="0.2">
      <c r="A37" s="37" t="s">
        <v>54</v>
      </c>
      <c r="E37" s="41" t="s">
        <v>55</v>
      </c>
    </row>
    <row r="38" spans="1:16" x14ac:dyDescent="0.2">
      <c r="A38" s="37" t="s">
        <v>56</v>
      </c>
      <c r="E38" s="42" t="s">
        <v>337</v>
      </c>
    </row>
    <row r="39" spans="1:16" ht="318.75" x14ac:dyDescent="0.2">
      <c r="A39" t="s">
        <v>57</v>
      </c>
      <c r="E39" s="41" t="s">
        <v>85</v>
      </c>
    </row>
    <row r="40" spans="1:16" x14ac:dyDescent="0.2">
      <c r="A40" t="s">
        <v>49</v>
      </c>
      <c r="B40" s="36" t="s">
        <v>86</v>
      </c>
      <c r="C40" s="36" t="s">
        <v>338</v>
      </c>
      <c r="D40" s="37" t="s">
        <v>47</v>
      </c>
      <c r="E40" s="13" t="s">
        <v>339</v>
      </c>
      <c r="F40" s="38" t="s">
        <v>84</v>
      </c>
      <c r="G40" s="39">
        <v>401.86500000000001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53</v>
      </c>
      <c r="O40">
        <f>(M40*21)/100</f>
        <v>0</v>
      </c>
      <c r="P40" t="s">
        <v>27</v>
      </c>
    </row>
    <row r="41" spans="1:16" x14ac:dyDescent="0.2">
      <c r="A41" s="37" t="s">
        <v>54</v>
      </c>
      <c r="E41" s="41" t="s">
        <v>55</v>
      </c>
    </row>
    <row r="42" spans="1:16" x14ac:dyDescent="0.2">
      <c r="A42" s="37" t="s">
        <v>56</v>
      </c>
      <c r="E42" s="42" t="s">
        <v>335</v>
      </c>
    </row>
    <row r="43" spans="1:16" ht="318.75" x14ac:dyDescent="0.2">
      <c r="A43" t="s">
        <v>57</v>
      </c>
      <c r="E43" s="41" t="s">
        <v>85</v>
      </c>
    </row>
    <row r="44" spans="1:16" x14ac:dyDescent="0.2">
      <c r="A44" t="s">
        <v>46</v>
      </c>
      <c r="C44" s="33" t="s">
        <v>94</v>
      </c>
      <c r="E44" s="35" t="s">
        <v>95</v>
      </c>
      <c r="J44" s="34">
        <f>0</f>
        <v>0</v>
      </c>
      <c r="K44" s="34">
        <f>0</f>
        <v>0</v>
      </c>
      <c r="L44" s="34">
        <f>0+L45</f>
        <v>0</v>
      </c>
      <c r="M44" s="34">
        <f>0+M45</f>
        <v>0</v>
      </c>
    </row>
    <row r="45" spans="1:16" x14ac:dyDescent="0.2">
      <c r="A45" t="s">
        <v>49</v>
      </c>
      <c r="B45" s="36" t="s">
        <v>88</v>
      </c>
      <c r="C45" s="36" t="s">
        <v>96</v>
      </c>
      <c r="D45" s="37" t="s">
        <v>47</v>
      </c>
      <c r="E45" s="13" t="s">
        <v>97</v>
      </c>
      <c r="F45" s="38" t="s">
        <v>98</v>
      </c>
      <c r="G45" s="39">
        <v>20</v>
      </c>
      <c r="H45" s="38">
        <v>0</v>
      </c>
      <c r="I45" s="38">
        <f>ROUND(G45*H45,6)</f>
        <v>0</v>
      </c>
      <c r="L45" s="40">
        <v>0</v>
      </c>
      <c r="M45" s="34">
        <f>ROUND(ROUND(L45,2)*ROUND(G45,3),2)</f>
        <v>0</v>
      </c>
      <c r="N45" s="38" t="s">
        <v>53</v>
      </c>
      <c r="O45">
        <f>(M45*21)/100</f>
        <v>0</v>
      </c>
      <c r="P45" t="s">
        <v>27</v>
      </c>
    </row>
    <row r="46" spans="1:16" x14ac:dyDescent="0.2">
      <c r="A46" s="37" t="s">
        <v>54</v>
      </c>
      <c r="E46" s="41" t="s">
        <v>55</v>
      </c>
    </row>
    <row r="47" spans="1:16" x14ac:dyDescent="0.2">
      <c r="A47" s="37" t="s">
        <v>56</v>
      </c>
      <c r="E47" s="42" t="s">
        <v>335</v>
      </c>
    </row>
    <row r="48" spans="1:16" ht="25.5" x14ac:dyDescent="0.2">
      <c r="A48" t="s">
        <v>57</v>
      </c>
      <c r="E48" s="41" t="s">
        <v>99</v>
      </c>
    </row>
    <row r="49" spans="1:16" x14ac:dyDescent="0.2">
      <c r="A49" t="s">
        <v>46</v>
      </c>
      <c r="C49" s="33" t="s">
        <v>100</v>
      </c>
      <c r="E49" s="35" t="s">
        <v>101</v>
      </c>
      <c r="J49" s="34">
        <f>0</f>
        <v>0</v>
      </c>
      <c r="K49" s="34">
        <f>0</f>
        <v>0</v>
      </c>
      <c r="L49" s="34">
        <f>0+L50+L54</f>
        <v>0</v>
      </c>
      <c r="M49" s="34">
        <f>0+M50+M54</f>
        <v>0</v>
      </c>
    </row>
    <row r="50" spans="1:16" x14ac:dyDescent="0.2">
      <c r="A50" t="s">
        <v>49</v>
      </c>
      <c r="B50" s="36" t="s">
        <v>91</v>
      </c>
      <c r="C50" s="36" t="s">
        <v>103</v>
      </c>
      <c r="D50" s="37" t="s">
        <v>47</v>
      </c>
      <c r="E50" s="13" t="s">
        <v>104</v>
      </c>
      <c r="F50" s="38" t="s">
        <v>84</v>
      </c>
      <c r="G50" s="39">
        <v>9</v>
      </c>
      <c r="H50" s="38">
        <v>0</v>
      </c>
      <c r="I50" s="38">
        <f>ROUND(G50*H50,6)</f>
        <v>0</v>
      </c>
      <c r="L50" s="40">
        <v>0</v>
      </c>
      <c r="M50" s="34">
        <f>ROUND(ROUND(L50,2)*ROUND(G50,3),2)</f>
        <v>0</v>
      </c>
      <c r="N50" s="38" t="s">
        <v>53</v>
      </c>
      <c r="O50">
        <f>(M50*21)/100</f>
        <v>0</v>
      </c>
      <c r="P50" t="s">
        <v>27</v>
      </c>
    </row>
    <row r="51" spans="1:16" x14ac:dyDescent="0.2">
      <c r="A51" s="37" t="s">
        <v>54</v>
      </c>
      <c r="E51" s="41" t="s">
        <v>55</v>
      </c>
    </row>
    <row r="52" spans="1:16" x14ac:dyDescent="0.2">
      <c r="A52" s="37" t="s">
        <v>56</v>
      </c>
      <c r="E52" s="42" t="s">
        <v>335</v>
      </c>
    </row>
    <row r="53" spans="1:16" x14ac:dyDescent="0.2">
      <c r="A53" t="s">
        <v>57</v>
      </c>
      <c r="E53" s="41" t="s">
        <v>55</v>
      </c>
    </row>
    <row r="54" spans="1:16" x14ac:dyDescent="0.2">
      <c r="A54" t="s">
        <v>49</v>
      </c>
      <c r="B54" s="36" t="s">
        <v>73</v>
      </c>
      <c r="C54" s="36" t="s">
        <v>106</v>
      </c>
      <c r="D54" s="37" t="s">
        <v>47</v>
      </c>
      <c r="E54" s="13" t="s">
        <v>107</v>
      </c>
      <c r="F54" s="38" t="s">
        <v>84</v>
      </c>
      <c r="G54" s="39">
        <v>401.86500000000001</v>
      </c>
      <c r="H54" s="38">
        <v>0</v>
      </c>
      <c r="I54" s="38">
        <f>ROUND(G54*H54,6)</f>
        <v>0</v>
      </c>
      <c r="L54" s="40">
        <v>0</v>
      </c>
      <c r="M54" s="34">
        <f>ROUND(ROUND(L54,2)*ROUND(G54,3),2)</f>
        <v>0</v>
      </c>
      <c r="N54" s="38" t="s">
        <v>53</v>
      </c>
      <c r="O54">
        <f>(M54*21)/100</f>
        <v>0</v>
      </c>
      <c r="P54" t="s">
        <v>27</v>
      </c>
    </row>
    <row r="55" spans="1:16" x14ac:dyDescent="0.2">
      <c r="A55" s="37" t="s">
        <v>54</v>
      </c>
      <c r="E55" s="41" t="s">
        <v>55</v>
      </c>
    </row>
    <row r="56" spans="1:16" x14ac:dyDescent="0.2">
      <c r="A56" s="37" t="s">
        <v>56</v>
      </c>
      <c r="E56" s="42" t="s">
        <v>335</v>
      </c>
    </row>
    <row r="57" spans="1:16" ht="229.5" x14ac:dyDescent="0.2">
      <c r="A57" t="s">
        <v>57</v>
      </c>
      <c r="E57" s="41" t="s">
        <v>108</v>
      </c>
    </row>
    <row r="58" spans="1:16" x14ac:dyDescent="0.2">
      <c r="A58" t="s">
        <v>46</v>
      </c>
      <c r="C58" s="33" t="s">
        <v>109</v>
      </c>
      <c r="E58" s="35" t="s">
        <v>110</v>
      </c>
      <c r="J58" s="34">
        <f>0</f>
        <v>0</v>
      </c>
      <c r="K58" s="34">
        <f>0</f>
        <v>0</v>
      </c>
      <c r="L58" s="34">
        <f>0+L59+L63+L67+L71+L75+L79+L83+L87+L91</f>
        <v>0</v>
      </c>
      <c r="M58" s="34">
        <f>0+M59+M63+M67+M71+M75+M79+M83+M87+M91</f>
        <v>0</v>
      </c>
    </row>
    <row r="59" spans="1:16" x14ac:dyDescent="0.2">
      <c r="A59" t="s">
        <v>49</v>
      </c>
      <c r="B59" s="36" t="s">
        <v>102</v>
      </c>
      <c r="C59" s="36" t="s">
        <v>111</v>
      </c>
      <c r="D59" s="37" t="s">
        <v>47</v>
      </c>
      <c r="E59" s="13" t="s">
        <v>112</v>
      </c>
      <c r="F59" s="38" t="s">
        <v>113</v>
      </c>
      <c r="G59" s="39">
        <v>6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x14ac:dyDescent="0.2">
      <c r="A60" s="37" t="s">
        <v>54</v>
      </c>
      <c r="E60" s="41" t="s">
        <v>55</v>
      </c>
    </row>
    <row r="61" spans="1:16" x14ac:dyDescent="0.2">
      <c r="A61" s="37" t="s">
        <v>56</v>
      </c>
      <c r="E61" s="42" t="s">
        <v>340</v>
      </c>
    </row>
    <row r="62" spans="1:16" ht="114.75" x14ac:dyDescent="0.2">
      <c r="A62" t="s">
        <v>57</v>
      </c>
      <c r="E62" s="41" t="s">
        <v>115</v>
      </c>
    </row>
    <row r="63" spans="1:16" x14ac:dyDescent="0.2">
      <c r="A63" t="s">
        <v>49</v>
      </c>
      <c r="B63" s="36" t="s">
        <v>79</v>
      </c>
      <c r="C63" s="36" t="s">
        <v>117</v>
      </c>
      <c r="D63" s="37" t="s">
        <v>55</v>
      </c>
      <c r="E63" s="13" t="s">
        <v>118</v>
      </c>
      <c r="F63" s="38" t="s">
        <v>98</v>
      </c>
      <c r="G63" s="39">
        <v>13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x14ac:dyDescent="0.2">
      <c r="A64" s="37" t="s">
        <v>54</v>
      </c>
      <c r="E64" s="41" t="s">
        <v>55</v>
      </c>
    </row>
    <row r="65" spans="1:16" x14ac:dyDescent="0.2">
      <c r="A65" s="37" t="s">
        <v>56</v>
      </c>
      <c r="E65" s="42" t="s">
        <v>340</v>
      </c>
    </row>
    <row r="66" spans="1:16" ht="76.5" x14ac:dyDescent="0.2">
      <c r="A66" t="s">
        <v>57</v>
      </c>
      <c r="E66" s="41" t="s">
        <v>119</v>
      </c>
    </row>
    <row r="67" spans="1:16" ht="25.5" x14ac:dyDescent="0.2">
      <c r="A67" t="s">
        <v>49</v>
      </c>
      <c r="B67" s="36" t="s">
        <v>94</v>
      </c>
      <c r="C67" s="36" t="s">
        <v>121</v>
      </c>
      <c r="D67" s="37" t="s">
        <v>55</v>
      </c>
      <c r="E67" s="13" t="s">
        <v>122</v>
      </c>
      <c r="F67" s="38" t="s">
        <v>98</v>
      </c>
      <c r="G67" s="39">
        <v>28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x14ac:dyDescent="0.2">
      <c r="A68" s="37" t="s">
        <v>54</v>
      </c>
      <c r="E68" s="41" t="s">
        <v>55</v>
      </c>
    </row>
    <row r="69" spans="1:16" x14ac:dyDescent="0.2">
      <c r="A69" s="37" t="s">
        <v>56</v>
      </c>
      <c r="E69" s="42" t="s">
        <v>340</v>
      </c>
    </row>
    <row r="70" spans="1:16" ht="114.75" x14ac:dyDescent="0.2">
      <c r="A70" t="s">
        <v>57</v>
      </c>
      <c r="E70" s="41" t="s">
        <v>123</v>
      </c>
    </row>
    <row r="71" spans="1:16" ht="25.5" x14ac:dyDescent="0.2">
      <c r="A71" t="s">
        <v>49</v>
      </c>
      <c r="B71" s="36" t="s">
        <v>116</v>
      </c>
      <c r="C71" s="36" t="s">
        <v>124</v>
      </c>
      <c r="D71" s="37" t="s">
        <v>47</v>
      </c>
      <c r="E71" s="13" t="s">
        <v>125</v>
      </c>
      <c r="F71" s="38" t="s">
        <v>98</v>
      </c>
      <c r="G71" s="39">
        <v>13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55</v>
      </c>
    </row>
    <row r="73" spans="1:16" x14ac:dyDescent="0.2">
      <c r="A73" s="37" t="s">
        <v>56</v>
      </c>
      <c r="E73" s="42" t="s">
        <v>340</v>
      </c>
    </row>
    <row r="74" spans="1:16" ht="127.5" x14ac:dyDescent="0.2">
      <c r="A74" t="s">
        <v>57</v>
      </c>
      <c r="E74" s="41" t="s">
        <v>126</v>
      </c>
    </row>
    <row r="75" spans="1:16" x14ac:dyDescent="0.2">
      <c r="A75" t="s">
        <v>49</v>
      </c>
      <c r="B75" s="36" t="s">
        <v>120</v>
      </c>
      <c r="C75" s="36" t="s">
        <v>128</v>
      </c>
      <c r="D75" s="37" t="s">
        <v>47</v>
      </c>
      <c r="E75" s="13" t="s">
        <v>129</v>
      </c>
      <c r="F75" s="38" t="s">
        <v>98</v>
      </c>
      <c r="G75" s="39">
        <v>26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55</v>
      </c>
    </row>
    <row r="77" spans="1:16" x14ac:dyDescent="0.2">
      <c r="A77" s="37" t="s">
        <v>56</v>
      </c>
      <c r="E77" s="42" t="s">
        <v>114</v>
      </c>
    </row>
    <row r="78" spans="1:16" ht="140.25" x14ac:dyDescent="0.2">
      <c r="A78" t="s">
        <v>57</v>
      </c>
      <c r="E78" s="41" t="s">
        <v>130</v>
      </c>
    </row>
    <row r="79" spans="1:16" x14ac:dyDescent="0.2">
      <c r="A79" t="s">
        <v>49</v>
      </c>
      <c r="B79" s="36" t="s">
        <v>100</v>
      </c>
      <c r="C79" s="36" t="s">
        <v>132</v>
      </c>
      <c r="D79" s="37" t="s">
        <v>47</v>
      </c>
      <c r="E79" s="13" t="s">
        <v>133</v>
      </c>
      <c r="F79" s="38" t="s">
        <v>98</v>
      </c>
      <c r="G79" s="39">
        <v>20</v>
      </c>
      <c r="H79" s="38">
        <v>0</v>
      </c>
      <c r="I79" s="38">
        <f>ROUND(G79*H79,6)</f>
        <v>0</v>
      </c>
      <c r="L79" s="40">
        <v>0</v>
      </c>
      <c r="M79" s="34">
        <f>ROUND(ROUND(L79,2)*ROUND(G79,3),2)</f>
        <v>0</v>
      </c>
      <c r="N79" s="38" t="s">
        <v>53</v>
      </c>
      <c r="O79">
        <f>(M79*21)/100</f>
        <v>0</v>
      </c>
      <c r="P79" t="s">
        <v>27</v>
      </c>
    </row>
    <row r="80" spans="1:16" x14ac:dyDescent="0.2">
      <c r="A80" s="37" t="s">
        <v>54</v>
      </c>
      <c r="E80" s="41" t="s">
        <v>55</v>
      </c>
    </row>
    <row r="81" spans="1:16" x14ac:dyDescent="0.2">
      <c r="A81" s="37" t="s">
        <v>56</v>
      </c>
      <c r="E81" s="42" t="s">
        <v>340</v>
      </c>
    </row>
    <row r="82" spans="1:16" ht="102" x14ac:dyDescent="0.2">
      <c r="A82" t="s">
        <v>57</v>
      </c>
      <c r="E82" s="41" t="s">
        <v>134</v>
      </c>
    </row>
    <row r="83" spans="1:16" x14ac:dyDescent="0.2">
      <c r="A83" t="s">
        <v>49</v>
      </c>
      <c r="B83" s="36" t="s">
        <v>127</v>
      </c>
      <c r="C83" s="36" t="s">
        <v>136</v>
      </c>
      <c r="D83" s="37" t="s">
        <v>47</v>
      </c>
      <c r="E83" s="13" t="s">
        <v>137</v>
      </c>
      <c r="F83" s="38" t="s">
        <v>113</v>
      </c>
      <c r="G83" s="39">
        <v>3</v>
      </c>
      <c r="H83" s="38">
        <v>0</v>
      </c>
      <c r="I83" s="38">
        <f>ROUND(G83*H83,6)</f>
        <v>0</v>
      </c>
      <c r="L83" s="40">
        <v>0</v>
      </c>
      <c r="M83" s="34">
        <f>ROUND(ROUND(L83,2)*ROUND(G83,3),2)</f>
        <v>0</v>
      </c>
      <c r="N83" s="38" t="s">
        <v>53</v>
      </c>
      <c r="O83">
        <f>(M83*21)/100</f>
        <v>0</v>
      </c>
      <c r="P83" t="s">
        <v>27</v>
      </c>
    </row>
    <row r="84" spans="1:16" x14ac:dyDescent="0.2">
      <c r="A84" s="37" t="s">
        <v>54</v>
      </c>
      <c r="E84" s="41" t="s">
        <v>55</v>
      </c>
    </row>
    <row r="85" spans="1:16" x14ac:dyDescent="0.2">
      <c r="A85" s="37" t="s">
        <v>56</v>
      </c>
      <c r="E85" s="42" t="s">
        <v>341</v>
      </c>
    </row>
    <row r="86" spans="1:16" ht="114.75" x14ac:dyDescent="0.2">
      <c r="A86" t="s">
        <v>57</v>
      </c>
      <c r="E86" s="41" t="s">
        <v>139</v>
      </c>
    </row>
    <row r="87" spans="1:16" ht="25.5" x14ac:dyDescent="0.2">
      <c r="A87" t="s">
        <v>49</v>
      </c>
      <c r="B87" s="36" t="s">
        <v>131</v>
      </c>
      <c r="C87" s="36" t="s">
        <v>141</v>
      </c>
      <c r="D87" s="37" t="s">
        <v>47</v>
      </c>
      <c r="E87" s="13" t="s">
        <v>142</v>
      </c>
      <c r="F87" s="38" t="s">
        <v>113</v>
      </c>
      <c r="G87" s="39">
        <v>6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53</v>
      </c>
      <c r="O87">
        <f>(M87*21)/100</f>
        <v>0</v>
      </c>
      <c r="P87" t="s">
        <v>27</v>
      </c>
    </row>
    <row r="88" spans="1:16" x14ac:dyDescent="0.2">
      <c r="A88" s="37" t="s">
        <v>54</v>
      </c>
      <c r="E88" s="41" t="s">
        <v>55</v>
      </c>
    </row>
    <row r="89" spans="1:16" x14ac:dyDescent="0.2">
      <c r="A89" s="37" t="s">
        <v>56</v>
      </c>
      <c r="E89" s="42" t="s">
        <v>341</v>
      </c>
    </row>
    <row r="90" spans="1:16" ht="114.75" x14ac:dyDescent="0.2">
      <c r="A90" t="s">
        <v>57</v>
      </c>
      <c r="E90" s="41" t="s">
        <v>143</v>
      </c>
    </row>
    <row r="91" spans="1:16" x14ac:dyDescent="0.2">
      <c r="A91" t="s">
        <v>49</v>
      </c>
      <c r="B91" s="36" t="s">
        <v>135</v>
      </c>
      <c r="C91" s="36" t="s">
        <v>145</v>
      </c>
      <c r="D91" s="37" t="s">
        <v>47</v>
      </c>
      <c r="E91" s="13" t="s">
        <v>146</v>
      </c>
      <c r="F91" s="38" t="s">
        <v>98</v>
      </c>
      <c r="G91" s="39">
        <v>20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53</v>
      </c>
      <c r="O91">
        <f>(M91*21)/100</f>
        <v>0</v>
      </c>
      <c r="P91" t="s">
        <v>27</v>
      </c>
    </row>
    <row r="92" spans="1:16" x14ac:dyDescent="0.2">
      <c r="A92" s="37" t="s">
        <v>54</v>
      </c>
      <c r="E92" s="41" t="s">
        <v>55</v>
      </c>
    </row>
    <row r="93" spans="1:16" x14ac:dyDescent="0.2">
      <c r="A93" s="37" t="s">
        <v>56</v>
      </c>
      <c r="E93" s="42" t="s">
        <v>340</v>
      </c>
    </row>
    <row r="94" spans="1:16" ht="127.5" x14ac:dyDescent="0.2">
      <c r="A94" t="s">
        <v>57</v>
      </c>
      <c r="E94" s="41" t="s">
        <v>126</v>
      </c>
    </row>
    <row r="95" spans="1:16" x14ac:dyDescent="0.2">
      <c r="A95" t="s">
        <v>46</v>
      </c>
      <c r="C95" s="33" t="s">
        <v>147</v>
      </c>
      <c r="E95" s="35" t="s">
        <v>148</v>
      </c>
      <c r="J95" s="34">
        <f>0</f>
        <v>0</v>
      </c>
      <c r="K95" s="34">
        <f>0</f>
        <v>0</v>
      </c>
      <c r="L95" s="34">
        <f>0+L96+L100+L104+L108+L112+L116+L120</f>
        <v>0</v>
      </c>
      <c r="M95" s="34">
        <f>0+M96+M100+M104+M108+M112+M116+M120</f>
        <v>0</v>
      </c>
    </row>
    <row r="96" spans="1:16" x14ac:dyDescent="0.2">
      <c r="A96" t="s">
        <v>49</v>
      </c>
      <c r="B96" s="36" t="s">
        <v>140</v>
      </c>
      <c r="C96" s="36" t="s">
        <v>150</v>
      </c>
      <c r="D96" s="37" t="s">
        <v>47</v>
      </c>
      <c r="E96" s="13" t="s">
        <v>151</v>
      </c>
      <c r="F96" s="38" t="s">
        <v>98</v>
      </c>
      <c r="G96" s="39">
        <v>50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53</v>
      </c>
      <c r="O96">
        <f>(M96*21)/100</f>
        <v>0</v>
      </c>
      <c r="P96" t="s">
        <v>27</v>
      </c>
    </row>
    <row r="97" spans="1:16" x14ac:dyDescent="0.2">
      <c r="A97" s="37" t="s">
        <v>54</v>
      </c>
      <c r="E97" s="41" t="s">
        <v>55</v>
      </c>
    </row>
    <row r="98" spans="1:16" x14ac:dyDescent="0.2">
      <c r="A98" s="37" t="s">
        <v>56</v>
      </c>
      <c r="E98" s="42" t="s">
        <v>152</v>
      </c>
    </row>
    <row r="99" spans="1:16" ht="127.5" x14ac:dyDescent="0.2">
      <c r="A99" t="s">
        <v>57</v>
      </c>
      <c r="E99" s="41" t="s">
        <v>153</v>
      </c>
    </row>
    <row r="100" spans="1:16" x14ac:dyDescent="0.2">
      <c r="A100" t="s">
        <v>49</v>
      </c>
      <c r="B100" s="36" t="s">
        <v>144</v>
      </c>
      <c r="C100" s="36" t="s">
        <v>155</v>
      </c>
      <c r="D100" s="37" t="s">
        <v>47</v>
      </c>
      <c r="E100" s="13" t="s">
        <v>156</v>
      </c>
      <c r="F100" s="38" t="s">
        <v>98</v>
      </c>
      <c r="G100" s="39">
        <v>10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53</v>
      </c>
      <c r="O100">
        <f>(M100*21)/100</f>
        <v>0</v>
      </c>
      <c r="P100" t="s">
        <v>27</v>
      </c>
    </row>
    <row r="101" spans="1:16" x14ac:dyDescent="0.2">
      <c r="A101" s="37" t="s">
        <v>54</v>
      </c>
      <c r="E101" s="41" t="s">
        <v>55</v>
      </c>
    </row>
    <row r="102" spans="1:16" x14ac:dyDescent="0.2">
      <c r="A102" s="37" t="s">
        <v>56</v>
      </c>
      <c r="E102" s="42" t="s">
        <v>152</v>
      </c>
    </row>
    <row r="103" spans="1:16" ht="89.25" x14ac:dyDescent="0.2">
      <c r="A103" t="s">
        <v>57</v>
      </c>
      <c r="E103" s="41" t="s">
        <v>157</v>
      </c>
    </row>
    <row r="104" spans="1:16" ht="25.5" x14ac:dyDescent="0.2">
      <c r="A104" t="s">
        <v>49</v>
      </c>
      <c r="B104" s="36" t="s">
        <v>149</v>
      </c>
      <c r="C104" s="36" t="s">
        <v>159</v>
      </c>
      <c r="D104" s="37" t="s">
        <v>47</v>
      </c>
      <c r="E104" s="13" t="s">
        <v>160</v>
      </c>
      <c r="F104" s="38" t="s">
        <v>98</v>
      </c>
      <c r="G104" s="39">
        <v>10</v>
      </c>
      <c r="H104" s="38">
        <v>0</v>
      </c>
      <c r="I104" s="38">
        <f>ROUND(G104*H104,6)</f>
        <v>0</v>
      </c>
      <c r="L104" s="40">
        <v>0</v>
      </c>
      <c r="M104" s="34">
        <f>ROUND(ROUND(L104,2)*ROUND(G104,3),2)</f>
        <v>0</v>
      </c>
      <c r="N104" s="38" t="s">
        <v>53</v>
      </c>
      <c r="O104">
        <f>(M104*21)/100</f>
        <v>0</v>
      </c>
      <c r="P104" t="s">
        <v>27</v>
      </c>
    </row>
    <row r="105" spans="1:16" x14ac:dyDescent="0.2">
      <c r="A105" s="37" t="s">
        <v>54</v>
      </c>
      <c r="E105" s="41" t="s">
        <v>55</v>
      </c>
    </row>
    <row r="106" spans="1:16" x14ac:dyDescent="0.2">
      <c r="A106" s="37" t="s">
        <v>56</v>
      </c>
      <c r="E106" s="42" t="s">
        <v>152</v>
      </c>
    </row>
    <row r="107" spans="1:16" ht="89.25" x14ac:dyDescent="0.2">
      <c r="A107" t="s">
        <v>57</v>
      </c>
      <c r="E107" s="41" t="s">
        <v>157</v>
      </c>
    </row>
    <row r="108" spans="1:16" ht="25.5" x14ac:dyDescent="0.2">
      <c r="A108" t="s">
        <v>49</v>
      </c>
      <c r="B108" s="36" t="s">
        <v>154</v>
      </c>
      <c r="C108" s="36" t="s">
        <v>162</v>
      </c>
      <c r="D108" s="37" t="s">
        <v>47</v>
      </c>
      <c r="E108" s="13" t="s">
        <v>163</v>
      </c>
      <c r="F108" s="38" t="s">
        <v>113</v>
      </c>
      <c r="G108" s="39">
        <v>4</v>
      </c>
      <c r="H108" s="38">
        <v>0</v>
      </c>
      <c r="I108" s="38">
        <f>ROUND(G108*H108,6)</f>
        <v>0</v>
      </c>
      <c r="L108" s="40">
        <v>0</v>
      </c>
      <c r="M108" s="34">
        <f>ROUND(ROUND(L108,2)*ROUND(G108,3),2)</f>
        <v>0</v>
      </c>
      <c r="N108" s="38" t="s">
        <v>53</v>
      </c>
      <c r="O108">
        <f>(M108*21)/100</f>
        <v>0</v>
      </c>
      <c r="P108" t="s">
        <v>27</v>
      </c>
    </row>
    <row r="109" spans="1:16" x14ac:dyDescent="0.2">
      <c r="A109" s="37" t="s">
        <v>54</v>
      </c>
      <c r="E109" s="41" t="s">
        <v>55</v>
      </c>
    </row>
    <row r="110" spans="1:16" x14ac:dyDescent="0.2">
      <c r="A110" s="37" t="s">
        <v>56</v>
      </c>
      <c r="E110" s="42" t="s">
        <v>152</v>
      </c>
    </row>
    <row r="111" spans="1:16" ht="102" x14ac:dyDescent="0.2">
      <c r="A111" t="s">
        <v>57</v>
      </c>
      <c r="E111" s="41" t="s">
        <v>164</v>
      </c>
    </row>
    <row r="112" spans="1:16" ht="25.5" x14ac:dyDescent="0.2">
      <c r="A112" t="s">
        <v>49</v>
      </c>
      <c r="B112" s="36" t="s">
        <v>158</v>
      </c>
      <c r="C112" s="36" t="s">
        <v>166</v>
      </c>
      <c r="D112" s="37" t="s">
        <v>47</v>
      </c>
      <c r="E112" s="13" t="s">
        <v>167</v>
      </c>
      <c r="F112" s="38" t="s">
        <v>113</v>
      </c>
      <c r="G112" s="39">
        <v>2</v>
      </c>
      <c r="H112" s="38">
        <v>0</v>
      </c>
      <c r="I112" s="38">
        <f>ROUND(G112*H112,6)</f>
        <v>0</v>
      </c>
      <c r="L112" s="40">
        <v>0</v>
      </c>
      <c r="M112" s="34">
        <f>ROUND(ROUND(L112,2)*ROUND(G112,3),2)</f>
        <v>0</v>
      </c>
      <c r="N112" s="38" t="s">
        <v>53</v>
      </c>
      <c r="O112">
        <f>(M112*21)/100</f>
        <v>0</v>
      </c>
      <c r="P112" t="s">
        <v>27</v>
      </c>
    </row>
    <row r="113" spans="1:16" x14ac:dyDescent="0.2">
      <c r="A113" s="37" t="s">
        <v>54</v>
      </c>
      <c r="E113" s="41" t="s">
        <v>55</v>
      </c>
    </row>
    <row r="114" spans="1:16" x14ac:dyDescent="0.2">
      <c r="A114" s="37" t="s">
        <v>56</v>
      </c>
      <c r="E114" s="42" t="s">
        <v>152</v>
      </c>
    </row>
    <row r="115" spans="1:16" ht="102" x14ac:dyDescent="0.2">
      <c r="A115" t="s">
        <v>57</v>
      </c>
      <c r="E115" s="41" t="s">
        <v>164</v>
      </c>
    </row>
    <row r="116" spans="1:16" x14ac:dyDescent="0.2">
      <c r="A116" t="s">
        <v>49</v>
      </c>
      <c r="B116" s="36" t="s">
        <v>161</v>
      </c>
      <c r="C116" s="36" t="s">
        <v>169</v>
      </c>
      <c r="D116" s="37" t="s">
        <v>47</v>
      </c>
      <c r="E116" s="13" t="s">
        <v>170</v>
      </c>
      <c r="F116" s="38" t="s">
        <v>113</v>
      </c>
      <c r="G116" s="39">
        <v>1</v>
      </c>
      <c r="H116" s="38">
        <v>0</v>
      </c>
      <c r="I116" s="38">
        <f>ROUND(G116*H116,6)</f>
        <v>0</v>
      </c>
      <c r="L116" s="40">
        <v>0</v>
      </c>
      <c r="M116" s="34">
        <f>ROUND(ROUND(L116,2)*ROUND(G116,3),2)</f>
        <v>0</v>
      </c>
      <c r="N116" s="38" t="s">
        <v>53</v>
      </c>
      <c r="O116">
        <f>(M116*21)/100</f>
        <v>0</v>
      </c>
      <c r="P116" t="s">
        <v>27</v>
      </c>
    </row>
    <row r="117" spans="1:16" x14ac:dyDescent="0.2">
      <c r="A117" s="37" t="s">
        <v>54</v>
      </c>
      <c r="E117" s="41" t="s">
        <v>55</v>
      </c>
    </row>
    <row r="118" spans="1:16" x14ac:dyDescent="0.2">
      <c r="A118" s="37" t="s">
        <v>56</v>
      </c>
      <c r="E118" s="42" t="s">
        <v>152</v>
      </c>
    </row>
    <row r="119" spans="1:16" ht="76.5" x14ac:dyDescent="0.2">
      <c r="A119" t="s">
        <v>57</v>
      </c>
      <c r="E119" s="41" t="s">
        <v>171</v>
      </c>
    </row>
    <row r="120" spans="1:16" x14ac:dyDescent="0.2">
      <c r="A120" t="s">
        <v>49</v>
      </c>
      <c r="B120" s="36" t="s">
        <v>165</v>
      </c>
      <c r="C120" s="36" t="s">
        <v>173</v>
      </c>
      <c r="D120" s="37" t="s">
        <v>47</v>
      </c>
      <c r="E120" s="13" t="s">
        <v>174</v>
      </c>
      <c r="F120" s="38" t="s">
        <v>113</v>
      </c>
      <c r="G120" s="39">
        <v>4</v>
      </c>
      <c r="H120" s="38">
        <v>0</v>
      </c>
      <c r="I120" s="38">
        <f>ROUND(G120*H120,6)</f>
        <v>0</v>
      </c>
      <c r="L120" s="40">
        <v>0</v>
      </c>
      <c r="M120" s="34">
        <f>ROUND(ROUND(L120,2)*ROUND(G120,3),2)</f>
        <v>0</v>
      </c>
      <c r="N120" s="38" t="s">
        <v>53</v>
      </c>
      <c r="O120">
        <f>(M120*21)/100</f>
        <v>0</v>
      </c>
      <c r="P120" t="s">
        <v>27</v>
      </c>
    </row>
    <row r="121" spans="1:16" x14ac:dyDescent="0.2">
      <c r="A121" s="37" t="s">
        <v>54</v>
      </c>
      <c r="E121" s="41" t="s">
        <v>55</v>
      </c>
    </row>
    <row r="122" spans="1:16" x14ac:dyDescent="0.2">
      <c r="A122" s="37" t="s">
        <v>56</v>
      </c>
      <c r="E122" s="42" t="s">
        <v>152</v>
      </c>
    </row>
    <row r="123" spans="1:16" ht="76.5" x14ac:dyDescent="0.2">
      <c r="A123" t="s">
        <v>57</v>
      </c>
      <c r="E123" s="41" t="s">
        <v>171</v>
      </c>
    </row>
    <row r="124" spans="1:16" x14ac:dyDescent="0.2">
      <c r="A124" t="s">
        <v>46</v>
      </c>
      <c r="C124" s="33" t="s">
        <v>175</v>
      </c>
      <c r="E124" s="35" t="s">
        <v>176</v>
      </c>
      <c r="J124" s="34">
        <f>0</f>
        <v>0</v>
      </c>
      <c r="K124" s="34">
        <f>0</f>
        <v>0</v>
      </c>
      <c r="L124" s="34">
        <f>0+L125+L129+L133+L137+L141+L145+L149+L153+L157+L161+L165+L169+L173+L177+L181+L185+L189+L193+L197+L201+L205+L209+L213+L217+L221+L225+L229+L233+L237+L241+L245+L249+L253+L257+L261+L265+L269+L273+L277</f>
        <v>0</v>
      </c>
      <c r="M124" s="34">
        <f>0+M125+M129+M133+M137+M141+M145+M149+M153+M157+M161+M165+M169+M173+M177+M181+M185+M189+M193+M197+M201+M205+M209+M213+M217+M221+M225+M229+M233+M237+M241+M245+M249+M253+M257+M261+M265+M269+M273+M277</f>
        <v>0</v>
      </c>
    </row>
    <row r="125" spans="1:16" x14ac:dyDescent="0.2">
      <c r="A125" t="s">
        <v>49</v>
      </c>
      <c r="B125" s="36" t="s">
        <v>168</v>
      </c>
      <c r="C125" s="36" t="s">
        <v>178</v>
      </c>
      <c r="D125" s="37" t="s">
        <v>47</v>
      </c>
      <c r="E125" s="13" t="s">
        <v>179</v>
      </c>
      <c r="F125" s="38" t="s">
        <v>180</v>
      </c>
      <c r="G125" s="39">
        <v>0.77400000000000002</v>
      </c>
      <c r="H125" s="38">
        <v>0</v>
      </c>
      <c r="I125" s="38">
        <f>ROUND(G125*H125,6)</f>
        <v>0</v>
      </c>
      <c r="L125" s="40">
        <v>0</v>
      </c>
      <c r="M125" s="34">
        <f>ROUND(ROUND(L125,2)*ROUND(G125,3),2)</f>
        <v>0</v>
      </c>
      <c r="N125" s="38" t="s">
        <v>53</v>
      </c>
      <c r="O125">
        <f>(M125*21)/100</f>
        <v>0</v>
      </c>
      <c r="P125" t="s">
        <v>27</v>
      </c>
    </row>
    <row r="126" spans="1:16" x14ac:dyDescent="0.2">
      <c r="A126" s="37" t="s">
        <v>54</v>
      </c>
      <c r="E126" s="41" t="s">
        <v>55</v>
      </c>
    </row>
    <row r="127" spans="1:16" x14ac:dyDescent="0.2">
      <c r="A127" s="37" t="s">
        <v>56</v>
      </c>
      <c r="E127" s="42" t="s">
        <v>342</v>
      </c>
    </row>
    <row r="128" spans="1:16" ht="76.5" x14ac:dyDescent="0.2">
      <c r="A128" t="s">
        <v>57</v>
      </c>
      <c r="E128" s="41" t="s">
        <v>182</v>
      </c>
    </row>
    <row r="129" spans="1:16" x14ac:dyDescent="0.2">
      <c r="A129" t="s">
        <v>49</v>
      </c>
      <c r="B129" s="36" t="s">
        <v>172</v>
      </c>
      <c r="C129" s="36" t="s">
        <v>184</v>
      </c>
      <c r="D129" s="37" t="s">
        <v>47</v>
      </c>
      <c r="E129" s="13" t="s">
        <v>185</v>
      </c>
      <c r="F129" s="38" t="s">
        <v>180</v>
      </c>
      <c r="G129" s="39">
        <v>0.77400000000000002</v>
      </c>
      <c r="H129" s="38">
        <v>0</v>
      </c>
      <c r="I129" s="38">
        <f>ROUND(G129*H129,6)</f>
        <v>0</v>
      </c>
      <c r="L129" s="40">
        <v>0</v>
      </c>
      <c r="M129" s="34">
        <f>ROUND(ROUND(L129,2)*ROUND(G129,3),2)</f>
        <v>0</v>
      </c>
      <c r="N129" s="38" t="s">
        <v>53</v>
      </c>
      <c r="O129">
        <f>(M129*21)/100</f>
        <v>0</v>
      </c>
      <c r="P129" t="s">
        <v>27</v>
      </c>
    </row>
    <row r="130" spans="1:16" x14ac:dyDescent="0.2">
      <c r="A130" s="37" t="s">
        <v>54</v>
      </c>
      <c r="E130" s="41" t="s">
        <v>55</v>
      </c>
    </row>
    <row r="131" spans="1:16" x14ac:dyDescent="0.2">
      <c r="A131" s="37" t="s">
        <v>56</v>
      </c>
      <c r="E131" s="42" t="s">
        <v>342</v>
      </c>
    </row>
    <row r="132" spans="1:16" ht="216.75" x14ac:dyDescent="0.2">
      <c r="A132" t="s">
        <v>57</v>
      </c>
      <c r="E132" s="41" t="s">
        <v>186</v>
      </c>
    </row>
    <row r="133" spans="1:16" x14ac:dyDescent="0.2">
      <c r="A133" t="s">
        <v>49</v>
      </c>
      <c r="B133" s="36" t="s">
        <v>177</v>
      </c>
      <c r="C133" s="36" t="s">
        <v>188</v>
      </c>
      <c r="D133" s="37" t="s">
        <v>47</v>
      </c>
      <c r="E133" s="13" t="s">
        <v>189</v>
      </c>
      <c r="F133" s="38" t="s">
        <v>180</v>
      </c>
      <c r="G133" s="39">
        <v>0.17399999999999999</v>
      </c>
      <c r="H133" s="38">
        <v>0</v>
      </c>
      <c r="I133" s="38">
        <f>ROUND(G133*H133,6)</f>
        <v>0</v>
      </c>
      <c r="L133" s="40">
        <v>0</v>
      </c>
      <c r="M133" s="34">
        <f>ROUND(ROUND(L133,2)*ROUND(G133,3),2)</f>
        <v>0</v>
      </c>
      <c r="N133" s="38" t="s">
        <v>53</v>
      </c>
      <c r="O133">
        <f>(M133*21)/100</f>
        <v>0</v>
      </c>
      <c r="P133" t="s">
        <v>27</v>
      </c>
    </row>
    <row r="134" spans="1:16" x14ac:dyDescent="0.2">
      <c r="A134" s="37" t="s">
        <v>54</v>
      </c>
      <c r="E134" s="41" t="s">
        <v>55</v>
      </c>
    </row>
    <row r="135" spans="1:16" x14ac:dyDescent="0.2">
      <c r="A135" s="37" t="s">
        <v>56</v>
      </c>
      <c r="E135" s="42" t="s">
        <v>342</v>
      </c>
    </row>
    <row r="136" spans="1:16" ht="76.5" x14ac:dyDescent="0.2">
      <c r="A136" t="s">
        <v>57</v>
      </c>
      <c r="E136" s="41" t="s">
        <v>190</v>
      </c>
    </row>
    <row r="137" spans="1:16" x14ac:dyDescent="0.2">
      <c r="A137" t="s">
        <v>49</v>
      </c>
      <c r="B137" s="36" t="s">
        <v>183</v>
      </c>
      <c r="C137" s="36" t="s">
        <v>184</v>
      </c>
      <c r="D137" s="37" t="s">
        <v>27</v>
      </c>
      <c r="E137" s="13" t="s">
        <v>185</v>
      </c>
      <c r="F137" s="38" t="s">
        <v>180</v>
      </c>
      <c r="G137" s="39">
        <v>0.17399999999999999</v>
      </c>
      <c r="H137" s="38">
        <v>0</v>
      </c>
      <c r="I137" s="38">
        <f>ROUND(G137*H137,6)</f>
        <v>0</v>
      </c>
      <c r="L137" s="40">
        <v>0</v>
      </c>
      <c r="M137" s="34">
        <f>ROUND(ROUND(L137,2)*ROUND(G137,3),2)</f>
        <v>0</v>
      </c>
      <c r="N137" s="38" t="s">
        <v>53</v>
      </c>
      <c r="O137">
        <f>(M137*21)/100</f>
        <v>0</v>
      </c>
      <c r="P137" t="s">
        <v>27</v>
      </c>
    </row>
    <row r="138" spans="1:16" x14ac:dyDescent="0.2">
      <c r="A138" s="37" t="s">
        <v>54</v>
      </c>
      <c r="E138" s="41" t="s">
        <v>55</v>
      </c>
    </row>
    <row r="139" spans="1:16" x14ac:dyDescent="0.2">
      <c r="A139" s="37" t="s">
        <v>56</v>
      </c>
      <c r="E139" s="42" t="s">
        <v>342</v>
      </c>
    </row>
    <row r="140" spans="1:16" ht="204" x14ac:dyDescent="0.2">
      <c r="A140" t="s">
        <v>57</v>
      </c>
      <c r="E140" s="41" t="s">
        <v>194</v>
      </c>
    </row>
    <row r="141" spans="1:16" x14ac:dyDescent="0.2">
      <c r="A141" t="s">
        <v>49</v>
      </c>
      <c r="B141" s="36" t="s">
        <v>187</v>
      </c>
      <c r="C141" s="36" t="s">
        <v>343</v>
      </c>
      <c r="D141" s="37" t="s">
        <v>47</v>
      </c>
      <c r="E141" s="13" t="s">
        <v>344</v>
      </c>
      <c r="F141" s="38" t="s">
        <v>180</v>
      </c>
      <c r="G141" s="39">
        <v>16.32</v>
      </c>
      <c r="H141" s="38">
        <v>0</v>
      </c>
      <c r="I141" s="38">
        <f>ROUND(G141*H141,6)</f>
        <v>0</v>
      </c>
      <c r="L141" s="40">
        <v>0</v>
      </c>
      <c r="M141" s="34">
        <f>ROUND(ROUND(L141,2)*ROUND(G141,3),2)</f>
        <v>0</v>
      </c>
      <c r="N141" s="38" t="s">
        <v>53</v>
      </c>
      <c r="O141">
        <f>(M141*21)/100</f>
        <v>0</v>
      </c>
      <c r="P141" t="s">
        <v>27</v>
      </c>
    </row>
    <row r="142" spans="1:16" x14ac:dyDescent="0.2">
      <c r="A142" s="37" t="s">
        <v>54</v>
      </c>
      <c r="E142" s="41" t="s">
        <v>55</v>
      </c>
    </row>
    <row r="143" spans="1:16" x14ac:dyDescent="0.2">
      <c r="A143" s="37" t="s">
        <v>56</v>
      </c>
      <c r="E143" s="42" t="s">
        <v>342</v>
      </c>
    </row>
    <row r="144" spans="1:16" ht="76.5" x14ac:dyDescent="0.2">
      <c r="A144" t="s">
        <v>57</v>
      </c>
      <c r="E144" s="41" t="s">
        <v>190</v>
      </c>
    </row>
    <row r="145" spans="1:16" x14ac:dyDescent="0.2">
      <c r="A145" t="s">
        <v>49</v>
      </c>
      <c r="B145" s="36" t="s">
        <v>191</v>
      </c>
      <c r="C145" s="36" t="s">
        <v>192</v>
      </c>
      <c r="D145" s="37" t="s">
        <v>47</v>
      </c>
      <c r="E145" s="13" t="s">
        <v>193</v>
      </c>
      <c r="F145" s="38" t="s">
        <v>180</v>
      </c>
      <c r="G145" s="39">
        <v>16.32</v>
      </c>
      <c r="H145" s="38">
        <v>0</v>
      </c>
      <c r="I145" s="38">
        <f>ROUND(G145*H145,6)</f>
        <v>0</v>
      </c>
      <c r="L145" s="40">
        <v>0</v>
      </c>
      <c r="M145" s="34">
        <f>ROUND(ROUND(L145,2)*ROUND(G145,3),2)</f>
        <v>0</v>
      </c>
      <c r="N145" s="38" t="s">
        <v>53</v>
      </c>
      <c r="O145">
        <f>(M145*21)/100</f>
        <v>0</v>
      </c>
      <c r="P145" t="s">
        <v>27</v>
      </c>
    </row>
    <row r="146" spans="1:16" x14ac:dyDescent="0.2">
      <c r="A146" s="37" t="s">
        <v>54</v>
      </c>
      <c r="E146" s="41" t="s">
        <v>55</v>
      </c>
    </row>
    <row r="147" spans="1:16" x14ac:dyDescent="0.2">
      <c r="A147" s="37" t="s">
        <v>56</v>
      </c>
      <c r="E147" s="42" t="s">
        <v>342</v>
      </c>
    </row>
    <row r="148" spans="1:16" ht="204" x14ac:dyDescent="0.2">
      <c r="A148" t="s">
        <v>57</v>
      </c>
      <c r="E148" s="41" t="s">
        <v>194</v>
      </c>
    </row>
    <row r="149" spans="1:16" ht="25.5" x14ac:dyDescent="0.2">
      <c r="A149" t="s">
        <v>49</v>
      </c>
      <c r="B149" s="36" t="s">
        <v>195</v>
      </c>
      <c r="C149" s="36" t="s">
        <v>196</v>
      </c>
      <c r="D149" s="37" t="s">
        <v>47</v>
      </c>
      <c r="E149" s="13" t="s">
        <v>197</v>
      </c>
      <c r="F149" s="38" t="s">
        <v>113</v>
      </c>
      <c r="G149" s="39">
        <v>16</v>
      </c>
      <c r="H149" s="38">
        <v>0</v>
      </c>
      <c r="I149" s="38">
        <f>ROUND(G149*H149,6)</f>
        <v>0</v>
      </c>
      <c r="L149" s="40">
        <v>0</v>
      </c>
      <c r="M149" s="34">
        <f>ROUND(ROUND(L149,2)*ROUND(G149,3),2)</f>
        <v>0</v>
      </c>
      <c r="N149" s="38" t="s">
        <v>53</v>
      </c>
      <c r="O149">
        <f>(M149*21)/100</f>
        <v>0</v>
      </c>
      <c r="P149" t="s">
        <v>27</v>
      </c>
    </row>
    <row r="150" spans="1:16" x14ac:dyDescent="0.2">
      <c r="A150" s="37" t="s">
        <v>54</v>
      </c>
      <c r="E150" s="41" t="s">
        <v>55</v>
      </c>
    </row>
    <row r="151" spans="1:16" x14ac:dyDescent="0.2">
      <c r="A151" s="37" t="s">
        <v>56</v>
      </c>
      <c r="E151" s="42" t="s">
        <v>342</v>
      </c>
    </row>
    <row r="152" spans="1:16" ht="114.75" x14ac:dyDescent="0.2">
      <c r="A152" t="s">
        <v>57</v>
      </c>
      <c r="E152" s="41" t="s">
        <v>198</v>
      </c>
    </row>
    <row r="153" spans="1:16" ht="25.5" x14ac:dyDescent="0.2">
      <c r="A153" t="s">
        <v>49</v>
      </c>
      <c r="B153" s="36" t="s">
        <v>199</v>
      </c>
      <c r="C153" s="36" t="s">
        <v>200</v>
      </c>
      <c r="D153" s="37" t="s">
        <v>47</v>
      </c>
      <c r="E153" s="13" t="s">
        <v>201</v>
      </c>
      <c r="F153" s="38" t="s">
        <v>113</v>
      </c>
      <c r="G153" s="39">
        <v>2</v>
      </c>
      <c r="H153" s="38">
        <v>0</v>
      </c>
      <c r="I153" s="38">
        <f>ROUND(G153*H153,6)</f>
        <v>0</v>
      </c>
      <c r="L153" s="40">
        <v>0</v>
      </c>
      <c r="M153" s="34">
        <f>ROUND(ROUND(L153,2)*ROUND(G153,3),2)</f>
        <v>0</v>
      </c>
      <c r="N153" s="38" t="s">
        <v>53</v>
      </c>
      <c r="O153">
        <f>(M153*21)/100</f>
        <v>0</v>
      </c>
      <c r="P153" t="s">
        <v>27</v>
      </c>
    </row>
    <row r="154" spans="1:16" x14ac:dyDescent="0.2">
      <c r="A154" s="37" t="s">
        <v>54</v>
      </c>
      <c r="E154" s="41" t="s">
        <v>55</v>
      </c>
    </row>
    <row r="155" spans="1:16" x14ac:dyDescent="0.2">
      <c r="A155" s="37" t="s">
        <v>56</v>
      </c>
      <c r="E155" s="42" t="s">
        <v>342</v>
      </c>
    </row>
    <row r="156" spans="1:16" ht="114.75" x14ac:dyDescent="0.2">
      <c r="A156" t="s">
        <v>57</v>
      </c>
      <c r="E156" s="41" t="s">
        <v>198</v>
      </c>
    </row>
    <row r="157" spans="1:16" x14ac:dyDescent="0.2">
      <c r="A157" t="s">
        <v>49</v>
      </c>
      <c r="B157" s="36" t="s">
        <v>202</v>
      </c>
      <c r="C157" s="36" t="s">
        <v>203</v>
      </c>
      <c r="D157" s="37" t="s">
        <v>47</v>
      </c>
      <c r="E157" s="13" t="s">
        <v>204</v>
      </c>
      <c r="F157" s="38" t="s">
        <v>113</v>
      </c>
      <c r="G157" s="39">
        <v>1</v>
      </c>
      <c r="H157" s="38">
        <v>0</v>
      </c>
      <c r="I157" s="38">
        <f>ROUND(G157*H157,6)</f>
        <v>0</v>
      </c>
      <c r="L157" s="40">
        <v>0</v>
      </c>
      <c r="M157" s="34">
        <f>ROUND(ROUND(L157,2)*ROUND(G157,3),2)</f>
        <v>0</v>
      </c>
      <c r="N157" s="38" t="s">
        <v>53</v>
      </c>
      <c r="O157">
        <f>(M157*21)/100</f>
        <v>0</v>
      </c>
      <c r="P157" t="s">
        <v>27</v>
      </c>
    </row>
    <row r="158" spans="1:16" x14ac:dyDescent="0.2">
      <c r="A158" s="37" t="s">
        <v>54</v>
      </c>
      <c r="E158" s="41" t="s">
        <v>55</v>
      </c>
    </row>
    <row r="159" spans="1:16" x14ac:dyDescent="0.2">
      <c r="A159" s="37" t="s">
        <v>56</v>
      </c>
      <c r="E159" s="42" t="s">
        <v>152</v>
      </c>
    </row>
    <row r="160" spans="1:16" ht="165.75" x14ac:dyDescent="0.2">
      <c r="A160" t="s">
        <v>57</v>
      </c>
      <c r="E160" s="41" t="s">
        <v>205</v>
      </c>
    </row>
    <row r="161" spans="1:16" x14ac:dyDescent="0.2">
      <c r="A161" t="s">
        <v>49</v>
      </c>
      <c r="B161" s="36" t="s">
        <v>206</v>
      </c>
      <c r="C161" s="36" t="s">
        <v>207</v>
      </c>
      <c r="D161" s="37" t="s">
        <v>47</v>
      </c>
      <c r="E161" s="13" t="s">
        <v>208</v>
      </c>
      <c r="F161" s="38" t="s">
        <v>113</v>
      </c>
      <c r="G161" s="39">
        <v>1</v>
      </c>
      <c r="H161" s="38">
        <v>0</v>
      </c>
      <c r="I161" s="38">
        <f>ROUND(G161*H161,6)</f>
        <v>0</v>
      </c>
      <c r="L161" s="40">
        <v>0</v>
      </c>
      <c r="M161" s="34">
        <f>ROUND(ROUND(L161,2)*ROUND(G161,3),2)</f>
        <v>0</v>
      </c>
      <c r="N161" s="38" t="s">
        <v>53</v>
      </c>
      <c r="O161">
        <f>(M161*21)/100</f>
        <v>0</v>
      </c>
      <c r="P161" t="s">
        <v>27</v>
      </c>
    </row>
    <row r="162" spans="1:16" x14ac:dyDescent="0.2">
      <c r="A162" s="37" t="s">
        <v>54</v>
      </c>
      <c r="E162" s="41" t="s">
        <v>55</v>
      </c>
    </row>
    <row r="163" spans="1:16" x14ac:dyDescent="0.2">
      <c r="A163" s="37" t="s">
        <v>56</v>
      </c>
      <c r="E163" s="42" t="s">
        <v>152</v>
      </c>
    </row>
    <row r="164" spans="1:16" ht="127.5" x14ac:dyDescent="0.2">
      <c r="A164" t="s">
        <v>57</v>
      </c>
      <c r="E164" s="41" t="s">
        <v>209</v>
      </c>
    </row>
    <row r="165" spans="1:16" x14ac:dyDescent="0.2">
      <c r="A165" t="s">
        <v>49</v>
      </c>
      <c r="B165" s="36" t="s">
        <v>210</v>
      </c>
      <c r="C165" s="36" t="s">
        <v>211</v>
      </c>
      <c r="D165" s="37" t="s">
        <v>47</v>
      </c>
      <c r="E165" s="13" t="s">
        <v>212</v>
      </c>
      <c r="F165" s="38" t="s">
        <v>113</v>
      </c>
      <c r="G165" s="39">
        <v>38</v>
      </c>
      <c r="H165" s="38">
        <v>0</v>
      </c>
      <c r="I165" s="38">
        <f>ROUND(G165*H165,6)</f>
        <v>0</v>
      </c>
      <c r="L165" s="40">
        <v>0</v>
      </c>
      <c r="M165" s="34">
        <f>ROUND(ROUND(L165,2)*ROUND(G165,3),2)</f>
        <v>0</v>
      </c>
      <c r="N165" s="38" t="s">
        <v>53</v>
      </c>
      <c r="O165">
        <f>(M165*21)/100</f>
        <v>0</v>
      </c>
      <c r="P165" t="s">
        <v>27</v>
      </c>
    </row>
    <row r="166" spans="1:16" x14ac:dyDescent="0.2">
      <c r="A166" s="37" t="s">
        <v>54</v>
      </c>
      <c r="E166" s="41" t="s">
        <v>55</v>
      </c>
    </row>
    <row r="167" spans="1:16" x14ac:dyDescent="0.2">
      <c r="A167" s="37" t="s">
        <v>56</v>
      </c>
      <c r="E167" s="42" t="s">
        <v>342</v>
      </c>
    </row>
    <row r="168" spans="1:16" ht="102" x14ac:dyDescent="0.2">
      <c r="A168" t="s">
        <v>57</v>
      </c>
      <c r="E168" s="41" t="s">
        <v>213</v>
      </c>
    </row>
    <row r="169" spans="1:16" x14ac:dyDescent="0.2">
      <c r="A169" t="s">
        <v>49</v>
      </c>
      <c r="B169" s="36" t="s">
        <v>214</v>
      </c>
      <c r="C169" s="36" t="s">
        <v>215</v>
      </c>
      <c r="D169" s="37" t="s">
        <v>47</v>
      </c>
      <c r="E169" s="13" t="s">
        <v>216</v>
      </c>
      <c r="F169" s="38" t="s">
        <v>113</v>
      </c>
      <c r="G169" s="39">
        <v>261</v>
      </c>
      <c r="H169" s="38">
        <v>0</v>
      </c>
      <c r="I169" s="38">
        <f>ROUND(G169*H169,6)</f>
        <v>0</v>
      </c>
      <c r="L169" s="40">
        <v>0</v>
      </c>
      <c r="M169" s="34">
        <f>ROUND(ROUND(L169,2)*ROUND(G169,3),2)</f>
        <v>0</v>
      </c>
      <c r="N169" s="38" t="s">
        <v>53</v>
      </c>
      <c r="O169">
        <f>(M169*21)/100</f>
        <v>0</v>
      </c>
      <c r="P169" t="s">
        <v>27</v>
      </c>
    </row>
    <row r="170" spans="1:16" x14ac:dyDescent="0.2">
      <c r="A170" s="37" t="s">
        <v>54</v>
      </c>
      <c r="E170" s="41" t="s">
        <v>55</v>
      </c>
    </row>
    <row r="171" spans="1:16" x14ac:dyDescent="0.2">
      <c r="A171" s="37" t="s">
        <v>56</v>
      </c>
      <c r="E171" s="42" t="s">
        <v>342</v>
      </c>
    </row>
    <row r="172" spans="1:16" ht="102" x14ac:dyDescent="0.2">
      <c r="A172" t="s">
        <v>57</v>
      </c>
      <c r="E172" s="41" t="s">
        <v>217</v>
      </c>
    </row>
    <row r="173" spans="1:16" x14ac:dyDescent="0.2">
      <c r="A173" t="s">
        <v>49</v>
      </c>
      <c r="B173" s="36" t="s">
        <v>218</v>
      </c>
      <c r="C173" s="36" t="s">
        <v>219</v>
      </c>
      <c r="D173" s="37" t="s">
        <v>47</v>
      </c>
      <c r="E173" s="13" t="s">
        <v>220</v>
      </c>
      <c r="F173" s="38" t="s">
        <v>113</v>
      </c>
      <c r="G173" s="39">
        <v>1</v>
      </c>
      <c r="H173" s="38">
        <v>0</v>
      </c>
      <c r="I173" s="38">
        <f>ROUND(G173*H173,6)</f>
        <v>0</v>
      </c>
      <c r="L173" s="40">
        <v>0</v>
      </c>
      <c r="M173" s="34">
        <f>ROUND(ROUND(L173,2)*ROUND(G173,3),2)</f>
        <v>0</v>
      </c>
      <c r="N173" s="38" t="s">
        <v>53</v>
      </c>
      <c r="O173">
        <f>(M173*21)/100</f>
        <v>0</v>
      </c>
      <c r="P173" t="s">
        <v>27</v>
      </c>
    </row>
    <row r="174" spans="1:16" x14ac:dyDescent="0.2">
      <c r="A174" s="37" t="s">
        <v>54</v>
      </c>
      <c r="E174" s="41" t="s">
        <v>55</v>
      </c>
    </row>
    <row r="175" spans="1:16" x14ac:dyDescent="0.2">
      <c r="A175" s="37" t="s">
        <v>56</v>
      </c>
      <c r="E175" s="42" t="s">
        <v>337</v>
      </c>
    </row>
    <row r="176" spans="1:16" ht="114.75" x14ac:dyDescent="0.2">
      <c r="A176" t="s">
        <v>57</v>
      </c>
      <c r="E176" s="41" t="s">
        <v>221</v>
      </c>
    </row>
    <row r="177" spans="1:16" x14ac:dyDescent="0.2">
      <c r="A177" t="s">
        <v>49</v>
      </c>
      <c r="B177" s="36" t="s">
        <v>222</v>
      </c>
      <c r="C177" s="36" t="s">
        <v>223</v>
      </c>
      <c r="D177" s="37" t="s">
        <v>47</v>
      </c>
      <c r="E177" s="13" t="s">
        <v>224</v>
      </c>
      <c r="F177" s="38" t="s">
        <v>113</v>
      </c>
      <c r="G177" s="39">
        <v>1</v>
      </c>
      <c r="H177" s="38">
        <v>0</v>
      </c>
      <c r="I177" s="38">
        <f>ROUND(G177*H177,6)</f>
        <v>0</v>
      </c>
      <c r="L177" s="40">
        <v>0</v>
      </c>
      <c r="M177" s="34">
        <f>ROUND(ROUND(L177,2)*ROUND(G177,3),2)</f>
        <v>0</v>
      </c>
      <c r="N177" s="38" t="s">
        <v>53</v>
      </c>
      <c r="O177">
        <f>(M177*21)/100</f>
        <v>0</v>
      </c>
      <c r="P177" t="s">
        <v>27</v>
      </c>
    </row>
    <row r="178" spans="1:16" x14ac:dyDescent="0.2">
      <c r="A178" s="37" t="s">
        <v>54</v>
      </c>
      <c r="E178" s="41" t="s">
        <v>55</v>
      </c>
    </row>
    <row r="179" spans="1:16" x14ac:dyDescent="0.2">
      <c r="A179" s="37" t="s">
        <v>56</v>
      </c>
      <c r="E179" s="42" t="s">
        <v>337</v>
      </c>
    </row>
    <row r="180" spans="1:16" ht="102" x14ac:dyDescent="0.2">
      <c r="A180" t="s">
        <v>57</v>
      </c>
      <c r="E180" s="41" t="s">
        <v>225</v>
      </c>
    </row>
    <row r="181" spans="1:16" ht="25.5" x14ac:dyDescent="0.2">
      <c r="A181" t="s">
        <v>49</v>
      </c>
      <c r="B181" s="36" t="s">
        <v>226</v>
      </c>
      <c r="C181" s="36" t="s">
        <v>227</v>
      </c>
      <c r="D181" s="37" t="s">
        <v>47</v>
      </c>
      <c r="E181" s="13" t="s">
        <v>228</v>
      </c>
      <c r="F181" s="38" t="s">
        <v>113</v>
      </c>
      <c r="G181" s="39">
        <v>1</v>
      </c>
      <c r="H181" s="38">
        <v>0</v>
      </c>
      <c r="I181" s="38">
        <f>ROUND(G181*H181,6)</f>
        <v>0</v>
      </c>
      <c r="L181" s="40">
        <v>0</v>
      </c>
      <c r="M181" s="34">
        <f>ROUND(ROUND(L181,2)*ROUND(G181,3),2)</f>
        <v>0</v>
      </c>
      <c r="N181" s="38" t="s">
        <v>53</v>
      </c>
      <c r="O181">
        <f>(M181*21)/100</f>
        <v>0</v>
      </c>
      <c r="P181" t="s">
        <v>27</v>
      </c>
    </row>
    <row r="182" spans="1:16" x14ac:dyDescent="0.2">
      <c r="A182" s="37" t="s">
        <v>54</v>
      </c>
      <c r="E182" s="41" t="s">
        <v>55</v>
      </c>
    </row>
    <row r="183" spans="1:16" x14ac:dyDescent="0.2">
      <c r="A183" s="37" t="s">
        <v>56</v>
      </c>
      <c r="E183" s="42" t="s">
        <v>337</v>
      </c>
    </row>
    <row r="184" spans="1:16" ht="114.75" x14ac:dyDescent="0.2">
      <c r="A184" t="s">
        <v>57</v>
      </c>
      <c r="E184" s="41" t="s">
        <v>229</v>
      </c>
    </row>
    <row r="185" spans="1:16" ht="25.5" x14ac:dyDescent="0.2">
      <c r="A185" t="s">
        <v>49</v>
      </c>
      <c r="B185" s="36" t="s">
        <v>230</v>
      </c>
      <c r="C185" s="36" t="s">
        <v>231</v>
      </c>
      <c r="D185" s="37" t="s">
        <v>47</v>
      </c>
      <c r="E185" s="13" t="s">
        <v>232</v>
      </c>
      <c r="F185" s="38" t="s">
        <v>113</v>
      </c>
      <c r="G185" s="39">
        <v>1</v>
      </c>
      <c r="H185" s="38">
        <v>0</v>
      </c>
      <c r="I185" s="38">
        <f>ROUND(G185*H185,6)</f>
        <v>0</v>
      </c>
      <c r="L185" s="40">
        <v>0</v>
      </c>
      <c r="M185" s="34">
        <f>ROUND(ROUND(L185,2)*ROUND(G185,3),2)</f>
        <v>0</v>
      </c>
      <c r="N185" s="38" t="s">
        <v>53</v>
      </c>
      <c r="O185">
        <f>(M185*21)/100</f>
        <v>0</v>
      </c>
      <c r="P185" t="s">
        <v>27</v>
      </c>
    </row>
    <row r="186" spans="1:16" x14ac:dyDescent="0.2">
      <c r="A186" s="37" t="s">
        <v>54</v>
      </c>
      <c r="E186" s="41" t="s">
        <v>55</v>
      </c>
    </row>
    <row r="187" spans="1:16" x14ac:dyDescent="0.2">
      <c r="A187" s="37" t="s">
        <v>56</v>
      </c>
      <c r="E187" s="42" t="s">
        <v>337</v>
      </c>
    </row>
    <row r="188" spans="1:16" ht="140.25" x14ac:dyDescent="0.2">
      <c r="A188" t="s">
        <v>57</v>
      </c>
      <c r="E188" s="41" t="s">
        <v>233</v>
      </c>
    </row>
    <row r="189" spans="1:16" x14ac:dyDescent="0.2">
      <c r="A189" t="s">
        <v>49</v>
      </c>
      <c r="B189" s="36" t="s">
        <v>234</v>
      </c>
      <c r="C189" s="36" t="s">
        <v>235</v>
      </c>
      <c r="D189" s="37" t="s">
        <v>47</v>
      </c>
      <c r="E189" s="13" t="s">
        <v>236</v>
      </c>
      <c r="F189" s="38" t="s">
        <v>113</v>
      </c>
      <c r="G189" s="39">
        <v>2</v>
      </c>
      <c r="H189" s="38">
        <v>0</v>
      </c>
      <c r="I189" s="38">
        <f>ROUND(G189*H189,6)</f>
        <v>0</v>
      </c>
      <c r="L189" s="40">
        <v>0</v>
      </c>
      <c r="M189" s="34">
        <f>ROUND(ROUND(L189,2)*ROUND(G189,3),2)</f>
        <v>0</v>
      </c>
      <c r="N189" s="38" t="s">
        <v>53</v>
      </c>
      <c r="O189">
        <f>(M189*21)/100</f>
        <v>0</v>
      </c>
      <c r="P189" t="s">
        <v>27</v>
      </c>
    </row>
    <row r="190" spans="1:16" x14ac:dyDescent="0.2">
      <c r="A190" s="37" t="s">
        <v>54</v>
      </c>
      <c r="E190" s="41" t="s">
        <v>55</v>
      </c>
    </row>
    <row r="191" spans="1:16" x14ac:dyDescent="0.2">
      <c r="A191" s="37" t="s">
        <v>56</v>
      </c>
      <c r="E191" s="42" t="s">
        <v>337</v>
      </c>
    </row>
    <row r="192" spans="1:16" ht="102" x14ac:dyDescent="0.2">
      <c r="A192" t="s">
        <v>57</v>
      </c>
      <c r="E192" s="41" t="s">
        <v>237</v>
      </c>
    </row>
    <row r="193" spans="1:16" x14ac:dyDescent="0.2">
      <c r="A193" t="s">
        <v>49</v>
      </c>
      <c r="B193" s="36" t="s">
        <v>238</v>
      </c>
      <c r="C193" s="36" t="s">
        <v>239</v>
      </c>
      <c r="D193" s="37" t="s">
        <v>47</v>
      </c>
      <c r="E193" s="13" t="s">
        <v>240</v>
      </c>
      <c r="F193" s="38" t="s">
        <v>113</v>
      </c>
      <c r="G193" s="39">
        <v>2</v>
      </c>
      <c r="H193" s="38">
        <v>0</v>
      </c>
      <c r="I193" s="38">
        <f>ROUND(G193*H193,6)</f>
        <v>0</v>
      </c>
      <c r="L193" s="40">
        <v>0</v>
      </c>
      <c r="M193" s="34">
        <f>ROUND(ROUND(L193,2)*ROUND(G193,3),2)</f>
        <v>0</v>
      </c>
      <c r="N193" s="38" t="s">
        <v>53</v>
      </c>
      <c r="O193">
        <f>(M193*21)/100</f>
        <v>0</v>
      </c>
      <c r="P193" t="s">
        <v>27</v>
      </c>
    </row>
    <row r="194" spans="1:16" x14ac:dyDescent="0.2">
      <c r="A194" s="37" t="s">
        <v>54</v>
      </c>
      <c r="E194" s="41" t="s">
        <v>55</v>
      </c>
    </row>
    <row r="195" spans="1:16" x14ac:dyDescent="0.2">
      <c r="A195" s="37" t="s">
        <v>56</v>
      </c>
      <c r="E195" s="42" t="s">
        <v>337</v>
      </c>
    </row>
    <row r="196" spans="1:16" ht="102" x14ac:dyDescent="0.2">
      <c r="A196" t="s">
        <v>57</v>
      </c>
      <c r="E196" s="41" t="s">
        <v>241</v>
      </c>
    </row>
    <row r="197" spans="1:16" ht="25.5" x14ac:dyDescent="0.2">
      <c r="A197" t="s">
        <v>49</v>
      </c>
      <c r="B197" s="36" t="s">
        <v>242</v>
      </c>
      <c r="C197" s="36" t="s">
        <v>243</v>
      </c>
      <c r="D197" s="37" t="s">
        <v>47</v>
      </c>
      <c r="E197" s="13" t="s">
        <v>244</v>
      </c>
      <c r="F197" s="38" t="s">
        <v>113</v>
      </c>
      <c r="G197" s="39">
        <v>3</v>
      </c>
      <c r="H197" s="38">
        <v>0</v>
      </c>
      <c r="I197" s="38">
        <f>ROUND(G197*H197,6)</f>
        <v>0</v>
      </c>
      <c r="L197" s="40">
        <v>0</v>
      </c>
      <c r="M197" s="34">
        <f>ROUND(ROUND(L197,2)*ROUND(G197,3),2)</f>
        <v>0</v>
      </c>
      <c r="N197" s="38" t="s">
        <v>53</v>
      </c>
      <c r="O197">
        <f>(M197*21)/100</f>
        <v>0</v>
      </c>
      <c r="P197" t="s">
        <v>27</v>
      </c>
    </row>
    <row r="198" spans="1:16" x14ac:dyDescent="0.2">
      <c r="A198" s="37" t="s">
        <v>54</v>
      </c>
      <c r="E198" s="41" t="s">
        <v>55</v>
      </c>
    </row>
    <row r="199" spans="1:16" x14ac:dyDescent="0.2">
      <c r="A199" s="37" t="s">
        <v>56</v>
      </c>
      <c r="E199" s="42" t="s">
        <v>245</v>
      </c>
    </row>
    <row r="200" spans="1:16" ht="140.25" x14ac:dyDescent="0.2">
      <c r="A200" t="s">
        <v>57</v>
      </c>
      <c r="E200" s="41" t="s">
        <v>246</v>
      </c>
    </row>
    <row r="201" spans="1:16" x14ac:dyDescent="0.2">
      <c r="A201" t="s">
        <v>49</v>
      </c>
      <c r="B201" s="36" t="s">
        <v>247</v>
      </c>
      <c r="C201" s="36" t="s">
        <v>248</v>
      </c>
      <c r="D201" s="37" t="s">
        <v>47</v>
      </c>
      <c r="E201" s="13" t="s">
        <v>249</v>
      </c>
      <c r="F201" s="38" t="s">
        <v>113</v>
      </c>
      <c r="G201" s="39">
        <v>1</v>
      </c>
      <c r="H201" s="38">
        <v>0</v>
      </c>
      <c r="I201" s="38">
        <f>ROUND(G201*H201,6)</f>
        <v>0</v>
      </c>
      <c r="L201" s="40">
        <v>0</v>
      </c>
      <c r="M201" s="34">
        <f>ROUND(ROUND(L201,2)*ROUND(G201,3),2)</f>
        <v>0</v>
      </c>
      <c r="N201" s="38" t="s">
        <v>53</v>
      </c>
      <c r="O201">
        <f>(M201*21)/100</f>
        <v>0</v>
      </c>
      <c r="P201" t="s">
        <v>27</v>
      </c>
    </row>
    <row r="202" spans="1:16" x14ac:dyDescent="0.2">
      <c r="A202" s="37" t="s">
        <v>54</v>
      </c>
      <c r="E202" s="41" t="s">
        <v>55</v>
      </c>
    </row>
    <row r="203" spans="1:16" x14ac:dyDescent="0.2">
      <c r="A203" s="37" t="s">
        <v>56</v>
      </c>
      <c r="E203" s="42" t="s">
        <v>337</v>
      </c>
    </row>
    <row r="204" spans="1:16" ht="114.75" x14ac:dyDescent="0.2">
      <c r="A204" t="s">
        <v>57</v>
      </c>
      <c r="E204" s="41" t="s">
        <v>250</v>
      </c>
    </row>
    <row r="205" spans="1:16" x14ac:dyDescent="0.2">
      <c r="A205" t="s">
        <v>49</v>
      </c>
      <c r="B205" s="36" t="s">
        <v>251</v>
      </c>
      <c r="C205" s="36" t="s">
        <v>252</v>
      </c>
      <c r="D205" s="37" t="s">
        <v>47</v>
      </c>
      <c r="E205" s="13" t="s">
        <v>253</v>
      </c>
      <c r="F205" s="38" t="s">
        <v>113</v>
      </c>
      <c r="G205" s="39">
        <v>1</v>
      </c>
      <c r="H205" s="38">
        <v>0</v>
      </c>
      <c r="I205" s="38">
        <f>ROUND(G205*H205,6)</f>
        <v>0</v>
      </c>
      <c r="L205" s="40">
        <v>0</v>
      </c>
      <c r="M205" s="34">
        <f>ROUND(ROUND(L205,2)*ROUND(G205,3),2)</f>
        <v>0</v>
      </c>
      <c r="N205" s="38" t="s">
        <v>53</v>
      </c>
      <c r="O205">
        <f>(M205*21)/100</f>
        <v>0</v>
      </c>
      <c r="P205" t="s">
        <v>27</v>
      </c>
    </row>
    <row r="206" spans="1:16" x14ac:dyDescent="0.2">
      <c r="A206" s="37" t="s">
        <v>54</v>
      </c>
      <c r="E206" s="41" t="s">
        <v>55</v>
      </c>
    </row>
    <row r="207" spans="1:16" x14ac:dyDescent="0.2">
      <c r="A207" s="37" t="s">
        <v>56</v>
      </c>
      <c r="E207" s="42" t="s">
        <v>337</v>
      </c>
    </row>
    <row r="208" spans="1:16" ht="114.75" x14ac:dyDescent="0.2">
      <c r="A208" t="s">
        <v>57</v>
      </c>
      <c r="E208" s="41" t="s">
        <v>254</v>
      </c>
    </row>
    <row r="209" spans="1:16" x14ac:dyDescent="0.2">
      <c r="A209" t="s">
        <v>49</v>
      </c>
      <c r="B209" s="36" t="s">
        <v>255</v>
      </c>
      <c r="C209" s="36" t="s">
        <v>256</v>
      </c>
      <c r="D209" s="37" t="s">
        <v>47</v>
      </c>
      <c r="E209" s="13" t="s">
        <v>257</v>
      </c>
      <c r="F209" s="38" t="s">
        <v>113</v>
      </c>
      <c r="G209" s="39">
        <v>1</v>
      </c>
      <c r="H209" s="38">
        <v>0</v>
      </c>
      <c r="I209" s="38">
        <f>ROUND(G209*H209,6)</f>
        <v>0</v>
      </c>
      <c r="L209" s="40">
        <v>0</v>
      </c>
      <c r="M209" s="34">
        <f>ROUND(ROUND(L209,2)*ROUND(G209,3),2)</f>
        <v>0</v>
      </c>
      <c r="N209" s="38" t="s">
        <v>53</v>
      </c>
      <c r="O209">
        <f>(M209*21)/100</f>
        <v>0</v>
      </c>
      <c r="P209" t="s">
        <v>27</v>
      </c>
    </row>
    <row r="210" spans="1:16" x14ac:dyDescent="0.2">
      <c r="A210" s="37" t="s">
        <v>54</v>
      </c>
      <c r="E210" s="41" t="s">
        <v>55</v>
      </c>
    </row>
    <row r="211" spans="1:16" x14ac:dyDescent="0.2">
      <c r="A211" s="37" t="s">
        <v>56</v>
      </c>
      <c r="E211" s="42" t="s">
        <v>345</v>
      </c>
    </row>
    <row r="212" spans="1:16" ht="140.25" x14ac:dyDescent="0.2">
      <c r="A212" t="s">
        <v>57</v>
      </c>
      <c r="E212" s="41" t="s">
        <v>259</v>
      </c>
    </row>
    <row r="213" spans="1:16" x14ac:dyDescent="0.2">
      <c r="A213" t="s">
        <v>49</v>
      </c>
      <c r="B213" s="36" t="s">
        <v>260</v>
      </c>
      <c r="C213" s="36" t="s">
        <v>261</v>
      </c>
      <c r="D213" s="37" t="s">
        <v>47</v>
      </c>
      <c r="E213" s="13" t="s">
        <v>262</v>
      </c>
      <c r="F213" s="38" t="s">
        <v>113</v>
      </c>
      <c r="G213" s="39">
        <v>1</v>
      </c>
      <c r="H213" s="38">
        <v>0</v>
      </c>
      <c r="I213" s="38">
        <f>ROUND(G213*H213,6)</f>
        <v>0</v>
      </c>
      <c r="L213" s="40">
        <v>0</v>
      </c>
      <c r="M213" s="34">
        <f>ROUND(ROUND(L213,2)*ROUND(G213,3),2)</f>
        <v>0</v>
      </c>
      <c r="N213" s="38" t="s">
        <v>53</v>
      </c>
      <c r="O213">
        <f>(M213*21)/100</f>
        <v>0</v>
      </c>
      <c r="P213" t="s">
        <v>27</v>
      </c>
    </row>
    <row r="214" spans="1:16" x14ac:dyDescent="0.2">
      <c r="A214" s="37" t="s">
        <v>54</v>
      </c>
      <c r="E214" s="41" t="s">
        <v>55</v>
      </c>
    </row>
    <row r="215" spans="1:16" x14ac:dyDescent="0.2">
      <c r="A215" s="37" t="s">
        <v>56</v>
      </c>
      <c r="E215" s="42" t="s">
        <v>345</v>
      </c>
    </row>
    <row r="216" spans="1:16" ht="114.75" x14ac:dyDescent="0.2">
      <c r="A216" t="s">
        <v>57</v>
      </c>
      <c r="E216" s="41" t="s">
        <v>264</v>
      </c>
    </row>
    <row r="217" spans="1:16" x14ac:dyDescent="0.2">
      <c r="A217" t="s">
        <v>49</v>
      </c>
      <c r="B217" s="36" t="s">
        <v>265</v>
      </c>
      <c r="C217" s="36" t="s">
        <v>275</v>
      </c>
      <c r="D217" s="37" t="s">
        <v>47</v>
      </c>
      <c r="E217" s="13" t="s">
        <v>276</v>
      </c>
      <c r="F217" s="38" t="s">
        <v>113</v>
      </c>
      <c r="G217" s="39">
        <v>1</v>
      </c>
      <c r="H217" s="38">
        <v>0</v>
      </c>
      <c r="I217" s="38">
        <f>ROUND(G217*H217,6)</f>
        <v>0</v>
      </c>
      <c r="L217" s="40">
        <v>0</v>
      </c>
      <c r="M217" s="34">
        <f>ROUND(ROUND(L217,2)*ROUND(G217,3),2)</f>
        <v>0</v>
      </c>
      <c r="N217" s="38" t="s">
        <v>53</v>
      </c>
      <c r="O217">
        <f>(M217*21)/100</f>
        <v>0</v>
      </c>
      <c r="P217" t="s">
        <v>27</v>
      </c>
    </row>
    <row r="218" spans="1:16" x14ac:dyDescent="0.2">
      <c r="A218" s="37" t="s">
        <v>54</v>
      </c>
      <c r="E218" s="41" t="s">
        <v>55</v>
      </c>
    </row>
    <row r="219" spans="1:16" x14ac:dyDescent="0.2">
      <c r="A219" s="37" t="s">
        <v>56</v>
      </c>
      <c r="E219" s="42" t="s">
        <v>337</v>
      </c>
    </row>
    <row r="220" spans="1:16" ht="114.75" x14ac:dyDescent="0.2">
      <c r="A220" t="s">
        <v>57</v>
      </c>
      <c r="E220" s="41" t="s">
        <v>277</v>
      </c>
    </row>
    <row r="221" spans="1:16" x14ac:dyDescent="0.2">
      <c r="A221" t="s">
        <v>49</v>
      </c>
      <c r="B221" s="36" t="s">
        <v>269</v>
      </c>
      <c r="C221" s="36" t="s">
        <v>279</v>
      </c>
      <c r="D221" s="37" t="s">
        <v>47</v>
      </c>
      <c r="E221" s="13" t="s">
        <v>280</v>
      </c>
      <c r="F221" s="38" t="s">
        <v>113</v>
      </c>
      <c r="G221" s="39">
        <v>1</v>
      </c>
      <c r="H221" s="38">
        <v>0</v>
      </c>
      <c r="I221" s="38">
        <f>ROUND(G221*H221,6)</f>
        <v>0</v>
      </c>
      <c r="L221" s="40">
        <v>0</v>
      </c>
      <c r="M221" s="34">
        <f>ROUND(ROUND(L221,2)*ROUND(G221,3),2)</f>
        <v>0</v>
      </c>
      <c r="N221" s="38" t="s">
        <v>53</v>
      </c>
      <c r="O221">
        <f>(M221*21)/100</f>
        <v>0</v>
      </c>
      <c r="P221" t="s">
        <v>27</v>
      </c>
    </row>
    <row r="222" spans="1:16" x14ac:dyDescent="0.2">
      <c r="A222" s="37" t="s">
        <v>54</v>
      </c>
      <c r="E222" s="41" t="s">
        <v>55</v>
      </c>
    </row>
    <row r="223" spans="1:16" x14ac:dyDescent="0.2">
      <c r="A223" s="37" t="s">
        <v>56</v>
      </c>
      <c r="E223" s="42" t="s">
        <v>337</v>
      </c>
    </row>
    <row r="224" spans="1:16" ht="114.75" x14ac:dyDescent="0.2">
      <c r="A224" t="s">
        <v>57</v>
      </c>
      <c r="E224" s="41" t="s">
        <v>281</v>
      </c>
    </row>
    <row r="225" spans="1:16" ht="25.5" x14ac:dyDescent="0.2">
      <c r="A225" t="s">
        <v>49</v>
      </c>
      <c r="B225" s="36" t="s">
        <v>274</v>
      </c>
      <c r="C225" s="36" t="s">
        <v>283</v>
      </c>
      <c r="D225" s="37" t="s">
        <v>47</v>
      </c>
      <c r="E225" s="13" t="s">
        <v>284</v>
      </c>
      <c r="F225" s="38" t="s">
        <v>113</v>
      </c>
      <c r="G225" s="39">
        <v>1</v>
      </c>
      <c r="H225" s="38">
        <v>0</v>
      </c>
      <c r="I225" s="38">
        <f>ROUND(G225*H225,6)</f>
        <v>0</v>
      </c>
      <c r="L225" s="40">
        <v>0</v>
      </c>
      <c r="M225" s="34">
        <f>ROUND(ROUND(L225,2)*ROUND(G225,3),2)</f>
        <v>0</v>
      </c>
      <c r="N225" s="38" t="s">
        <v>53</v>
      </c>
      <c r="O225">
        <f>(M225*21)/100</f>
        <v>0</v>
      </c>
      <c r="P225" t="s">
        <v>27</v>
      </c>
    </row>
    <row r="226" spans="1:16" x14ac:dyDescent="0.2">
      <c r="A226" s="37" t="s">
        <v>54</v>
      </c>
      <c r="E226" s="41" t="s">
        <v>55</v>
      </c>
    </row>
    <row r="227" spans="1:16" x14ac:dyDescent="0.2">
      <c r="A227" s="37" t="s">
        <v>56</v>
      </c>
      <c r="E227" s="42" t="s">
        <v>245</v>
      </c>
    </row>
    <row r="228" spans="1:16" ht="114.75" x14ac:dyDescent="0.2">
      <c r="A228" t="s">
        <v>57</v>
      </c>
      <c r="E228" s="41" t="s">
        <v>285</v>
      </c>
    </row>
    <row r="229" spans="1:16" x14ac:dyDescent="0.2">
      <c r="A229" t="s">
        <v>49</v>
      </c>
      <c r="B229" s="36" t="s">
        <v>278</v>
      </c>
      <c r="C229" s="36" t="s">
        <v>287</v>
      </c>
      <c r="D229" s="37" t="s">
        <v>47</v>
      </c>
      <c r="E229" s="13" t="s">
        <v>288</v>
      </c>
      <c r="F229" s="38" t="s">
        <v>113</v>
      </c>
      <c r="G229" s="39">
        <v>1</v>
      </c>
      <c r="H229" s="38">
        <v>0</v>
      </c>
      <c r="I229" s="38">
        <f>ROUND(G229*H229,6)</f>
        <v>0</v>
      </c>
      <c r="L229" s="40">
        <v>0</v>
      </c>
      <c r="M229" s="34">
        <f>ROUND(ROUND(L229,2)*ROUND(G229,3),2)</f>
        <v>0</v>
      </c>
      <c r="N229" s="38" t="s">
        <v>53</v>
      </c>
      <c r="O229">
        <f>(M229*21)/100</f>
        <v>0</v>
      </c>
      <c r="P229" t="s">
        <v>27</v>
      </c>
    </row>
    <row r="230" spans="1:16" x14ac:dyDescent="0.2">
      <c r="A230" s="37" t="s">
        <v>54</v>
      </c>
      <c r="E230" s="41" t="s">
        <v>55</v>
      </c>
    </row>
    <row r="231" spans="1:16" x14ac:dyDescent="0.2">
      <c r="A231" s="37" t="s">
        <v>56</v>
      </c>
      <c r="E231" s="42" t="s">
        <v>245</v>
      </c>
    </row>
    <row r="232" spans="1:16" ht="165.75" x14ac:dyDescent="0.2">
      <c r="A232" t="s">
        <v>57</v>
      </c>
      <c r="E232" s="41" t="s">
        <v>289</v>
      </c>
    </row>
    <row r="233" spans="1:16" x14ac:dyDescent="0.2">
      <c r="A233" t="s">
        <v>49</v>
      </c>
      <c r="B233" s="36" t="s">
        <v>282</v>
      </c>
      <c r="C233" s="36" t="s">
        <v>346</v>
      </c>
      <c r="D233" s="37" t="s">
        <v>55</v>
      </c>
      <c r="E233" s="13" t="s">
        <v>347</v>
      </c>
      <c r="F233" s="38" t="s">
        <v>113</v>
      </c>
      <c r="G233" s="39">
        <v>1</v>
      </c>
      <c r="H233" s="38">
        <v>0</v>
      </c>
      <c r="I233" s="38">
        <f>ROUND(G233*H233,6)</f>
        <v>0</v>
      </c>
      <c r="L233" s="40">
        <v>0</v>
      </c>
      <c r="M233" s="34">
        <f>ROUND(ROUND(L233,2)*ROUND(G233,3),2)</f>
        <v>0</v>
      </c>
      <c r="N233" s="38" t="s">
        <v>53</v>
      </c>
      <c r="O233">
        <f>(M233*21)/100</f>
        <v>0</v>
      </c>
      <c r="P233" t="s">
        <v>27</v>
      </c>
    </row>
    <row r="234" spans="1:16" x14ac:dyDescent="0.2">
      <c r="A234" s="37" t="s">
        <v>54</v>
      </c>
      <c r="E234" s="41" t="s">
        <v>55</v>
      </c>
    </row>
    <row r="235" spans="1:16" x14ac:dyDescent="0.2">
      <c r="A235" s="37" t="s">
        <v>56</v>
      </c>
      <c r="E235" s="42" t="s">
        <v>152</v>
      </c>
    </row>
    <row r="236" spans="1:16" ht="127.5" x14ac:dyDescent="0.2">
      <c r="A236" t="s">
        <v>57</v>
      </c>
      <c r="E236" s="41" t="s">
        <v>348</v>
      </c>
    </row>
    <row r="237" spans="1:16" x14ac:dyDescent="0.2">
      <c r="A237" t="s">
        <v>49</v>
      </c>
      <c r="B237" s="36" t="s">
        <v>286</v>
      </c>
      <c r="C237" s="36" t="s">
        <v>349</v>
      </c>
      <c r="D237" s="37" t="s">
        <v>55</v>
      </c>
      <c r="E237" s="13" t="s">
        <v>350</v>
      </c>
      <c r="F237" s="38" t="s">
        <v>113</v>
      </c>
      <c r="G237" s="39">
        <v>1</v>
      </c>
      <c r="H237" s="38">
        <v>0</v>
      </c>
      <c r="I237" s="38">
        <f>ROUND(G237*H237,6)</f>
        <v>0</v>
      </c>
      <c r="L237" s="40">
        <v>0</v>
      </c>
      <c r="M237" s="34">
        <f>ROUND(ROUND(L237,2)*ROUND(G237,3),2)</f>
        <v>0</v>
      </c>
      <c r="N237" s="38" t="s">
        <v>53</v>
      </c>
      <c r="O237">
        <f>(M237*21)/100</f>
        <v>0</v>
      </c>
      <c r="P237" t="s">
        <v>27</v>
      </c>
    </row>
    <row r="238" spans="1:16" x14ac:dyDescent="0.2">
      <c r="A238" s="37" t="s">
        <v>54</v>
      </c>
      <c r="E238" s="41" t="s">
        <v>55</v>
      </c>
    </row>
    <row r="239" spans="1:16" x14ac:dyDescent="0.2">
      <c r="A239" s="37" t="s">
        <v>56</v>
      </c>
      <c r="E239" s="42" t="s">
        <v>152</v>
      </c>
    </row>
    <row r="240" spans="1:16" ht="140.25" x14ac:dyDescent="0.2">
      <c r="A240" t="s">
        <v>57</v>
      </c>
      <c r="E240" s="41" t="s">
        <v>351</v>
      </c>
    </row>
    <row r="241" spans="1:16" x14ac:dyDescent="0.2">
      <c r="A241" t="s">
        <v>49</v>
      </c>
      <c r="B241" s="36" t="s">
        <v>290</v>
      </c>
      <c r="C241" s="36" t="s">
        <v>352</v>
      </c>
      <c r="D241" s="37" t="s">
        <v>47</v>
      </c>
      <c r="E241" s="13" t="s">
        <v>353</v>
      </c>
      <c r="F241" s="38" t="s">
        <v>113</v>
      </c>
      <c r="G241" s="39">
        <v>1</v>
      </c>
      <c r="H241" s="38">
        <v>0</v>
      </c>
      <c r="I241" s="38">
        <f>ROUND(G241*H241,6)</f>
        <v>0</v>
      </c>
      <c r="L241" s="40">
        <v>0</v>
      </c>
      <c r="M241" s="34">
        <f>ROUND(ROUND(L241,2)*ROUND(G241,3),2)</f>
        <v>0</v>
      </c>
      <c r="N241" s="38" t="s">
        <v>53</v>
      </c>
      <c r="O241">
        <f>(M241*21)/100</f>
        <v>0</v>
      </c>
      <c r="P241" t="s">
        <v>27</v>
      </c>
    </row>
    <row r="242" spans="1:16" x14ac:dyDescent="0.2">
      <c r="A242" s="37" t="s">
        <v>54</v>
      </c>
      <c r="E242" s="41" t="s">
        <v>55</v>
      </c>
    </row>
    <row r="243" spans="1:16" x14ac:dyDescent="0.2">
      <c r="A243" s="37" t="s">
        <v>56</v>
      </c>
      <c r="E243" s="42" t="s">
        <v>245</v>
      </c>
    </row>
    <row r="244" spans="1:16" ht="114.75" x14ac:dyDescent="0.2">
      <c r="A244" t="s">
        <v>57</v>
      </c>
      <c r="E244" s="41" t="s">
        <v>354</v>
      </c>
    </row>
    <row r="245" spans="1:16" x14ac:dyDescent="0.2">
      <c r="A245" t="s">
        <v>49</v>
      </c>
      <c r="B245" s="36" t="s">
        <v>294</v>
      </c>
      <c r="C245" s="36" t="s">
        <v>295</v>
      </c>
      <c r="D245" s="37" t="s">
        <v>47</v>
      </c>
      <c r="E245" s="13" t="s">
        <v>355</v>
      </c>
      <c r="F245" s="38" t="s">
        <v>113</v>
      </c>
      <c r="G245" s="39">
        <v>1</v>
      </c>
      <c r="H245" s="38">
        <v>0</v>
      </c>
      <c r="I245" s="38">
        <f>ROUND(G245*H245,6)</f>
        <v>0</v>
      </c>
      <c r="L245" s="40">
        <v>0</v>
      </c>
      <c r="M245" s="34">
        <f>ROUND(ROUND(L245,2)*ROUND(G245,3),2)</f>
        <v>0</v>
      </c>
      <c r="N245" s="38" t="s">
        <v>53</v>
      </c>
      <c r="O245">
        <f>(M245*21)/100</f>
        <v>0</v>
      </c>
      <c r="P245" t="s">
        <v>27</v>
      </c>
    </row>
    <row r="246" spans="1:16" x14ac:dyDescent="0.2">
      <c r="A246" s="37" t="s">
        <v>54</v>
      </c>
      <c r="E246" s="41" t="s">
        <v>55</v>
      </c>
    </row>
    <row r="247" spans="1:16" x14ac:dyDescent="0.2">
      <c r="A247" s="37" t="s">
        <v>56</v>
      </c>
      <c r="E247" s="42" t="s">
        <v>245</v>
      </c>
    </row>
    <row r="248" spans="1:16" ht="127.5" x14ac:dyDescent="0.2">
      <c r="A248" t="s">
        <v>57</v>
      </c>
      <c r="E248" s="41" t="s">
        <v>297</v>
      </c>
    </row>
    <row r="249" spans="1:16" x14ac:dyDescent="0.2">
      <c r="A249" t="s">
        <v>49</v>
      </c>
      <c r="B249" s="36" t="s">
        <v>298</v>
      </c>
      <c r="C249" s="36" t="s">
        <v>299</v>
      </c>
      <c r="D249" s="37" t="s">
        <v>47</v>
      </c>
      <c r="E249" s="13" t="s">
        <v>300</v>
      </c>
      <c r="F249" s="38" t="s">
        <v>113</v>
      </c>
      <c r="G249" s="39">
        <v>2</v>
      </c>
      <c r="H249" s="38">
        <v>0</v>
      </c>
      <c r="I249" s="38">
        <f>ROUND(G249*H249,6)</f>
        <v>0</v>
      </c>
      <c r="L249" s="40">
        <v>0</v>
      </c>
      <c r="M249" s="34">
        <f>ROUND(ROUND(L249,2)*ROUND(G249,3),2)</f>
        <v>0</v>
      </c>
      <c r="N249" s="38" t="s">
        <v>53</v>
      </c>
      <c r="O249">
        <f>(M249*21)/100</f>
        <v>0</v>
      </c>
      <c r="P249" t="s">
        <v>27</v>
      </c>
    </row>
    <row r="250" spans="1:16" x14ac:dyDescent="0.2">
      <c r="A250" s="37" t="s">
        <v>54</v>
      </c>
      <c r="E250" s="41" t="s">
        <v>55</v>
      </c>
    </row>
    <row r="251" spans="1:16" x14ac:dyDescent="0.2">
      <c r="A251" s="37" t="s">
        <v>56</v>
      </c>
      <c r="E251" s="42" t="s">
        <v>245</v>
      </c>
    </row>
    <row r="252" spans="1:16" ht="114.75" x14ac:dyDescent="0.2">
      <c r="A252" t="s">
        <v>57</v>
      </c>
      <c r="E252" s="41" t="s">
        <v>301</v>
      </c>
    </row>
    <row r="253" spans="1:16" x14ac:dyDescent="0.2">
      <c r="A253" t="s">
        <v>49</v>
      </c>
      <c r="B253" s="36" t="s">
        <v>302</v>
      </c>
      <c r="C253" s="36" t="s">
        <v>303</v>
      </c>
      <c r="D253" s="37" t="s">
        <v>47</v>
      </c>
      <c r="E253" s="13" t="s">
        <v>304</v>
      </c>
      <c r="F253" s="38" t="s">
        <v>113</v>
      </c>
      <c r="G253" s="39">
        <v>2</v>
      </c>
      <c r="H253" s="38">
        <v>0</v>
      </c>
      <c r="I253" s="38">
        <f>ROUND(G253*H253,6)</f>
        <v>0</v>
      </c>
      <c r="L253" s="40">
        <v>0</v>
      </c>
      <c r="M253" s="34">
        <f>ROUND(ROUND(L253,2)*ROUND(G253,3),2)</f>
        <v>0</v>
      </c>
      <c r="N253" s="38" t="s">
        <v>53</v>
      </c>
      <c r="O253">
        <f>(M253*21)/100</f>
        <v>0</v>
      </c>
      <c r="P253" t="s">
        <v>27</v>
      </c>
    </row>
    <row r="254" spans="1:16" x14ac:dyDescent="0.2">
      <c r="A254" s="37" t="s">
        <v>54</v>
      </c>
      <c r="E254" s="41" t="s">
        <v>55</v>
      </c>
    </row>
    <row r="255" spans="1:16" x14ac:dyDescent="0.2">
      <c r="A255" s="37" t="s">
        <v>56</v>
      </c>
      <c r="E255" s="42" t="s">
        <v>245</v>
      </c>
    </row>
    <row r="256" spans="1:16" ht="140.25" x14ac:dyDescent="0.2">
      <c r="A256" t="s">
        <v>57</v>
      </c>
      <c r="E256" s="41" t="s">
        <v>305</v>
      </c>
    </row>
    <row r="257" spans="1:16" x14ac:dyDescent="0.2">
      <c r="A257" t="s">
        <v>49</v>
      </c>
      <c r="B257" s="36" t="s">
        <v>306</v>
      </c>
      <c r="C257" s="36" t="s">
        <v>307</v>
      </c>
      <c r="D257" s="37" t="s">
        <v>47</v>
      </c>
      <c r="E257" s="13" t="s">
        <v>308</v>
      </c>
      <c r="F257" s="38" t="s">
        <v>113</v>
      </c>
      <c r="G257" s="39">
        <v>2</v>
      </c>
      <c r="H257" s="38">
        <v>0</v>
      </c>
      <c r="I257" s="38">
        <f>ROUND(G257*H257,6)</f>
        <v>0</v>
      </c>
      <c r="L257" s="40">
        <v>0</v>
      </c>
      <c r="M257" s="34">
        <f>ROUND(ROUND(L257,2)*ROUND(G257,3),2)</f>
        <v>0</v>
      </c>
      <c r="N257" s="38" t="s">
        <v>53</v>
      </c>
      <c r="O257">
        <f>(M257*21)/100</f>
        <v>0</v>
      </c>
      <c r="P257" t="s">
        <v>27</v>
      </c>
    </row>
    <row r="258" spans="1:16" x14ac:dyDescent="0.2">
      <c r="A258" s="37" t="s">
        <v>54</v>
      </c>
      <c r="E258" s="41" t="s">
        <v>55</v>
      </c>
    </row>
    <row r="259" spans="1:16" x14ac:dyDescent="0.2">
      <c r="A259" s="37" t="s">
        <v>56</v>
      </c>
      <c r="E259" s="42" t="s">
        <v>245</v>
      </c>
    </row>
    <row r="260" spans="1:16" ht="140.25" x14ac:dyDescent="0.2">
      <c r="A260" t="s">
        <v>57</v>
      </c>
      <c r="E260" s="41" t="s">
        <v>309</v>
      </c>
    </row>
    <row r="261" spans="1:16" x14ac:dyDescent="0.2">
      <c r="A261" t="s">
        <v>49</v>
      </c>
      <c r="B261" s="36" t="s">
        <v>310</v>
      </c>
      <c r="C261" s="36" t="s">
        <v>311</v>
      </c>
      <c r="D261" s="37" t="s">
        <v>47</v>
      </c>
      <c r="E261" s="13" t="s">
        <v>312</v>
      </c>
      <c r="F261" s="38" t="s">
        <v>113</v>
      </c>
      <c r="G261" s="39">
        <v>2</v>
      </c>
      <c r="H261" s="38">
        <v>0</v>
      </c>
      <c r="I261" s="38">
        <f>ROUND(G261*H261,6)</f>
        <v>0</v>
      </c>
      <c r="L261" s="40">
        <v>0</v>
      </c>
      <c r="M261" s="34">
        <f>ROUND(ROUND(L261,2)*ROUND(G261,3),2)</f>
        <v>0</v>
      </c>
      <c r="N261" s="38" t="s">
        <v>53</v>
      </c>
      <c r="O261">
        <f>(M261*21)/100</f>
        <v>0</v>
      </c>
      <c r="P261" t="s">
        <v>27</v>
      </c>
    </row>
    <row r="262" spans="1:16" x14ac:dyDescent="0.2">
      <c r="A262" s="37" t="s">
        <v>54</v>
      </c>
      <c r="E262" s="41" t="s">
        <v>55</v>
      </c>
    </row>
    <row r="263" spans="1:16" x14ac:dyDescent="0.2">
      <c r="A263" s="37" t="s">
        <v>56</v>
      </c>
      <c r="E263" s="42" t="s">
        <v>245</v>
      </c>
    </row>
    <row r="264" spans="1:16" ht="140.25" x14ac:dyDescent="0.2">
      <c r="A264" t="s">
        <v>57</v>
      </c>
      <c r="E264" s="41" t="s">
        <v>313</v>
      </c>
    </row>
    <row r="265" spans="1:16" ht="25.5" x14ac:dyDescent="0.2">
      <c r="A265" t="s">
        <v>49</v>
      </c>
      <c r="B265" s="36" t="s">
        <v>314</v>
      </c>
      <c r="C265" s="36" t="s">
        <v>315</v>
      </c>
      <c r="D265" s="37" t="s">
        <v>47</v>
      </c>
      <c r="E265" s="13" t="s">
        <v>316</v>
      </c>
      <c r="F265" s="38" t="s">
        <v>317</v>
      </c>
      <c r="G265" s="39">
        <v>1.423</v>
      </c>
      <c r="H265" s="38">
        <v>0</v>
      </c>
      <c r="I265" s="38">
        <f>ROUND(G265*H265,6)</f>
        <v>0</v>
      </c>
      <c r="L265" s="40">
        <v>0</v>
      </c>
      <c r="M265" s="34">
        <f>ROUND(ROUND(L265,2)*ROUND(G265,3),2)</f>
        <v>0</v>
      </c>
      <c r="N265" s="38" t="s">
        <v>53</v>
      </c>
      <c r="O265">
        <f>(M265*21)/100</f>
        <v>0</v>
      </c>
      <c r="P265" t="s">
        <v>27</v>
      </c>
    </row>
    <row r="266" spans="1:16" x14ac:dyDescent="0.2">
      <c r="A266" s="37" t="s">
        <v>54</v>
      </c>
      <c r="E266" s="41" t="s">
        <v>55</v>
      </c>
    </row>
    <row r="267" spans="1:16" x14ac:dyDescent="0.2">
      <c r="A267" s="37" t="s">
        <v>56</v>
      </c>
      <c r="E267" s="42" t="s">
        <v>245</v>
      </c>
    </row>
    <row r="268" spans="1:16" ht="153" x14ac:dyDescent="0.2">
      <c r="A268" t="s">
        <v>57</v>
      </c>
      <c r="E268" s="41" t="s">
        <v>318</v>
      </c>
    </row>
    <row r="269" spans="1:16" x14ac:dyDescent="0.2">
      <c r="A269" t="s">
        <v>49</v>
      </c>
      <c r="B269" s="36" t="s">
        <v>319</v>
      </c>
      <c r="C269" s="36" t="s">
        <v>320</v>
      </c>
      <c r="D269" s="37" t="s">
        <v>47</v>
      </c>
      <c r="E269" s="13" t="s">
        <v>321</v>
      </c>
      <c r="F269" s="38" t="s">
        <v>322</v>
      </c>
      <c r="G269" s="39">
        <v>36</v>
      </c>
      <c r="H269" s="38">
        <v>0</v>
      </c>
      <c r="I269" s="38">
        <f>ROUND(G269*H269,6)</f>
        <v>0</v>
      </c>
      <c r="L269" s="40">
        <v>0</v>
      </c>
      <c r="M269" s="34">
        <f>ROUND(ROUND(L269,2)*ROUND(G269,3),2)</f>
        <v>0</v>
      </c>
      <c r="N269" s="38" t="s">
        <v>53</v>
      </c>
      <c r="O269">
        <f>(M269*21)/100</f>
        <v>0</v>
      </c>
      <c r="P269" t="s">
        <v>27</v>
      </c>
    </row>
    <row r="270" spans="1:16" x14ac:dyDescent="0.2">
      <c r="A270" s="37" t="s">
        <v>54</v>
      </c>
      <c r="E270" s="41" t="s">
        <v>55</v>
      </c>
    </row>
    <row r="271" spans="1:16" x14ac:dyDescent="0.2">
      <c r="A271" s="37" t="s">
        <v>56</v>
      </c>
      <c r="E271" s="42" t="s">
        <v>245</v>
      </c>
    </row>
    <row r="272" spans="1:16" ht="102" x14ac:dyDescent="0.2">
      <c r="A272" t="s">
        <v>57</v>
      </c>
      <c r="E272" s="41" t="s">
        <v>323</v>
      </c>
    </row>
    <row r="273" spans="1:16" ht="25.5" x14ac:dyDescent="0.2">
      <c r="A273" t="s">
        <v>49</v>
      </c>
      <c r="B273" s="36" t="s">
        <v>324</v>
      </c>
      <c r="C273" s="36" t="s">
        <v>325</v>
      </c>
      <c r="D273" s="37" t="s">
        <v>47</v>
      </c>
      <c r="E273" s="13" t="s">
        <v>326</v>
      </c>
      <c r="F273" s="38" t="s">
        <v>113</v>
      </c>
      <c r="G273" s="39">
        <v>1</v>
      </c>
      <c r="H273" s="38">
        <v>0</v>
      </c>
      <c r="I273" s="38">
        <f>ROUND(G273*H273,6)</f>
        <v>0</v>
      </c>
      <c r="L273" s="40">
        <v>0</v>
      </c>
      <c r="M273" s="34">
        <f>ROUND(ROUND(L273,2)*ROUND(G273,3),2)</f>
        <v>0</v>
      </c>
      <c r="N273" s="38" t="s">
        <v>53</v>
      </c>
      <c r="O273">
        <f>(M273*21)/100</f>
        <v>0</v>
      </c>
      <c r="P273" t="s">
        <v>27</v>
      </c>
    </row>
    <row r="274" spans="1:16" x14ac:dyDescent="0.2">
      <c r="A274" s="37" t="s">
        <v>54</v>
      </c>
      <c r="E274" s="41" t="s">
        <v>55</v>
      </c>
    </row>
    <row r="275" spans="1:16" x14ac:dyDescent="0.2">
      <c r="A275" s="37" t="s">
        <v>56</v>
      </c>
      <c r="E275" s="42" t="s">
        <v>245</v>
      </c>
    </row>
    <row r="276" spans="1:16" ht="102" x14ac:dyDescent="0.2">
      <c r="A276" t="s">
        <v>57</v>
      </c>
      <c r="E276" s="41" t="s">
        <v>327</v>
      </c>
    </row>
    <row r="277" spans="1:16" x14ac:dyDescent="0.2">
      <c r="A277" t="s">
        <v>49</v>
      </c>
      <c r="B277" s="36" t="s">
        <v>328</v>
      </c>
      <c r="C277" s="36" t="s">
        <v>329</v>
      </c>
      <c r="D277" s="37" t="s">
        <v>47</v>
      </c>
      <c r="E277" s="13" t="s">
        <v>330</v>
      </c>
      <c r="F277" s="38" t="s">
        <v>113</v>
      </c>
      <c r="G277" s="39">
        <v>1</v>
      </c>
      <c r="H277" s="38">
        <v>0</v>
      </c>
      <c r="I277" s="38">
        <f>ROUND(G277*H277,6)</f>
        <v>0</v>
      </c>
      <c r="L277" s="40">
        <v>0</v>
      </c>
      <c r="M277" s="34">
        <f>ROUND(ROUND(L277,2)*ROUND(G277,3),2)</f>
        <v>0</v>
      </c>
      <c r="N277" s="38" t="s">
        <v>53</v>
      </c>
      <c r="O277">
        <f>(M277*21)/100</f>
        <v>0</v>
      </c>
      <c r="P277" t="s">
        <v>27</v>
      </c>
    </row>
    <row r="278" spans="1:16" x14ac:dyDescent="0.2">
      <c r="A278" s="37" t="s">
        <v>54</v>
      </c>
      <c r="E278" s="41" t="s">
        <v>55</v>
      </c>
    </row>
    <row r="279" spans="1:16" x14ac:dyDescent="0.2">
      <c r="A279" s="37" t="s">
        <v>56</v>
      </c>
      <c r="E279" s="42" t="s">
        <v>245</v>
      </c>
    </row>
    <row r="280" spans="1:16" ht="76.5" x14ac:dyDescent="0.2">
      <c r="A280" t="s">
        <v>57</v>
      </c>
      <c r="E280" s="41" t="s">
        <v>331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356</v>
      </c>
      <c r="M3" s="43">
        <f>Rekapitulace!C13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356</v>
      </c>
      <c r="D4" s="9"/>
      <c r="E4" s="3" t="s">
        <v>357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COUNTIFS(L8:L100,"=0",A8:A100,"P")+COUNTIFS(L8:L100,"",A8:A100,"P")+SUM(Q8:Q100)</f>
        <v>23</v>
      </c>
    </row>
    <row r="8" spans="1:20" x14ac:dyDescent="0.2">
      <c r="A8" t="s">
        <v>44</v>
      </c>
      <c r="C8" s="30" t="s">
        <v>359</v>
      </c>
      <c r="E8" s="32" t="s">
        <v>357</v>
      </c>
      <c r="J8" s="31">
        <f>0+J9+J34+J63</f>
        <v>0</v>
      </c>
      <c r="K8" s="31">
        <f>0+K9+K34+K63</f>
        <v>0</v>
      </c>
      <c r="L8" s="31">
        <f>0+L9+L34+L63</f>
        <v>0</v>
      </c>
      <c r="M8" s="31">
        <f>0+M9+M34+M63</f>
        <v>0</v>
      </c>
    </row>
    <row r="9" spans="1:20" x14ac:dyDescent="0.2">
      <c r="A9" t="s">
        <v>46</v>
      </c>
      <c r="C9" s="33" t="s">
        <v>360</v>
      </c>
      <c r="E9" s="35" t="s">
        <v>361</v>
      </c>
      <c r="J9" s="34">
        <f>0</f>
        <v>0</v>
      </c>
      <c r="K9" s="34">
        <f>0</f>
        <v>0</v>
      </c>
      <c r="L9" s="34">
        <f>0+L10+L14+L18+L22+L26+L30</f>
        <v>0</v>
      </c>
      <c r="M9" s="34">
        <f>0+M10+M14+M18+M22+M26+M30</f>
        <v>0</v>
      </c>
    </row>
    <row r="10" spans="1:20" x14ac:dyDescent="0.2">
      <c r="A10" t="s">
        <v>49</v>
      </c>
      <c r="B10" s="36" t="s">
        <v>47</v>
      </c>
      <c r="C10" s="36" t="s">
        <v>362</v>
      </c>
      <c r="D10" s="37" t="s">
        <v>55</v>
      </c>
      <c r="E10" s="13" t="s">
        <v>363</v>
      </c>
      <c r="F10" s="38" t="s">
        <v>52</v>
      </c>
      <c r="G10" s="39">
        <v>9.8000000000000007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364</v>
      </c>
      <c r="O10">
        <f>(M10*21)/100</f>
        <v>0</v>
      </c>
      <c r="P10" t="s">
        <v>27</v>
      </c>
    </row>
    <row r="11" spans="1:20" ht="25.5" x14ac:dyDescent="0.2">
      <c r="A11" s="37" t="s">
        <v>54</v>
      </c>
      <c r="E11" s="41" t="s">
        <v>365</v>
      </c>
    </row>
    <row r="12" spans="1:20" ht="25.5" x14ac:dyDescent="0.2">
      <c r="A12" s="37" t="s">
        <v>56</v>
      </c>
      <c r="E12" s="42" t="s">
        <v>366</v>
      </c>
    </row>
    <row r="13" spans="1:20" x14ac:dyDescent="0.2">
      <c r="A13" t="s">
        <v>57</v>
      </c>
      <c r="E13" s="41" t="s">
        <v>367</v>
      </c>
    </row>
    <row r="14" spans="1:20" ht="25.5" x14ac:dyDescent="0.2">
      <c r="A14" t="s">
        <v>49</v>
      </c>
      <c r="B14" s="36" t="s">
        <v>27</v>
      </c>
      <c r="C14" s="36" t="s">
        <v>368</v>
      </c>
      <c r="D14" s="37" t="s">
        <v>55</v>
      </c>
      <c r="E14" s="13" t="s">
        <v>369</v>
      </c>
      <c r="F14" s="38" t="s">
        <v>52</v>
      </c>
      <c r="G14" s="39">
        <v>240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364</v>
      </c>
      <c r="O14">
        <f>(M14*21)/100</f>
        <v>0</v>
      </c>
      <c r="P14" t="s">
        <v>27</v>
      </c>
    </row>
    <row r="15" spans="1:20" ht="140.25" x14ac:dyDescent="0.2">
      <c r="A15" s="37" t="s">
        <v>54</v>
      </c>
      <c r="E15" s="41" t="s">
        <v>370</v>
      </c>
    </row>
    <row r="16" spans="1:20" ht="38.25" x14ac:dyDescent="0.2">
      <c r="A16" s="37" t="s">
        <v>56</v>
      </c>
      <c r="E16" s="42" t="s">
        <v>371</v>
      </c>
    </row>
    <row r="17" spans="1:16" x14ac:dyDescent="0.2">
      <c r="A17" t="s">
        <v>57</v>
      </c>
      <c r="E17" s="41" t="s">
        <v>367</v>
      </c>
    </row>
    <row r="18" spans="1:16" ht="25.5" x14ac:dyDescent="0.2">
      <c r="A18" t="s">
        <v>49</v>
      </c>
      <c r="B18" s="36" t="s">
        <v>26</v>
      </c>
      <c r="C18" s="36" t="s">
        <v>372</v>
      </c>
      <c r="D18" s="37" t="s">
        <v>55</v>
      </c>
      <c r="E18" s="13" t="s">
        <v>373</v>
      </c>
      <c r="F18" s="38" t="s">
        <v>52</v>
      </c>
      <c r="G18" s="39">
        <v>34.880000000000003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364</v>
      </c>
      <c r="O18">
        <f>(M18*21)/100</f>
        <v>0</v>
      </c>
      <c r="P18" t="s">
        <v>27</v>
      </c>
    </row>
    <row r="19" spans="1:16" ht="140.25" x14ac:dyDescent="0.2">
      <c r="A19" s="37" t="s">
        <v>54</v>
      </c>
      <c r="E19" s="41" t="s">
        <v>370</v>
      </c>
    </row>
    <row r="20" spans="1:16" x14ac:dyDescent="0.2">
      <c r="A20" s="37" t="s">
        <v>56</v>
      </c>
      <c r="E20" s="42" t="s">
        <v>374</v>
      </c>
    </row>
    <row r="21" spans="1:16" x14ac:dyDescent="0.2">
      <c r="A21" t="s">
        <v>57</v>
      </c>
      <c r="E21" s="41" t="s">
        <v>367</v>
      </c>
    </row>
    <row r="22" spans="1:16" ht="25.5" x14ac:dyDescent="0.2">
      <c r="A22" t="s">
        <v>49</v>
      </c>
      <c r="B22" s="36" t="s">
        <v>66</v>
      </c>
      <c r="C22" s="36" t="s">
        <v>375</v>
      </c>
      <c r="D22" s="37" t="s">
        <v>55</v>
      </c>
      <c r="E22" s="13" t="s">
        <v>376</v>
      </c>
      <c r="F22" s="38" t="s">
        <v>52</v>
      </c>
      <c r="G22" s="39">
        <v>2.8000000000000001E-2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364</v>
      </c>
      <c r="O22">
        <f>(M22*21)/100</f>
        <v>0</v>
      </c>
      <c r="P22" t="s">
        <v>27</v>
      </c>
    </row>
    <row r="23" spans="1:16" ht="140.25" x14ac:dyDescent="0.2">
      <c r="A23" s="37" t="s">
        <v>54</v>
      </c>
      <c r="E23" s="41" t="s">
        <v>370</v>
      </c>
    </row>
    <row r="24" spans="1:16" x14ac:dyDescent="0.2">
      <c r="A24" s="37" t="s">
        <v>56</v>
      </c>
      <c r="E24" s="42" t="s">
        <v>377</v>
      </c>
    </row>
    <row r="25" spans="1:16" x14ac:dyDescent="0.2">
      <c r="A25" t="s">
        <v>57</v>
      </c>
      <c r="E25" s="41" t="s">
        <v>367</v>
      </c>
    </row>
    <row r="26" spans="1:16" ht="25.5" x14ac:dyDescent="0.2">
      <c r="A26" t="s">
        <v>49</v>
      </c>
      <c r="B26" s="36" t="s">
        <v>70</v>
      </c>
      <c r="C26" s="36" t="s">
        <v>378</v>
      </c>
      <c r="D26" s="37" t="s">
        <v>55</v>
      </c>
      <c r="E26" s="13" t="s">
        <v>379</v>
      </c>
      <c r="F26" s="38" t="s">
        <v>52</v>
      </c>
      <c r="G26" s="39">
        <v>0.05</v>
      </c>
      <c r="H26" s="38">
        <v>0</v>
      </c>
      <c r="I26" s="38">
        <f>ROUND(G26*H26,6)</f>
        <v>0</v>
      </c>
      <c r="L26" s="40">
        <v>0</v>
      </c>
      <c r="M26" s="34">
        <f>ROUND(ROUND(L26,2)*ROUND(G26,3),2)</f>
        <v>0</v>
      </c>
      <c r="N26" s="38" t="s">
        <v>364</v>
      </c>
      <c r="O26">
        <f>(M26*21)/100</f>
        <v>0</v>
      </c>
      <c r="P26" t="s">
        <v>27</v>
      </c>
    </row>
    <row r="27" spans="1:16" ht="140.25" x14ac:dyDescent="0.2">
      <c r="A27" s="37" t="s">
        <v>54</v>
      </c>
      <c r="E27" s="41" t="s">
        <v>370</v>
      </c>
    </row>
    <row r="28" spans="1:16" x14ac:dyDescent="0.2">
      <c r="A28" s="37" t="s">
        <v>56</v>
      </c>
      <c r="E28" s="42" t="s">
        <v>380</v>
      </c>
    </row>
    <row r="29" spans="1:16" x14ac:dyDescent="0.2">
      <c r="A29" t="s">
        <v>57</v>
      </c>
      <c r="E29" s="41" t="s">
        <v>367</v>
      </c>
    </row>
    <row r="30" spans="1:16" ht="25.5" x14ac:dyDescent="0.2">
      <c r="A30" t="s">
        <v>49</v>
      </c>
      <c r="B30" s="36" t="s">
        <v>75</v>
      </c>
      <c r="C30" s="36" t="s">
        <v>381</v>
      </c>
      <c r="D30" s="37" t="s">
        <v>55</v>
      </c>
      <c r="E30" s="13" t="s">
        <v>382</v>
      </c>
      <c r="F30" s="38" t="s">
        <v>52</v>
      </c>
      <c r="G30" s="39">
        <v>1.82</v>
      </c>
      <c r="H30" s="38">
        <v>0</v>
      </c>
      <c r="I30" s="38">
        <f>ROUND(G30*H30,6)</f>
        <v>0</v>
      </c>
      <c r="L30" s="40">
        <v>0</v>
      </c>
      <c r="M30" s="34">
        <f>ROUND(ROUND(L30,2)*ROUND(G30,3),2)</f>
        <v>0</v>
      </c>
      <c r="N30" s="38" t="s">
        <v>364</v>
      </c>
      <c r="O30">
        <f>(M30*21)/100</f>
        <v>0</v>
      </c>
      <c r="P30" t="s">
        <v>27</v>
      </c>
    </row>
    <row r="31" spans="1:16" ht="140.25" x14ac:dyDescent="0.2">
      <c r="A31" s="37" t="s">
        <v>54</v>
      </c>
      <c r="E31" s="41" t="s">
        <v>370</v>
      </c>
    </row>
    <row r="32" spans="1:16" x14ac:dyDescent="0.2">
      <c r="A32" s="37" t="s">
        <v>56</v>
      </c>
      <c r="E32" s="42" t="s">
        <v>383</v>
      </c>
    </row>
    <row r="33" spans="1:16" x14ac:dyDescent="0.2">
      <c r="A33" t="s">
        <v>57</v>
      </c>
      <c r="E33" s="41" t="s">
        <v>367</v>
      </c>
    </row>
    <row r="34" spans="1:16" x14ac:dyDescent="0.2">
      <c r="A34" t="s">
        <v>46</v>
      </c>
      <c r="C34" s="33" t="s">
        <v>70</v>
      </c>
      <c r="E34" s="35" t="s">
        <v>384</v>
      </c>
      <c r="J34" s="34">
        <f>0</f>
        <v>0</v>
      </c>
      <c r="K34" s="34">
        <f>0</f>
        <v>0</v>
      </c>
      <c r="L34" s="34">
        <f>0+L35+L39+L43+L47+L51+L55+L59</f>
        <v>0</v>
      </c>
      <c r="M34" s="34">
        <f>0+M35+M39+M43+M47+M51+M55+M59</f>
        <v>0</v>
      </c>
    </row>
    <row r="35" spans="1:16" x14ac:dyDescent="0.2">
      <c r="A35" t="s">
        <v>49</v>
      </c>
      <c r="B35" s="36" t="s">
        <v>81</v>
      </c>
      <c r="C35" s="36" t="s">
        <v>385</v>
      </c>
      <c r="D35" s="37" t="s">
        <v>55</v>
      </c>
      <c r="E35" s="13" t="s">
        <v>386</v>
      </c>
      <c r="F35" s="38" t="s">
        <v>84</v>
      </c>
      <c r="G35" s="39">
        <v>120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364</v>
      </c>
      <c r="O35">
        <f>(M35*21)/100</f>
        <v>0</v>
      </c>
      <c r="P35" t="s">
        <v>27</v>
      </c>
    </row>
    <row r="36" spans="1:16" ht="89.25" x14ac:dyDescent="0.2">
      <c r="A36" s="37" t="s">
        <v>54</v>
      </c>
      <c r="E36" s="41" t="s">
        <v>387</v>
      </c>
    </row>
    <row r="37" spans="1:16" ht="25.5" x14ac:dyDescent="0.2">
      <c r="A37" s="37" t="s">
        <v>56</v>
      </c>
      <c r="E37" s="42" t="s">
        <v>388</v>
      </c>
    </row>
    <row r="38" spans="1:16" x14ac:dyDescent="0.2">
      <c r="A38" t="s">
        <v>57</v>
      </c>
      <c r="E38" s="41" t="s">
        <v>367</v>
      </c>
    </row>
    <row r="39" spans="1:16" x14ac:dyDescent="0.2">
      <c r="A39" t="s">
        <v>49</v>
      </c>
      <c r="B39" s="36" t="s">
        <v>86</v>
      </c>
      <c r="C39" s="36" t="s">
        <v>389</v>
      </c>
      <c r="D39" s="37" t="s">
        <v>55</v>
      </c>
      <c r="E39" s="13" t="s">
        <v>390</v>
      </c>
      <c r="F39" s="38" t="s">
        <v>84</v>
      </c>
      <c r="G39" s="39">
        <v>120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364</v>
      </c>
      <c r="O39">
        <f>(M39*21)/100</f>
        <v>0</v>
      </c>
      <c r="P39" t="s">
        <v>27</v>
      </c>
    </row>
    <row r="40" spans="1:16" ht="89.25" x14ac:dyDescent="0.2">
      <c r="A40" s="37" t="s">
        <v>54</v>
      </c>
      <c r="E40" s="41" t="s">
        <v>387</v>
      </c>
    </row>
    <row r="41" spans="1:16" ht="51" x14ac:dyDescent="0.2">
      <c r="A41" s="37" t="s">
        <v>56</v>
      </c>
      <c r="E41" s="42" t="s">
        <v>391</v>
      </c>
    </row>
    <row r="42" spans="1:16" x14ac:dyDescent="0.2">
      <c r="A42" t="s">
        <v>57</v>
      </c>
      <c r="E42" s="41" t="s">
        <v>367</v>
      </c>
    </row>
    <row r="43" spans="1:16" x14ac:dyDescent="0.2">
      <c r="A43" t="s">
        <v>49</v>
      </c>
      <c r="B43" s="36" t="s">
        <v>88</v>
      </c>
      <c r="C43" s="36" t="s">
        <v>392</v>
      </c>
      <c r="D43" s="37" t="s">
        <v>55</v>
      </c>
      <c r="E43" s="13" t="s">
        <v>393</v>
      </c>
      <c r="F43" s="38" t="s">
        <v>84</v>
      </c>
      <c r="G43" s="39">
        <v>240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364</v>
      </c>
      <c r="O43">
        <f>(M43*21)/100</f>
        <v>0</v>
      </c>
      <c r="P43" t="s">
        <v>27</v>
      </c>
    </row>
    <row r="44" spans="1:16" ht="89.25" x14ac:dyDescent="0.2">
      <c r="A44" s="37" t="s">
        <v>54</v>
      </c>
      <c r="E44" s="41" t="s">
        <v>387</v>
      </c>
    </row>
    <row r="45" spans="1:16" ht="38.25" x14ac:dyDescent="0.2">
      <c r="A45" s="37" t="s">
        <v>56</v>
      </c>
      <c r="E45" s="42" t="s">
        <v>394</v>
      </c>
    </row>
    <row r="46" spans="1:16" x14ac:dyDescent="0.2">
      <c r="A46" t="s">
        <v>57</v>
      </c>
      <c r="E46" s="41" t="s">
        <v>367</v>
      </c>
    </row>
    <row r="47" spans="1:16" ht="25.5" x14ac:dyDescent="0.2">
      <c r="A47" t="s">
        <v>49</v>
      </c>
      <c r="B47" s="36" t="s">
        <v>91</v>
      </c>
      <c r="C47" s="36" t="s">
        <v>395</v>
      </c>
      <c r="D47" s="37" t="s">
        <v>55</v>
      </c>
      <c r="E47" s="13" t="s">
        <v>396</v>
      </c>
      <c r="F47" s="38" t="s">
        <v>98</v>
      </c>
      <c r="G47" s="39">
        <v>100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364</v>
      </c>
      <c r="O47">
        <f>(M47*21)/100</f>
        <v>0</v>
      </c>
      <c r="P47" t="s">
        <v>27</v>
      </c>
    </row>
    <row r="48" spans="1:16" ht="318.75" x14ac:dyDescent="0.2">
      <c r="A48" s="37" t="s">
        <v>54</v>
      </c>
      <c r="E48" s="41" t="s">
        <v>397</v>
      </c>
    </row>
    <row r="49" spans="1:16" ht="76.5" x14ac:dyDescent="0.2">
      <c r="A49" s="37" t="s">
        <v>56</v>
      </c>
      <c r="E49" s="42" t="s">
        <v>398</v>
      </c>
    </row>
    <row r="50" spans="1:16" x14ac:dyDescent="0.2">
      <c r="A50" t="s">
        <v>57</v>
      </c>
      <c r="E50" s="41" t="s">
        <v>367</v>
      </c>
    </row>
    <row r="51" spans="1:16" ht="25.5" x14ac:dyDescent="0.2">
      <c r="A51" t="s">
        <v>49</v>
      </c>
      <c r="B51" s="36" t="s">
        <v>73</v>
      </c>
      <c r="C51" s="36" t="s">
        <v>399</v>
      </c>
      <c r="D51" s="37" t="s">
        <v>55</v>
      </c>
      <c r="E51" s="13" t="s">
        <v>400</v>
      </c>
      <c r="F51" s="38" t="s">
        <v>98</v>
      </c>
      <c r="G51" s="39">
        <v>699.01800000000003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364</v>
      </c>
      <c r="O51">
        <f>(M51*21)/100</f>
        <v>0</v>
      </c>
      <c r="P51" t="s">
        <v>27</v>
      </c>
    </row>
    <row r="52" spans="1:16" ht="114.75" x14ac:dyDescent="0.2">
      <c r="A52" s="37" t="s">
        <v>54</v>
      </c>
      <c r="E52" s="41" t="s">
        <v>401</v>
      </c>
    </row>
    <row r="53" spans="1:16" ht="63.75" x14ac:dyDescent="0.2">
      <c r="A53" s="37" t="s">
        <v>56</v>
      </c>
      <c r="E53" s="42" t="s">
        <v>402</v>
      </c>
    </row>
    <row r="54" spans="1:16" x14ac:dyDescent="0.2">
      <c r="A54" t="s">
        <v>57</v>
      </c>
      <c r="E54" s="41" t="s">
        <v>367</v>
      </c>
    </row>
    <row r="55" spans="1:16" x14ac:dyDescent="0.2">
      <c r="A55" t="s">
        <v>49</v>
      </c>
      <c r="B55" s="36" t="s">
        <v>102</v>
      </c>
      <c r="C55" s="36" t="s">
        <v>403</v>
      </c>
      <c r="D55" s="37" t="s">
        <v>55</v>
      </c>
      <c r="E55" s="13" t="s">
        <v>404</v>
      </c>
      <c r="F55" s="38" t="s">
        <v>113</v>
      </c>
      <c r="G55" s="39">
        <v>12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364</v>
      </c>
      <c r="O55">
        <f>(M55*21)/100</f>
        <v>0</v>
      </c>
      <c r="P55" t="s">
        <v>27</v>
      </c>
    </row>
    <row r="56" spans="1:16" ht="255" x14ac:dyDescent="0.2">
      <c r="A56" s="37" t="s">
        <v>54</v>
      </c>
      <c r="E56" s="41" t="s">
        <v>405</v>
      </c>
    </row>
    <row r="57" spans="1:16" ht="51" x14ac:dyDescent="0.2">
      <c r="A57" s="37" t="s">
        <v>56</v>
      </c>
      <c r="E57" s="42" t="s">
        <v>406</v>
      </c>
    </row>
    <row r="58" spans="1:16" x14ac:dyDescent="0.2">
      <c r="A58" t="s">
        <v>57</v>
      </c>
      <c r="E58" s="41" t="s">
        <v>367</v>
      </c>
    </row>
    <row r="59" spans="1:16" ht="25.5" x14ac:dyDescent="0.2">
      <c r="A59" t="s">
        <v>49</v>
      </c>
      <c r="B59" s="36" t="s">
        <v>79</v>
      </c>
      <c r="C59" s="36" t="s">
        <v>407</v>
      </c>
      <c r="D59" s="37" t="s">
        <v>55</v>
      </c>
      <c r="E59" s="13" t="s">
        <v>408</v>
      </c>
      <c r="F59" s="38" t="s">
        <v>98</v>
      </c>
      <c r="G59" s="39">
        <v>649.01800000000003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364</v>
      </c>
      <c r="O59">
        <f>(M59*21)/100</f>
        <v>0</v>
      </c>
      <c r="P59" t="s">
        <v>27</v>
      </c>
    </row>
    <row r="60" spans="1:16" ht="178.5" x14ac:dyDescent="0.2">
      <c r="A60" s="37" t="s">
        <v>54</v>
      </c>
      <c r="E60" s="41" t="s">
        <v>409</v>
      </c>
    </row>
    <row r="61" spans="1:16" ht="51" x14ac:dyDescent="0.2">
      <c r="A61" s="37" t="s">
        <v>56</v>
      </c>
      <c r="E61" s="42" t="s">
        <v>410</v>
      </c>
    </row>
    <row r="62" spans="1:16" x14ac:dyDescent="0.2">
      <c r="A62" t="s">
        <v>57</v>
      </c>
      <c r="E62" s="41" t="s">
        <v>367</v>
      </c>
    </row>
    <row r="63" spans="1:16" x14ac:dyDescent="0.2">
      <c r="A63" t="s">
        <v>46</v>
      </c>
      <c r="C63" s="33" t="s">
        <v>88</v>
      </c>
      <c r="E63" s="35" t="s">
        <v>411</v>
      </c>
      <c r="J63" s="34">
        <f>0</f>
        <v>0</v>
      </c>
      <c r="K63" s="34">
        <f>0</f>
        <v>0</v>
      </c>
      <c r="L63" s="34">
        <f>0+L64+L68+L72+L76+L80+L84+L88+L92+L96+L100</f>
        <v>0</v>
      </c>
      <c r="M63" s="34">
        <f>0+M64+M68+M72+M76+M80+M84+M88+M92+M96+M100</f>
        <v>0</v>
      </c>
    </row>
    <row r="64" spans="1:16" x14ac:dyDescent="0.2">
      <c r="A64" t="s">
        <v>49</v>
      </c>
      <c r="B64" s="36" t="s">
        <v>94</v>
      </c>
      <c r="C64" s="36" t="s">
        <v>412</v>
      </c>
      <c r="D64" s="37" t="s">
        <v>55</v>
      </c>
      <c r="E64" s="13" t="s">
        <v>413</v>
      </c>
      <c r="F64" s="38" t="s">
        <v>98</v>
      </c>
      <c r="G64" s="39">
        <v>12</v>
      </c>
      <c r="H64" s="38">
        <v>0</v>
      </c>
      <c r="I64" s="38">
        <f>ROUND(G64*H64,6)</f>
        <v>0</v>
      </c>
      <c r="L64" s="40">
        <v>0</v>
      </c>
      <c r="M64" s="34">
        <f>ROUND(ROUND(L64,2)*ROUND(G64,3),2)</f>
        <v>0</v>
      </c>
      <c r="N64" s="38" t="s">
        <v>364</v>
      </c>
      <c r="O64">
        <f>(M64*21)/100</f>
        <v>0</v>
      </c>
      <c r="P64" t="s">
        <v>27</v>
      </c>
    </row>
    <row r="65" spans="1:16" ht="140.25" x14ac:dyDescent="0.2">
      <c r="A65" s="37" t="s">
        <v>54</v>
      </c>
      <c r="E65" s="41" t="s">
        <v>414</v>
      </c>
    </row>
    <row r="66" spans="1:16" ht="51" x14ac:dyDescent="0.2">
      <c r="A66" s="37" t="s">
        <v>56</v>
      </c>
      <c r="E66" s="42" t="s">
        <v>415</v>
      </c>
    </row>
    <row r="67" spans="1:16" x14ac:dyDescent="0.2">
      <c r="A67" t="s">
        <v>57</v>
      </c>
      <c r="E67" s="41" t="s">
        <v>367</v>
      </c>
    </row>
    <row r="68" spans="1:16" x14ac:dyDescent="0.2">
      <c r="A68" t="s">
        <v>49</v>
      </c>
      <c r="B68" s="36" t="s">
        <v>116</v>
      </c>
      <c r="C68" s="36" t="s">
        <v>416</v>
      </c>
      <c r="D68" s="37" t="s">
        <v>55</v>
      </c>
      <c r="E68" s="13" t="s">
        <v>417</v>
      </c>
      <c r="F68" s="38" t="s">
        <v>84</v>
      </c>
      <c r="G68" s="39">
        <v>240</v>
      </c>
      <c r="H68" s="38">
        <v>0</v>
      </c>
      <c r="I68" s="38">
        <f>ROUND(G68*H68,6)</f>
        <v>0</v>
      </c>
      <c r="L68" s="40">
        <v>0</v>
      </c>
      <c r="M68" s="34">
        <f>ROUND(ROUND(L68,2)*ROUND(G68,3),2)</f>
        <v>0</v>
      </c>
      <c r="N68" s="38" t="s">
        <v>364</v>
      </c>
      <c r="O68">
        <f>(M68*21)/100</f>
        <v>0</v>
      </c>
      <c r="P68" t="s">
        <v>27</v>
      </c>
    </row>
    <row r="69" spans="1:16" ht="140.25" x14ac:dyDescent="0.2">
      <c r="A69" s="37" t="s">
        <v>54</v>
      </c>
      <c r="E69" s="41" t="s">
        <v>418</v>
      </c>
    </row>
    <row r="70" spans="1:16" ht="51" x14ac:dyDescent="0.2">
      <c r="A70" s="37" t="s">
        <v>56</v>
      </c>
      <c r="E70" s="42" t="s">
        <v>419</v>
      </c>
    </row>
    <row r="71" spans="1:16" x14ac:dyDescent="0.2">
      <c r="A71" t="s">
        <v>57</v>
      </c>
      <c r="E71" s="41" t="s">
        <v>367</v>
      </c>
    </row>
    <row r="72" spans="1:16" ht="25.5" x14ac:dyDescent="0.2">
      <c r="A72" t="s">
        <v>49</v>
      </c>
      <c r="B72" s="36" t="s">
        <v>120</v>
      </c>
      <c r="C72" s="36" t="s">
        <v>420</v>
      </c>
      <c r="D72" s="37" t="s">
        <v>55</v>
      </c>
      <c r="E72" s="13" t="s">
        <v>421</v>
      </c>
      <c r="F72" s="38" t="s">
        <v>422</v>
      </c>
      <c r="G72" s="39">
        <v>3000</v>
      </c>
      <c r="H72" s="38">
        <v>0</v>
      </c>
      <c r="I72" s="38">
        <f>ROUND(G72*H72,6)</f>
        <v>0</v>
      </c>
      <c r="L72" s="40">
        <v>0</v>
      </c>
      <c r="M72" s="34">
        <f>ROUND(ROUND(L72,2)*ROUND(G72,3),2)</f>
        <v>0</v>
      </c>
      <c r="N72" s="38" t="s">
        <v>364</v>
      </c>
      <c r="O72">
        <f>(M72*21)/100</f>
        <v>0</v>
      </c>
      <c r="P72" t="s">
        <v>27</v>
      </c>
    </row>
    <row r="73" spans="1:16" ht="127.5" x14ac:dyDescent="0.2">
      <c r="A73" s="37" t="s">
        <v>54</v>
      </c>
      <c r="E73" s="41" t="s">
        <v>423</v>
      </c>
    </row>
    <row r="74" spans="1:16" ht="25.5" x14ac:dyDescent="0.2">
      <c r="A74" s="37" t="s">
        <v>56</v>
      </c>
      <c r="E74" s="42" t="s">
        <v>424</v>
      </c>
    </row>
    <row r="75" spans="1:16" x14ac:dyDescent="0.2">
      <c r="A75" t="s">
        <v>57</v>
      </c>
      <c r="E75" s="41" t="s">
        <v>367</v>
      </c>
    </row>
    <row r="76" spans="1:16" ht="25.5" x14ac:dyDescent="0.2">
      <c r="A76" t="s">
        <v>49</v>
      </c>
      <c r="B76" s="36" t="s">
        <v>100</v>
      </c>
      <c r="C76" s="36" t="s">
        <v>425</v>
      </c>
      <c r="D76" s="37" t="s">
        <v>55</v>
      </c>
      <c r="E76" s="13" t="s">
        <v>426</v>
      </c>
      <c r="F76" s="38" t="s">
        <v>422</v>
      </c>
      <c r="G76" s="39">
        <v>840</v>
      </c>
      <c r="H76" s="38">
        <v>0</v>
      </c>
      <c r="I76" s="38">
        <f>ROUND(G76*H76,6)</f>
        <v>0</v>
      </c>
      <c r="L76" s="40">
        <v>0</v>
      </c>
      <c r="M76" s="34">
        <f>ROUND(ROUND(L76,2)*ROUND(G76,3),2)</f>
        <v>0</v>
      </c>
      <c r="N76" s="38" t="s">
        <v>364</v>
      </c>
      <c r="O76">
        <f>(M76*21)/100</f>
        <v>0</v>
      </c>
      <c r="P76" t="s">
        <v>27</v>
      </c>
    </row>
    <row r="77" spans="1:16" ht="127.5" x14ac:dyDescent="0.2">
      <c r="A77" s="37" t="s">
        <v>54</v>
      </c>
      <c r="E77" s="41" t="s">
        <v>423</v>
      </c>
    </row>
    <row r="78" spans="1:16" ht="63.75" x14ac:dyDescent="0.2">
      <c r="A78" s="37" t="s">
        <v>56</v>
      </c>
      <c r="E78" s="42" t="s">
        <v>427</v>
      </c>
    </row>
    <row r="79" spans="1:16" x14ac:dyDescent="0.2">
      <c r="A79" t="s">
        <v>57</v>
      </c>
      <c r="E79" s="41" t="s">
        <v>367</v>
      </c>
    </row>
    <row r="80" spans="1:16" ht="25.5" x14ac:dyDescent="0.2">
      <c r="A80" t="s">
        <v>49</v>
      </c>
      <c r="B80" s="36" t="s">
        <v>127</v>
      </c>
      <c r="C80" s="36" t="s">
        <v>428</v>
      </c>
      <c r="D80" s="37" t="s">
        <v>55</v>
      </c>
      <c r="E80" s="13" t="s">
        <v>429</v>
      </c>
      <c r="F80" s="38" t="s">
        <v>98</v>
      </c>
      <c r="G80" s="39">
        <v>85</v>
      </c>
      <c r="H80" s="38">
        <v>0</v>
      </c>
      <c r="I80" s="38">
        <f>ROUND(G80*H80,6)</f>
        <v>0</v>
      </c>
      <c r="L80" s="40">
        <v>0</v>
      </c>
      <c r="M80" s="34">
        <f>ROUND(ROUND(L80,2)*ROUND(G80,3),2)</f>
        <v>0</v>
      </c>
      <c r="N80" s="38" t="s">
        <v>364</v>
      </c>
      <c r="O80">
        <f>(M80*21)/100</f>
        <v>0</v>
      </c>
      <c r="P80" t="s">
        <v>27</v>
      </c>
    </row>
    <row r="81" spans="1:16" ht="204" x14ac:dyDescent="0.2">
      <c r="A81" s="37" t="s">
        <v>54</v>
      </c>
      <c r="E81" s="41" t="s">
        <v>430</v>
      </c>
    </row>
    <row r="82" spans="1:16" ht="25.5" x14ac:dyDescent="0.2">
      <c r="A82" s="37" t="s">
        <v>56</v>
      </c>
      <c r="E82" s="42" t="s">
        <v>431</v>
      </c>
    </row>
    <row r="83" spans="1:16" x14ac:dyDescent="0.2">
      <c r="A83" t="s">
        <v>57</v>
      </c>
      <c r="E83" s="41" t="s">
        <v>367</v>
      </c>
    </row>
    <row r="84" spans="1:16" ht="38.25" x14ac:dyDescent="0.2">
      <c r="A84" t="s">
        <v>49</v>
      </c>
      <c r="B84" s="36" t="s">
        <v>131</v>
      </c>
      <c r="C84" s="36" t="s">
        <v>432</v>
      </c>
      <c r="D84" s="37" t="s">
        <v>55</v>
      </c>
      <c r="E84" s="13" t="s">
        <v>433</v>
      </c>
      <c r="F84" s="38" t="s">
        <v>434</v>
      </c>
      <c r="G84" s="39">
        <v>499.8</v>
      </c>
      <c r="H84" s="38">
        <v>0</v>
      </c>
      <c r="I84" s="38">
        <f>ROUND(G84*H84,6)</f>
        <v>0</v>
      </c>
      <c r="L84" s="40">
        <v>0</v>
      </c>
      <c r="M84" s="34">
        <f>ROUND(ROUND(L84,2)*ROUND(G84,3),2)</f>
        <v>0</v>
      </c>
      <c r="N84" s="38" t="s">
        <v>364</v>
      </c>
      <c r="O84">
        <f>(M84*21)/100</f>
        <v>0</v>
      </c>
      <c r="P84" t="s">
        <v>27</v>
      </c>
    </row>
    <row r="85" spans="1:16" ht="102" x14ac:dyDescent="0.2">
      <c r="A85" s="37" t="s">
        <v>54</v>
      </c>
      <c r="E85" s="41" t="s">
        <v>435</v>
      </c>
    </row>
    <row r="86" spans="1:16" ht="38.25" x14ac:dyDescent="0.2">
      <c r="A86" s="37" t="s">
        <v>56</v>
      </c>
      <c r="E86" s="42" t="s">
        <v>436</v>
      </c>
    </row>
    <row r="87" spans="1:16" x14ac:dyDescent="0.2">
      <c r="A87" t="s">
        <v>57</v>
      </c>
      <c r="E87" s="41" t="s">
        <v>367</v>
      </c>
    </row>
    <row r="88" spans="1:16" ht="25.5" x14ac:dyDescent="0.2">
      <c r="A88" t="s">
        <v>49</v>
      </c>
      <c r="B88" s="36" t="s">
        <v>135</v>
      </c>
      <c r="C88" s="36" t="s">
        <v>437</v>
      </c>
      <c r="D88" s="37" t="s">
        <v>55</v>
      </c>
      <c r="E88" s="13" t="s">
        <v>438</v>
      </c>
      <c r="F88" s="38" t="s">
        <v>98</v>
      </c>
      <c r="G88" s="39">
        <v>15</v>
      </c>
      <c r="H88" s="38">
        <v>0</v>
      </c>
      <c r="I88" s="38">
        <f>ROUND(G88*H88,6)</f>
        <v>0</v>
      </c>
      <c r="L88" s="40">
        <v>0</v>
      </c>
      <c r="M88" s="34">
        <f>ROUND(ROUND(L88,2)*ROUND(G88,3),2)</f>
        <v>0</v>
      </c>
      <c r="N88" s="38" t="s">
        <v>364</v>
      </c>
      <c r="O88">
        <f>(M88*21)/100</f>
        <v>0</v>
      </c>
      <c r="P88" t="s">
        <v>27</v>
      </c>
    </row>
    <row r="89" spans="1:16" ht="204" x14ac:dyDescent="0.2">
      <c r="A89" s="37" t="s">
        <v>54</v>
      </c>
      <c r="E89" s="41" t="s">
        <v>439</v>
      </c>
    </row>
    <row r="90" spans="1:16" ht="25.5" x14ac:dyDescent="0.2">
      <c r="A90" s="37" t="s">
        <v>56</v>
      </c>
      <c r="E90" s="42" t="s">
        <v>440</v>
      </c>
    </row>
    <row r="91" spans="1:16" x14ac:dyDescent="0.2">
      <c r="A91" t="s">
        <v>57</v>
      </c>
      <c r="E91" s="41" t="s">
        <v>367</v>
      </c>
    </row>
    <row r="92" spans="1:16" ht="38.25" x14ac:dyDescent="0.2">
      <c r="A92" t="s">
        <v>49</v>
      </c>
      <c r="B92" s="36" t="s">
        <v>140</v>
      </c>
      <c r="C92" s="36" t="s">
        <v>441</v>
      </c>
      <c r="D92" s="37" t="s">
        <v>55</v>
      </c>
      <c r="E92" s="13" t="s">
        <v>442</v>
      </c>
      <c r="F92" s="38" t="s">
        <v>434</v>
      </c>
      <c r="G92" s="39">
        <v>88.2</v>
      </c>
      <c r="H92" s="38">
        <v>0</v>
      </c>
      <c r="I92" s="38">
        <f>ROUND(G92*H92,6)</f>
        <v>0</v>
      </c>
      <c r="L92" s="40">
        <v>0</v>
      </c>
      <c r="M92" s="34">
        <f>ROUND(ROUND(L92,2)*ROUND(G92,3),2)</f>
        <v>0</v>
      </c>
      <c r="N92" s="38" t="s">
        <v>364</v>
      </c>
      <c r="O92">
        <f>(M92*21)/100</f>
        <v>0</v>
      </c>
      <c r="P92" t="s">
        <v>27</v>
      </c>
    </row>
    <row r="93" spans="1:16" ht="102" x14ac:dyDescent="0.2">
      <c r="A93" s="37" t="s">
        <v>54</v>
      </c>
      <c r="E93" s="41" t="s">
        <v>435</v>
      </c>
    </row>
    <row r="94" spans="1:16" ht="38.25" x14ac:dyDescent="0.2">
      <c r="A94" s="37" t="s">
        <v>56</v>
      </c>
      <c r="E94" s="42" t="s">
        <v>443</v>
      </c>
    </row>
    <row r="95" spans="1:16" x14ac:dyDescent="0.2">
      <c r="A95" t="s">
        <v>57</v>
      </c>
      <c r="E95" s="41" t="s">
        <v>367</v>
      </c>
    </row>
    <row r="96" spans="1:16" x14ac:dyDescent="0.2">
      <c r="A96" t="s">
        <v>49</v>
      </c>
      <c r="B96" s="36" t="s">
        <v>144</v>
      </c>
      <c r="C96" s="36" t="s">
        <v>444</v>
      </c>
      <c r="D96" s="37" t="s">
        <v>55</v>
      </c>
      <c r="E96" s="13" t="s">
        <v>445</v>
      </c>
      <c r="F96" s="38" t="s">
        <v>113</v>
      </c>
      <c r="G96" s="39">
        <v>1</v>
      </c>
      <c r="H96" s="38">
        <v>0</v>
      </c>
      <c r="I96" s="38">
        <f>ROUND(G96*H96,6)</f>
        <v>0</v>
      </c>
      <c r="L96" s="40">
        <v>0</v>
      </c>
      <c r="M96" s="34">
        <f>ROUND(ROUND(L96,2)*ROUND(G96,3),2)</f>
        <v>0</v>
      </c>
      <c r="N96" s="38" t="s">
        <v>364</v>
      </c>
      <c r="O96">
        <f>(M96*21)/100</f>
        <v>0</v>
      </c>
      <c r="P96" t="s">
        <v>27</v>
      </c>
    </row>
    <row r="97" spans="1:16" ht="165.75" x14ac:dyDescent="0.2">
      <c r="A97" s="37" t="s">
        <v>54</v>
      </c>
      <c r="E97" s="41" t="s">
        <v>446</v>
      </c>
    </row>
    <row r="98" spans="1:16" ht="25.5" x14ac:dyDescent="0.2">
      <c r="A98" s="37" t="s">
        <v>56</v>
      </c>
      <c r="E98" s="42" t="s">
        <v>447</v>
      </c>
    </row>
    <row r="99" spans="1:16" x14ac:dyDescent="0.2">
      <c r="A99" t="s">
        <v>57</v>
      </c>
      <c r="E99" s="41" t="s">
        <v>367</v>
      </c>
    </row>
    <row r="100" spans="1:16" ht="25.5" x14ac:dyDescent="0.2">
      <c r="A100" t="s">
        <v>49</v>
      </c>
      <c r="B100" s="36" t="s">
        <v>149</v>
      </c>
      <c r="C100" s="36" t="s">
        <v>448</v>
      </c>
      <c r="D100" s="37" t="s">
        <v>55</v>
      </c>
      <c r="E100" s="13" t="s">
        <v>449</v>
      </c>
      <c r="F100" s="38" t="s">
        <v>434</v>
      </c>
      <c r="G100" s="39">
        <v>12</v>
      </c>
      <c r="H100" s="38">
        <v>0</v>
      </c>
      <c r="I100" s="38">
        <f>ROUND(G100*H100,6)</f>
        <v>0</v>
      </c>
      <c r="L100" s="40">
        <v>0</v>
      </c>
      <c r="M100" s="34">
        <f>ROUND(ROUND(L100,2)*ROUND(G100,3),2)</f>
        <v>0</v>
      </c>
      <c r="N100" s="38" t="s">
        <v>364</v>
      </c>
      <c r="O100">
        <f>(M100*21)/100</f>
        <v>0</v>
      </c>
      <c r="P100" t="s">
        <v>27</v>
      </c>
    </row>
    <row r="101" spans="1:16" ht="127.5" x14ac:dyDescent="0.2">
      <c r="A101" s="37" t="s">
        <v>54</v>
      </c>
      <c r="E101" s="41" t="s">
        <v>450</v>
      </c>
    </row>
    <row r="102" spans="1:16" ht="51" x14ac:dyDescent="0.2">
      <c r="A102" s="37" t="s">
        <v>56</v>
      </c>
      <c r="E102" s="42" t="s">
        <v>451</v>
      </c>
    </row>
    <row r="103" spans="1:16" x14ac:dyDescent="0.2">
      <c r="A103" t="s">
        <v>57</v>
      </c>
      <c r="E103" s="41" t="s">
        <v>367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452</v>
      </c>
      <c r="M3" s="43">
        <f>Rekapitulace!C15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452</v>
      </c>
      <c r="D4" s="9"/>
      <c r="E4" s="3" t="s">
        <v>453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COUNTIFS(L8:L46,"=0",A8:A46,"P")+COUNTIFS(L8:L46,"",A8:A46,"P")+SUM(Q8:Q46)</f>
        <v>9</v>
      </c>
    </row>
    <row r="8" spans="1:20" x14ac:dyDescent="0.2">
      <c r="A8" t="s">
        <v>44</v>
      </c>
      <c r="C8" s="30" t="s">
        <v>455</v>
      </c>
      <c r="E8" s="32" t="s">
        <v>453</v>
      </c>
      <c r="J8" s="31">
        <f>0+J9+J22+J27+J36+J41</f>
        <v>0</v>
      </c>
      <c r="K8" s="31">
        <f>0+K9+K22+K27+K36+K41</f>
        <v>0</v>
      </c>
      <c r="L8" s="31">
        <f>0+L9+L22+L27+L36+L41</f>
        <v>0</v>
      </c>
      <c r="M8" s="31">
        <f>0+M9+M22+M27+M36+M41</f>
        <v>0</v>
      </c>
    </row>
    <row r="9" spans="1:20" x14ac:dyDescent="0.2">
      <c r="A9" t="s">
        <v>46</v>
      </c>
      <c r="C9" s="33" t="s">
        <v>47</v>
      </c>
      <c r="E9" s="35" t="s">
        <v>456</v>
      </c>
      <c r="J9" s="34">
        <f>0</f>
        <v>0</v>
      </c>
      <c r="K9" s="34">
        <f>0</f>
        <v>0</v>
      </c>
      <c r="L9" s="34">
        <f>0+L10+L14+L18</f>
        <v>0</v>
      </c>
      <c r="M9" s="34">
        <f>0+M10+M14+M18</f>
        <v>0</v>
      </c>
    </row>
    <row r="10" spans="1:20" x14ac:dyDescent="0.2">
      <c r="A10" t="s">
        <v>49</v>
      </c>
      <c r="B10" s="36" t="s">
        <v>47</v>
      </c>
      <c r="C10" s="36" t="s">
        <v>457</v>
      </c>
      <c r="D10" s="37" t="s">
        <v>55</v>
      </c>
      <c r="E10" s="13" t="s">
        <v>458</v>
      </c>
      <c r="F10" s="38" t="s">
        <v>84</v>
      </c>
      <c r="G10" s="39">
        <v>214.8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459</v>
      </c>
      <c r="O10">
        <f>(M10*21)/100</f>
        <v>0</v>
      </c>
      <c r="P10" t="s">
        <v>27</v>
      </c>
    </row>
    <row r="11" spans="1:20" ht="369.75" x14ac:dyDescent="0.2">
      <c r="A11" s="37" t="s">
        <v>54</v>
      </c>
      <c r="E11" s="41" t="s">
        <v>460</v>
      </c>
    </row>
    <row r="12" spans="1:20" ht="51" x14ac:dyDescent="0.2">
      <c r="A12" s="37" t="s">
        <v>56</v>
      </c>
      <c r="E12" s="42" t="s">
        <v>461</v>
      </c>
    </row>
    <row r="13" spans="1:20" x14ac:dyDescent="0.2">
      <c r="A13" t="s">
        <v>57</v>
      </c>
      <c r="E13" s="41" t="s">
        <v>367</v>
      </c>
    </row>
    <row r="14" spans="1:20" x14ac:dyDescent="0.2">
      <c r="A14" t="s">
        <v>49</v>
      </c>
      <c r="B14" s="36" t="s">
        <v>27</v>
      </c>
      <c r="C14" s="36" t="s">
        <v>462</v>
      </c>
      <c r="D14" s="37" t="s">
        <v>55</v>
      </c>
      <c r="E14" s="13" t="s">
        <v>463</v>
      </c>
      <c r="F14" s="38" t="s">
        <v>422</v>
      </c>
      <c r="G14" s="39">
        <v>1074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459</v>
      </c>
      <c r="O14">
        <f>(M14*21)/100</f>
        <v>0</v>
      </c>
      <c r="P14" t="s">
        <v>27</v>
      </c>
    </row>
    <row r="15" spans="1:20" ht="25.5" x14ac:dyDescent="0.2">
      <c r="A15" s="37" t="s">
        <v>54</v>
      </c>
      <c r="E15" s="41" t="s">
        <v>464</v>
      </c>
    </row>
    <row r="16" spans="1:20" ht="25.5" x14ac:dyDescent="0.2">
      <c r="A16" s="37" t="s">
        <v>56</v>
      </c>
      <c r="E16" s="42" t="s">
        <v>465</v>
      </c>
    </row>
    <row r="17" spans="1:16" x14ac:dyDescent="0.2">
      <c r="A17" t="s">
        <v>57</v>
      </c>
      <c r="E17" s="41" t="s">
        <v>367</v>
      </c>
    </row>
    <row r="18" spans="1:16" x14ac:dyDescent="0.2">
      <c r="A18" t="s">
        <v>49</v>
      </c>
      <c r="B18" s="36" t="s">
        <v>26</v>
      </c>
      <c r="C18" s="36" t="s">
        <v>466</v>
      </c>
      <c r="D18" s="37" t="s">
        <v>55</v>
      </c>
      <c r="E18" s="13" t="s">
        <v>467</v>
      </c>
      <c r="F18" s="38" t="s">
        <v>84</v>
      </c>
      <c r="G18" s="39">
        <v>4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459</v>
      </c>
      <c r="O18">
        <f>(M18*21)/100</f>
        <v>0</v>
      </c>
      <c r="P18" t="s">
        <v>27</v>
      </c>
    </row>
    <row r="19" spans="1:16" ht="318.75" x14ac:dyDescent="0.2">
      <c r="A19" s="37" t="s">
        <v>54</v>
      </c>
      <c r="E19" s="41" t="s">
        <v>468</v>
      </c>
    </row>
    <row r="20" spans="1:16" ht="76.5" x14ac:dyDescent="0.2">
      <c r="A20" s="37" t="s">
        <v>56</v>
      </c>
      <c r="E20" s="42" t="s">
        <v>469</v>
      </c>
    </row>
    <row r="21" spans="1:16" x14ac:dyDescent="0.2">
      <c r="A21" t="s">
        <v>57</v>
      </c>
      <c r="E21" s="41" t="s">
        <v>367</v>
      </c>
    </row>
    <row r="22" spans="1:16" x14ac:dyDescent="0.2">
      <c r="A22" t="s">
        <v>46</v>
      </c>
      <c r="C22" s="33" t="s">
        <v>27</v>
      </c>
      <c r="E22" s="35" t="s">
        <v>470</v>
      </c>
      <c r="J22" s="34">
        <f>0</f>
        <v>0</v>
      </c>
      <c r="K22" s="34">
        <f>0</f>
        <v>0</v>
      </c>
      <c r="L22" s="34">
        <f>0+L23</f>
        <v>0</v>
      </c>
      <c r="M22" s="34">
        <f>0+M23</f>
        <v>0</v>
      </c>
    </row>
    <row r="23" spans="1:16" x14ac:dyDescent="0.2">
      <c r="A23" t="s">
        <v>49</v>
      </c>
      <c r="B23" s="36" t="s">
        <v>66</v>
      </c>
      <c r="C23" s="36" t="s">
        <v>471</v>
      </c>
      <c r="D23" s="37" t="s">
        <v>55</v>
      </c>
      <c r="E23" s="13" t="s">
        <v>472</v>
      </c>
      <c r="F23" s="38" t="s">
        <v>98</v>
      </c>
      <c r="G23" s="39">
        <v>29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459</v>
      </c>
      <c r="O23">
        <f>(M23*21)/100</f>
        <v>0</v>
      </c>
      <c r="P23" t="s">
        <v>27</v>
      </c>
    </row>
    <row r="24" spans="1:16" ht="165.75" x14ac:dyDescent="0.2">
      <c r="A24" s="37" t="s">
        <v>54</v>
      </c>
      <c r="E24" s="41" t="s">
        <v>473</v>
      </c>
    </row>
    <row r="25" spans="1:16" ht="102" x14ac:dyDescent="0.2">
      <c r="A25" s="37" t="s">
        <v>56</v>
      </c>
      <c r="E25" s="42" t="s">
        <v>474</v>
      </c>
    </row>
    <row r="26" spans="1:16" x14ac:dyDescent="0.2">
      <c r="A26" t="s">
        <v>57</v>
      </c>
      <c r="E26" s="41" t="s">
        <v>367</v>
      </c>
    </row>
    <row r="27" spans="1:16" x14ac:dyDescent="0.2">
      <c r="A27" t="s">
        <v>46</v>
      </c>
      <c r="C27" s="33" t="s">
        <v>70</v>
      </c>
      <c r="E27" s="35" t="s">
        <v>384</v>
      </c>
      <c r="J27" s="34">
        <f>0</f>
        <v>0</v>
      </c>
      <c r="K27" s="34">
        <f>0</f>
        <v>0</v>
      </c>
      <c r="L27" s="34">
        <f>0+L28+L32</f>
        <v>0</v>
      </c>
      <c r="M27" s="34">
        <f>0+M28+M32</f>
        <v>0</v>
      </c>
    </row>
    <row r="28" spans="1:16" ht="25.5" x14ac:dyDescent="0.2">
      <c r="A28" t="s">
        <v>49</v>
      </c>
      <c r="B28" s="36" t="s">
        <v>70</v>
      </c>
      <c r="C28" s="36" t="s">
        <v>475</v>
      </c>
      <c r="D28" s="37" t="s">
        <v>55</v>
      </c>
      <c r="E28" s="13" t="s">
        <v>476</v>
      </c>
      <c r="F28" s="38" t="s">
        <v>84</v>
      </c>
      <c r="G28" s="39">
        <v>157.19999999999999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459</v>
      </c>
      <c r="O28">
        <f>(M28*21)/100</f>
        <v>0</v>
      </c>
      <c r="P28" t="s">
        <v>27</v>
      </c>
    </row>
    <row r="29" spans="1:16" ht="280.5" x14ac:dyDescent="0.2">
      <c r="A29" s="37" t="s">
        <v>54</v>
      </c>
      <c r="E29" s="41" t="s">
        <v>477</v>
      </c>
    </row>
    <row r="30" spans="1:16" ht="51" x14ac:dyDescent="0.2">
      <c r="A30" s="37" t="s">
        <v>56</v>
      </c>
      <c r="E30" s="42" t="s">
        <v>478</v>
      </c>
    </row>
    <row r="31" spans="1:16" x14ac:dyDescent="0.2">
      <c r="A31" t="s">
        <v>57</v>
      </c>
      <c r="E31" s="41" t="s">
        <v>367</v>
      </c>
    </row>
    <row r="32" spans="1:16" ht="25.5" x14ac:dyDescent="0.2">
      <c r="A32" t="s">
        <v>49</v>
      </c>
      <c r="B32" s="36" t="s">
        <v>75</v>
      </c>
      <c r="C32" s="36" t="s">
        <v>479</v>
      </c>
      <c r="D32" s="37" t="s">
        <v>55</v>
      </c>
      <c r="E32" s="13" t="s">
        <v>480</v>
      </c>
      <c r="F32" s="38" t="s">
        <v>84</v>
      </c>
      <c r="G32" s="39">
        <v>57.6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459</v>
      </c>
      <c r="O32">
        <f>(M32*21)/100</f>
        <v>0</v>
      </c>
      <c r="P32" t="s">
        <v>27</v>
      </c>
    </row>
    <row r="33" spans="1:16" ht="267.75" x14ac:dyDescent="0.2">
      <c r="A33" s="37" t="s">
        <v>54</v>
      </c>
      <c r="E33" s="41" t="s">
        <v>481</v>
      </c>
    </row>
    <row r="34" spans="1:16" ht="25.5" x14ac:dyDescent="0.2">
      <c r="A34" s="37" t="s">
        <v>56</v>
      </c>
      <c r="E34" s="42" t="s">
        <v>482</v>
      </c>
    </row>
    <row r="35" spans="1:16" x14ac:dyDescent="0.2">
      <c r="A35" t="s">
        <v>57</v>
      </c>
      <c r="E35" s="41" t="s">
        <v>367</v>
      </c>
    </row>
    <row r="36" spans="1:16" x14ac:dyDescent="0.2">
      <c r="A36" t="s">
        <v>46</v>
      </c>
      <c r="C36" s="33" t="s">
        <v>86</v>
      </c>
      <c r="E36" s="35" t="s">
        <v>483</v>
      </c>
      <c r="J36" s="34">
        <f>0</f>
        <v>0</v>
      </c>
      <c r="K36" s="34">
        <f>0</f>
        <v>0</v>
      </c>
      <c r="L36" s="34">
        <f>0+L37</f>
        <v>0</v>
      </c>
      <c r="M36" s="34">
        <f>0+M37</f>
        <v>0</v>
      </c>
    </row>
    <row r="37" spans="1:16" x14ac:dyDescent="0.2">
      <c r="A37" t="s">
        <v>49</v>
      </c>
      <c r="B37" s="36" t="s">
        <v>81</v>
      </c>
      <c r="C37" s="36" t="s">
        <v>484</v>
      </c>
      <c r="D37" s="37" t="s">
        <v>55</v>
      </c>
      <c r="E37" s="13" t="s">
        <v>485</v>
      </c>
      <c r="F37" s="38" t="s">
        <v>113</v>
      </c>
      <c r="G37" s="39">
        <v>4</v>
      </c>
      <c r="H37" s="38">
        <v>0</v>
      </c>
      <c r="I37" s="38">
        <f>ROUND(G37*H37,6)</f>
        <v>0</v>
      </c>
      <c r="L37" s="40">
        <v>0</v>
      </c>
      <c r="M37" s="34">
        <f>ROUND(ROUND(L37,2)*ROUND(G37,3),2)</f>
        <v>0</v>
      </c>
      <c r="N37" s="38" t="s">
        <v>459</v>
      </c>
      <c r="O37">
        <f>(M37*21)/100</f>
        <v>0</v>
      </c>
      <c r="P37" t="s">
        <v>27</v>
      </c>
    </row>
    <row r="38" spans="1:16" ht="89.25" x14ac:dyDescent="0.2">
      <c r="A38" s="37" t="s">
        <v>54</v>
      </c>
      <c r="E38" s="41" t="s">
        <v>486</v>
      </c>
    </row>
    <row r="39" spans="1:16" ht="51" x14ac:dyDescent="0.2">
      <c r="A39" s="37" t="s">
        <v>56</v>
      </c>
      <c r="E39" s="42" t="s">
        <v>487</v>
      </c>
    </row>
    <row r="40" spans="1:16" x14ac:dyDescent="0.2">
      <c r="A40" t="s">
        <v>57</v>
      </c>
      <c r="E40" s="41" t="s">
        <v>367</v>
      </c>
    </row>
    <row r="41" spans="1:16" x14ac:dyDescent="0.2">
      <c r="A41" t="s">
        <v>46</v>
      </c>
      <c r="C41" s="33" t="s">
        <v>88</v>
      </c>
      <c r="E41" s="35" t="s">
        <v>411</v>
      </c>
      <c r="J41" s="34">
        <f>0</f>
        <v>0</v>
      </c>
      <c r="K41" s="34">
        <f>0</f>
        <v>0</v>
      </c>
      <c r="L41" s="34">
        <f>0+L42+L46</f>
        <v>0</v>
      </c>
      <c r="M41" s="34">
        <f>0+M42+M46</f>
        <v>0</v>
      </c>
    </row>
    <row r="42" spans="1:16" ht="25.5" x14ac:dyDescent="0.2">
      <c r="A42" t="s">
        <v>49</v>
      </c>
      <c r="B42" s="36" t="s">
        <v>86</v>
      </c>
      <c r="C42" s="36" t="s">
        <v>488</v>
      </c>
      <c r="D42" s="37" t="s">
        <v>55</v>
      </c>
      <c r="E42" s="13" t="s">
        <v>489</v>
      </c>
      <c r="F42" s="38" t="s">
        <v>98</v>
      </c>
      <c r="G42" s="39">
        <v>26</v>
      </c>
      <c r="H42" s="38">
        <v>0</v>
      </c>
      <c r="I42" s="38">
        <f>ROUND(G42*H42,6)</f>
        <v>0</v>
      </c>
      <c r="L42" s="40">
        <v>0</v>
      </c>
      <c r="M42" s="34">
        <f>ROUND(ROUND(L42,2)*ROUND(G42,3),2)</f>
        <v>0</v>
      </c>
      <c r="N42" s="38" t="s">
        <v>459</v>
      </c>
      <c r="O42">
        <f>(M42*21)/100</f>
        <v>0</v>
      </c>
      <c r="P42" t="s">
        <v>27</v>
      </c>
    </row>
    <row r="43" spans="1:16" ht="89.25" x14ac:dyDescent="0.2">
      <c r="A43" s="37" t="s">
        <v>54</v>
      </c>
      <c r="E43" s="41" t="s">
        <v>490</v>
      </c>
    </row>
    <row r="44" spans="1:16" ht="25.5" x14ac:dyDescent="0.2">
      <c r="A44" s="37" t="s">
        <v>56</v>
      </c>
      <c r="E44" s="42" t="s">
        <v>491</v>
      </c>
    </row>
    <row r="45" spans="1:16" x14ac:dyDescent="0.2">
      <c r="A45" t="s">
        <v>57</v>
      </c>
      <c r="E45" s="41" t="s">
        <v>367</v>
      </c>
    </row>
    <row r="46" spans="1:16" x14ac:dyDescent="0.2">
      <c r="A46" t="s">
        <v>49</v>
      </c>
      <c r="B46" s="36" t="s">
        <v>88</v>
      </c>
      <c r="C46" s="36" t="s">
        <v>492</v>
      </c>
      <c r="D46" s="37" t="s">
        <v>55</v>
      </c>
      <c r="E46" s="13" t="s">
        <v>493</v>
      </c>
      <c r="F46" s="38" t="s">
        <v>84</v>
      </c>
      <c r="G46" s="39">
        <v>0.64200000000000002</v>
      </c>
      <c r="H46" s="38">
        <v>0</v>
      </c>
      <c r="I46" s="38">
        <f>ROUND(G46*H46,6)</f>
        <v>0</v>
      </c>
      <c r="L46" s="40">
        <v>0</v>
      </c>
      <c r="M46" s="34">
        <f>ROUND(ROUND(L46,2)*ROUND(G46,3),2)</f>
        <v>0</v>
      </c>
      <c r="N46" s="38" t="s">
        <v>459</v>
      </c>
      <c r="O46">
        <f>(M46*21)/100</f>
        <v>0</v>
      </c>
      <c r="P46" t="s">
        <v>27</v>
      </c>
    </row>
    <row r="47" spans="1:16" ht="369.75" x14ac:dyDescent="0.2">
      <c r="A47" s="37" t="s">
        <v>54</v>
      </c>
      <c r="E47" s="41" t="s">
        <v>494</v>
      </c>
    </row>
    <row r="48" spans="1:16" ht="51" x14ac:dyDescent="0.2">
      <c r="A48" s="37" t="s">
        <v>56</v>
      </c>
      <c r="E48" s="42" t="s">
        <v>495</v>
      </c>
    </row>
    <row r="49" spans="1:5" x14ac:dyDescent="0.2">
      <c r="A49" t="s">
        <v>57</v>
      </c>
      <c r="E49" s="41" t="s">
        <v>367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496</v>
      </c>
      <c r="M3" s="43">
        <f>Rekapitulace!C17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496</v>
      </c>
      <c r="D4" s="9"/>
      <c r="E4" s="3" t="s">
        <v>497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COUNTIFS(L8:L73,"=0",A8:A73,"P")+COUNTIFS(L8:L73,"",A8:A73,"P")+SUM(Q8:Q73)</f>
        <v>16</v>
      </c>
    </row>
    <row r="8" spans="1:20" x14ac:dyDescent="0.2">
      <c r="A8" t="s">
        <v>44</v>
      </c>
      <c r="C8" s="30" t="s">
        <v>500</v>
      </c>
      <c r="E8" s="32" t="s">
        <v>499</v>
      </c>
      <c r="J8" s="31">
        <f>0+J9+J18+J31+J60</f>
        <v>0</v>
      </c>
      <c r="K8" s="31">
        <f>0+K9+K18+K31+K60</f>
        <v>0</v>
      </c>
      <c r="L8" s="31">
        <f>0+L9+L18+L31+L60</f>
        <v>0</v>
      </c>
      <c r="M8" s="31">
        <f>0+M9+M18+M31+M60</f>
        <v>0</v>
      </c>
    </row>
    <row r="9" spans="1:20" x14ac:dyDescent="0.2">
      <c r="A9" t="s">
        <v>46</v>
      </c>
      <c r="C9" s="33" t="s">
        <v>360</v>
      </c>
      <c r="E9" s="35" t="s">
        <v>361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25.5" x14ac:dyDescent="0.2">
      <c r="A10" t="s">
        <v>49</v>
      </c>
      <c r="B10" s="36" t="s">
        <v>47</v>
      </c>
      <c r="C10" s="36" t="s">
        <v>501</v>
      </c>
      <c r="D10" s="37" t="s">
        <v>55</v>
      </c>
      <c r="E10" s="13" t="s">
        <v>502</v>
      </c>
      <c r="F10" s="38" t="s">
        <v>52</v>
      </c>
      <c r="G10" s="39">
        <v>24.2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364</v>
      </c>
      <c r="O10">
        <f>(M10*21)/100</f>
        <v>0</v>
      </c>
      <c r="P10" t="s">
        <v>27</v>
      </c>
    </row>
    <row r="11" spans="1:20" ht="140.25" x14ac:dyDescent="0.2">
      <c r="A11" s="37" t="s">
        <v>54</v>
      </c>
      <c r="E11" s="41" t="s">
        <v>370</v>
      </c>
    </row>
    <row r="12" spans="1:20" ht="38.25" x14ac:dyDescent="0.2">
      <c r="A12" s="37" t="s">
        <v>56</v>
      </c>
      <c r="E12" s="42" t="s">
        <v>503</v>
      </c>
    </row>
    <row r="13" spans="1:20" x14ac:dyDescent="0.2">
      <c r="A13" t="s">
        <v>57</v>
      </c>
      <c r="E13" s="41" t="s">
        <v>367</v>
      </c>
    </row>
    <row r="14" spans="1:20" ht="25.5" x14ac:dyDescent="0.2">
      <c r="A14" t="s">
        <v>49</v>
      </c>
      <c r="B14" s="36" t="s">
        <v>27</v>
      </c>
      <c r="C14" s="36" t="s">
        <v>504</v>
      </c>
      <c r="D14" s="37" t="s">
        <v>55</v>
      </c>
      <c r="E14" s="13" t="s">
        <v>505</v>
      </c>
      <c r="F14" s="38" t="s">
        <v>52</v>
      </c>
      <c r="G14" s="39">
        <v>1.446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364</v>
      </c>
      <c r="O14">
        <f>(M14*21)/100</f>
        <v>0</v>
      </c>
      <c r="P14" t="s">
        <v>27</v>
      </c>
    </row>
    <row r="15" spans="1:20" ht="140.25" x14ac:dyDescent="0.2">
      <c r="A15" s="37" t="s">
        <v>54</v>
      </c>
      <c r="E15" s="41" t="s">
        <v>370</v>
      </c>
    </row>
    <row r="16" spans="1:20" ht="25.5" x14ac:dyDescent="0.2">
      <c r="A16" s="37" t="s">
        <v>56</v>
      </c>
      <c r="E16" s="42" t="s">
        <v>506</v>
      </c>
    </row>
    <row r="17" spans="1:16" x14ac:dyDescent="0.2">
      <c r="A17" t="s">
        <v>57</v>
      </c>
      <c r="E17" s="41" t="s">
        <v>367</v>
      </c>
    </row>
    <row r="18" spans="1:16" x14ac:dyDescent="0.2">
      <c r="A18" t="s">
        <v>46</v>
      </c>
      <c r="C18" s="33" t="s">
        <v>47</v>
      </c>
      <c r="E18" s="35" t="s">
        <v>456</v>
      </c>
      <c r="J18" s="34">
        <f>0</f>
        <v>0</v>
      </c>
      <c r="K18" s="34">
        <f>0</f>
        <v>0</v>
      </c>
      <c r="L18" s="34">
        <f>0+L19+L23+L27</f>
        <v>0</v>
      </c>
      <c r="M18" s="34">
        <f>0+M19+M23+M27</f>
        <v>0</v>
      </c>
    </row>
    <row r="19" spans="1:16" x14ac:dyDescent="0.2">
      <c r="A19" t="s">
        <v>49</v>
      </c>
      <c r="B19" s="36" t="s">
        <v>26</v>
      </c>
      <c r="C19" s="36" t="s">
        <v>507</v>
      </c>
      <c r="D19" s="37" t="s">
        <v>55</v>
      </c>
      <c r="E19" s="13" t="s">
        <v>508</v>
      </c>
      <c r="F19" s="38" t="s">
        <v>84</v>
      </c>
      <c r="G19" s="39">
        <v>12.1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364</v>
      </c>
      <c r="O19">
        <f>(M19*21)/100</f>
        <v>0</v>
      </c>
      <c r="P19" t="s">
        <v>27</v>
      </c>
    </row>
    <row r="20" spans="1:16" ht="369.75" x14ac:dyDescent="0.2">
      <c r="A20" s="37" t="s">
        <v>54</v>
      </c>
      <c r="E20" s="41" t="s">
        <v>509</v>
      </c>
    </row>
    <row r="21" spans="1:16" ht="51" x14ac:dyDescent="0.2">
      <c r="A21" s="37" t="s">
        <v>56</v>
      </c>
      <c r="E21" s="42" t="s">
        <v>510</v>
      </c>
    </row>
    <row r="22" spans="1:16" x14ac:dyDescent="0.2">
      <c r="A22" t="s">
        <v>57</v>
      </c>
      <c r="E22" s="41" t="s">
        <v>367</v>
      </c>
    </row>
    <row r="23" spans="1:16" x14ac:dyDescent="0.2">
      <c r="A23" t="s">
        <v>49</v>
      </c>
      <c r="B23" s="36" t="s">
        <v>66</v>
      </c>
      <c r="C23" s="36" t="s">
        <v>511</v>
      </c>
      <c r="D23" s="37" t="s">
        <v>55</v>
      </c>
      <c r="E23" s="13" t="s">
        <v>512</v>
      </c>
      <c r="F23" s="38" t="s">
        <v>84</v>
      </c>
      <c r="G23" s="39">
        <v>50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364</v>
      </c>
      <c r="O23">
        <f>(M23*21)/100</f>
        <v>0</v>
      </c>
      <c r="P23" t="s">
        <v>27</v>
      </c>
    </row>
    <row r="24" spans="1:16" ht="369.75" x14ac:dyDescent="0.2">
      <c r="A24" s="37" t="s">
        <v>54</v>
      </c>
      <c r="E24" s="41" t="s">
        <v>513</v>
      </c>
    </row>
    <row r="25" spans="1:16" ht="25.5" x14ac:dyDescent="0.2">
      <c r="A25" s="37" t="s">
        <v>56</v>
      </c>
      <c r="E25" s="42" t="s">
        <v>514</v>
      </c>
    </row>
    <row r="26" spans="1:16" x14ac:dyDescent="0.2">
      <c r="A26" t="s">
        <v>57</v>
      </c>
      <c r="E26" s="41" t="s">
        <v>367</v>
      </c>
    </row>
    <row r="27" spans="1:16" x14ac:dyDescent="0.2">
      <c r="A27" t="s">
        <v>49</v>
      </c>
      <c r="B27" s="36" t="s">
        <v>70</v>
      </c>
      <c r="C27" s="36" t="s">
        <v>515</v>
      </c>
      <c r="D27" s="37" t="s">
        <v>55</v>
      </c>
      <c r="E27" s="13" t="s">
        <v>516</v>
      </c>
      <c r="F27" s="38" t="s">
        <v>78</v>
      </c>
      <c r="G27" s="39">
        <v>37.5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364</v>
      </c>
      <c r="O27">
        <f>(M27*21)/100</f>
        <v>0</v>
      </c>
      <c r="P27" t="s">
        <v>27</v>
      </c>
    </row>
    <row r="28" spans="1:16" ht="25.5" x14ac:dyDescent="0.2">
      <c r="A28" s="37" t="s">
        <v>54</v>
      </c>
      <c r="E28" s="41" t="s">
        <v>517</v>
      </c>
    </row>
    <row r="29" spans="1:16" ht="51" x14ac:dyDescent="0.2">
      <c r="A29" s="37" t="s">
        <v>56</v>
      </c>
      <c r="E29" s="42" t="s">
        <v>518</v>
      </c>
    </row>
    <row r="30" spans="1:16" x14ac:dyDescent="0.2">
      <c r="A30" t="s">
        <v>57</v>
      </c>
      <c r="E30" s="41" t="s">
        <v>367</v>
      </c>
    </row>
    <row r="31" spans="1:16" x14ac:dyDescent="0.2">
      <c r="A31" t="s">
        <v>46</v>
      </c>
      <c r="C31" s="33" t="s">
        <v>70</v>
      </c>
      <c r="E31" s="35" t="s">
        <v>384</v>
      </c>
      <c r="J31" s="34">
        <f>0</f>
        <v>0</v>
      </c>
      <c r="K31" s="34">
        <f>0</f>
        <v>0</v>
      </c>
      <c r="L31" s="34">
        <f>0+L32+L36+L40+L44+L48+L52+L56</f>
        <v>0</v>
      </c>
      <c r="M31" s="34">
        <f>0+M32+M36+M40+M44+M48+M52+M56</f>
        <v>0</v>
      </c>
    </row>
    <row r="32" spans="1:16" ht="25.5" x14ac:dyDescent="0.2">
      <c r="A32" t="s">
        <v>49</v>
      </c>
      <c r="B32" s="36" t="s">
        <v>75</v>
      </c>
      <c r="C32" s="36" t="s">
        <v>519</v>
      </c>
      <c r="D32" s="37" t="s">
        <v>55</v>
      </c>
      <c r="E32" s="13" t="s">
        <v>520</v>
      </c>
      <c r="F32" s="38" t="s">
        <v>78</v>
      </c>
      <c r="G32" s="39">
        <v>37.5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364</v>
      </c>
      <c r="O32">
        <f>(M32*21)/100</f>
        <v>0</v>
      </c>
      <c r="P32" t="s">
        <v>27</v>
      </c>
    </row>
    <row r="33" spans="1:16" ht="51" x14ac:dyDescent="0.2">
      <c r="A33" s="37" t="s">
        <v>54</v>
      </c>
      <c r="E33" s="41" t="s">
        <v>521</v>
      </c>
    </row>
    <row r="34" spans="1:16" ht="51" x14ac:dyDescent="0.2">
      <c r="A34" s="37" t="s">
        <v>56</v>
      </c>
      <c r="E34" s="42" t="s">
        <v>518</v>
      </c>
    </row>
    <row r="35" spans="1:16" x14ac:dyDescent="0.2">
      <c r="A35" t="s">
        <v>57</v>
      </c>
      <c r="E35" s="41" t="s">
        <v>367</v>
      </c>
    </row>
    <row r="36" spans="1:16" x14ac:dyDescent="0.2">
      <c r="A36" t="s">
        <v>49</v>
      </c>
      <c r="B36" s="36" t="s">
        <v>81</v>
      </c>
      <c r="C36" s="36" t="s">
        <v>522</v>
      </c>
      <c r="D36" s="37" t="s">
        <v>55</v>
      </c>
      <c r="E36" s="13" t="s">
        <v>523</v>
      </c>
      <c r="F36" s="38" t="s">
        <v>78</v>
      </c>
      <c r="G36" s="39">
        <v>23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364</v>
      </c>
      <c r="O36">
        <f>(M36*21)/100</f>
        <v>0</v>
      </c>
      <c r="P36" t="s">
        <v>27</v>
      </c>
    </row>
    <row r="37" spans="1:16" ht="51" x14ac:dyDescent="0.2">
      <c r="A37" s="37" t="s">
        <v>54</v>
      </c>
      <c r="E37" s="41" t="s">
        <v>521</v>
      </c>
    </row>
    <row r="38" spans="1:16" ht="25.5" x14ac:dyDescent="0.2">
      <c r="A38" s="37" t="s">
        <v>56</v>
      </c>
      <c r="E38" s="42" t="s">
        <v>524</v>
      </c>
    </row>
    <row r="39" spans="1:16" x14ac:dyDescent="0.2">
      <c r="A39" t="s">
        <v>57</v>
      </c>
      <c r="E39" s="41" t="s">
        <v>367</v>
      </c>
    </row>
    <row r="40" spans="1:16" x14ac:dyDescent="0.2">
      <c r="A40" t="s">
        <v>49</v>
      </c>
      <c r="B40" s="36" t="s">
        <v>86</v>
      </c>
      <c r="C40" s="36" t="s">
        <v>525</v>
      </c>
      <c r="D40" s="37" t="s">
        <v>55</v>
      </c>
      <c r="E40" s="13" t="s">
        <v>526</v>
      </c>
      <c r="F40" s="38" t="s">
        <v>78</v>
      </c>
      <c r="G40" s="39">
        <v>37.5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364</v>
      </c>
      <c r="O40">
        <f>(M40*21)/100</f>
        <v>0</v>
      </c>
      <c r="P40" t="s">
        <v>27</v>
      </c>
    </row>
    <row r="41" spans="1:16" ht="51" x14ac:dyDescent="0.2">
      <c r="A41" s="37" t="s">
        <v>54</v>
      </c>
      <c r="E41" s="41" t="s">
        <v>527</v>
      </c>
    </row>
    <row r="42" spans="1:16" ht="51" x14ac:dyDescent="0.2">
      <c r="A42" s="37" t="s">
        <v>56</v>
      </c>
      <c r="E42" s="42" t="s">
        <v>518</v>
      </c>
    </row>
    <row r="43" spans="1:16" x14ac:dyDescent="0.2">
      <c r="A43" t="s">
        <v>57</v>
      </c>
      <c r="E43" s="41" t="s">
        <v>367</v>
      </c>
    </row>
    <row r="44" spans="1:16" x14ac:dyDescent="0.2">
      <c r="A44" t="s">
        <v>49</v>
      </c>
      <c r="B44" s="36" t="s">
        <v>88</v>
      </c>
      <c r="C44" s="36" t="s">
        <v>528</v>
      </c>
      <c r="D44" s="37" t="s">
        <v>55</v>
      </c>
      <c r="E44" s="13" t="s">
        <v>529</v>
      </c>
      <c r="F44" s="38" t="s">
        <v>78</v>
      </c>
      <c r="G44" s="39">
        <v>37.5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364</v>
      </c>
      <c r="O44">
        <f>(M44*21)/100</f>
        <v>0</v>
      </c>
      <c r="P44" t="s">
        <v>27</v>
      </c>
    </row>
    <row r="45" spans="1:16" ht="51" x14ac:dyDescent="0.2">
      <c r="A45" s="37" t="s">
        <v>54</v>
      </c>
      <c r="E45" s="41" t="s">
        <v>527</v>
      </c>
    </row>
    <row r="46" spans="1:16" ht="51" x14ac:dyDescent="0.2">
      <c r="A46" s="37" t="s">
        <v>56</v>
      </c>
      <c r="E46" s="42" t="s">
        <v>518</v>
      </c>
    </row>
    <row r="47" spans="1:16" x14ac:dyDescent="0.2">
      <c r="A47" t="s">
        <v>57</v>
      </c>
      <c r="E47" s="41" t="s">
        <v>367</v>
      </c>
    </row>
    <row r="48" spans="1:16" x14ac:dyDescent="0.2">
      <c r="A48" t="s">
        <v>49</v>
      </c>
      <c r="B48" s="36" t="s">
        <v>91</v>
      </c>
      <c r="C48" s="36" t="s">
        <v>530</v>
      </c>
      <c r="D48" s="37" t="s">
        <v>55</v>
      </c>
      <c r="E48" s="13" t="s">
        <v>531</v>
      </c>
      <c r="F48" s="38" t="s">
        <v>78</v>
      </c>
      <c r="G48" s="39">
        <v>37.5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364</v>
      </c>
      <c r="O48">
        <f>(M48*21)/100</f>
        <v>0</v>
      </c>
      <c r="P48" t="s">
        <v>27</v>
      </c>
    </row>
    <row r="49" spans="1:16" ht="140.25" x14ac:dyDescent="0.2">
      <c r="A49" s="37" t="s">
        <v>54</v>
      </c>
      <c r="E49" s="41" t="s">
        <v>532</v>
      </c>
    </row>
    <row r="50" spans="1:16" ht="51" x14ac:dyDescent="0.2">
      <c r="A50" s="37" t="s">
        <v>56</v>
      </c>
      <c r="E50" s="42" t="s">
        <v>518</v>
      </c>
    </row>
    <row r="51" spans="1:16" x14ac:dyDescent="0.2">
      <c r="A51" t="s">
        <v>57</v>
      </c>
      <c r="E51" s="41" t="s">
        <v>367</v>
      </c>
    </row>
    <row r="52" spans="1:16" x14ac:dyDescent="0.2">
      <c r="A52" t="s">
        <v>49</v>
      </c>
      <c r="B52" s="36" t="s">
        <v>73</v>
      </c>
      <c r="C52" s="36" t="s">
        <v>533</v>
      </c>
      <c r="D52" s="37" t="s">
        <v>55</v>
      </c>
      <c r="E52" s="13" t="s">
        <v>534</v>
      </c>
      <c r="F52" s="38" t="s">
        <v>78</v>
      </c>
      <c r="G52" s="39">
        <v>37.5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364</v>
      </c>
      <c r="O52">
        <f>(M52*21)/100</f>
        <v>0</v>
      </c>
      <c r="P52" t="s">
        <v>27</v>
      </c>
    </row>
    <row r="53" spans="1:16" ht="140.25" x14ac:dyDescent="0.2">
      <c r="A53" s="37" t="s">
        <v>54</v>
      </c>
      <c r="E53" s="41" t="s">
        <v>532</v>
      </c>
    </row>
    <row r="54" spans="1:16" ht="51" x14ac:dyDescent="0.2">
      <c r="A54" s="37" t="s">
        <v>56</v>
      </c>
      <c r="E54" s="42" t="s">
        <v>518</v>
      </c>
    </row>
    <row r="55" spans="1:16" x14ac:dyDescent="0.2">
      <c r="A55" t="s">
        <v>57</v>
      </c>
      <c r="E55" s="41" t="s">
        <v>367</v>
      </c>
    </row>
    <row r="56" spans="1:16" x14ac:dyDescent="0.2">
      <c r="A56" t="s">
        <v>49</v>
      </c>
      <c r="B56" s="36" t="s">
        <v>161</v>
      </c>
      <c r="C56" s="36" t="s">
        <v>535</v>
      </c>
      <c r="D56" s="37" t="s">
        <v>55</v>
      </c>
      <c r="E56" s="13" t="s">
        <v>536</v>
      </c>
      <c r="F56" s="38" t="s">
        <v>98</v>
      </c>
      <c r="G56" s="39">
        <v>6</v>
      </c>
      <c r="H56" s="38">
        <v>0</v>
      </c>
      <c r="I56" s="38">
        <f>ROUND(G56*H56,6)</f>
        <v>0</v>
      </c>
      <c r="L56" s="40">
        <v>0</v>
      </c>
      <c r="M56" s="34">
        <f>ROUND(ROUND(L56,2)*ROUND(G56,3),2)</f>
        <v>0</v>
      </c>
      <c r="N56" s="38" t="s">
        <v>537</v>
      </c>
      <c r="O56">
        <f>(M56*21)/100</f>
        <v>0</v>
      </c>
      <c r="P56" t="s">
        <v>27</v>
      </c>
    </row>
    <row r="57" spans="1:16" ht="153" x14ac:dyDescent="0.2">
      <c r="A57" s="37" t="s">
        <v>54</v>
      </c>
      <c r="E57" s="41" t="s">
        <v>538</v>
      </c>
    </row>
    <row r="58" spans="1:16" ht="25.5" x14ac:dyDescent="0.2">
      <c r="A58" s="37" t="s">
        <v>56</v>
      </c>
      <c r="E58" s="42" t="s">
        <v>539</v>
      </c>
    </row>
    <row r="59" spans="1:16" x14ac:dyDescent="0.2">
      <c r="A59" t="s">
        <v>57</v>
      </c>
      <c r="E59" s="41" t="s">
        <v>367</v>
      </c>
    </row>
    <row r="60" spans="1:16" x14ac:dyDescent="0.2">
      <c r="A60" t="s">
        <v>46</v>
      </c>
      <c r="C60" s="33" t="s">
        <v>88</v>
      </c>
      <c r="E60" s="35" t="s">
        <v>411</v>
      </c>
      <c r="J60" s="34">
        <f>0</f>
        <v>0</v>
      </c>
      <c r="K60" s="34">
        <f>0</f>
        <v>0</v>
      </c>
      <c r="L60" s="34">
        <f>0+L61+L65+L69+L73</f>
        <v>0</v>
      </c>
      <c r="M60" s="34">
        <f>0+M61+M65+M69+M73</f>
        <v>0</v>
      </c>
    </row>
    <row r="61" spans="1:16" x14ac:dyDescent="0.2">
      <c r="A61" t="s">
        <v>49</v>
      </c>
      <c r="B61" s="36" t="s">
        <v>102</v>
      </c>
      <c r="C61" s="36" t="s">
        <v>540</v>
      </c>
      <c r="D61" s="37" t="s">
        <v>55</v>
      </c>
      <c r="E61" s="13" t="s">
        <v>541</v>
      </c>
      <c r="F61" s="38" t="s">
        <v>98</v>
      </c>
      <c r="G61" s="39">
        <v>7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364</v>
      </c>
      <c r="O61">
        <f>(M61*21)/100</f>
        <v>0</v>
      </c>
      <c r="P61" t="s">
        <v>27</v>
      </c>
    </row>
    <row r="62" spans="1:16" ht="51" x14ac:dyDescent="0.2">
      <c r="A62" s="37" t="s">
        <v>54</v>
      </c>
      <c r="E62" s="41" t="s">
        <v>542</v>
      </c>
    </row>
    <row r="63" spans="1:16" ht="25.5" x14ac:dyDescent="0.2">
      <c r="A63" s="37" t="s">
        <v>56</v>
      </c>
      <c r="E63" s="42" t="s">
        <v>543</v>
      </c>
    </row>
    <row r="64" spans="1:16" x14ac:dyDescent="0.2">
      <c r="A64" t="s">
        <v>57</v>
      </c>
      <c r="E64" s="41" t="s">
        <v>367</v>
      </c>
    </row>
    <row r="65" spans="1:16" x14ac:dyDescent="0.2">
      <c r="A65" t="s">
        <v>49</v>
      </c>
      <c r="B65" s="36" t="s">
        <v>79</v>
      </c>
      <c r="C65" s="36" t="s">
        <v>544</v>
      </c>
      <c r="D65" s="37" t="s">
        <v>55</v>
      </c>
      <c r="E65" s="13" t="s">
        <v>545</v>
      </c>
      <c r="F65" s="38" t="s">
        <v>78</v>
      </c>
      <c r="G65" s="39">
        <v>3.855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364</v>
      </c>
      <c r="O65">
        <f>(M65*21)/100</f>
        <v>0</v>
      </c>
      <c r="P65" t="s">
        <v>27</v>
      </c>
    </row>
    <row r="66" spans="1:16" ht="178.5" x14ac:dyDescent="0.2">
      <c r="A66" s="37" t="s">
        <v>54</v>
      </c>
      <c r="E66" s="41" t="s">
        <v>546</v>
      </c>
    </row>
    <row r="67" spans="1:16" ht="25.5" x14ac:dyDescent="0.2">
      <c r="A67" s="37" t="s">
        <v>56</v>
      </c>
      <c r="E67" s="42" t="s">
        <v>547</v>
      </c>
    </row>
    <row r="68" spans="1:16" x14ac:dyDescent="0.2">
      <c r="A68" t="s">
        <v>57</v>
      </c>
      <c r="E68" s="41" t="s">
        <v>367</v>
      </c>
    </row>
    <row r="69" spans="1:16" ht="25.5" x14ac:dyDescent="0.2">
      <c r="A69" t="s">
        <v>49</v>
      </c>
      <c r="B69" s="36" t="s">
        <v>94</v>
      </c>
      <c r="C69" s="36" t="s">
        <v>548</v>
      </c>
      <c r="D69" s="37" t="s">
        <v>55</v>
      </c>
      <c r="E69" s="13" t="s">
        <v>549</v>
      </c>
      <c r="F69" s="38" t="s">
        <v>434</v>
      </c>
      <c r="G69" s="39">
        <v>34.695</v>
      </c>
      <c r="H69" s="38">
        <v>0</v>
      </c>
      <c r="I69" s="38">
        <f>ROUND(G69*H69,6)</f>
        <v>0</v>
      </c>
      <c r="L69" s="40">
        <v>0</v>
      </c>
      <c r="M69" s="34">
        <f>ROUND(ROUND(L69,2)*ROUND(G69,3),2)</f>
        <v>0</v>
      </c>
      <c r="N69" s="38" t="s">
        <v>364</v>
      </c>
      <c r="O69">
        <f>(M69*21)/100</f>
        <v>0</v>
      </c>
      <c r="P69" t="s">
        <v>27</v>
      </c>
    </row>
    <row r="70" spans="1:16" ht="127.5" x14ac:dyDescent="0.2">
      <c r="A70" s="37" t="s">
        <v>54</v>
      </c>
      <c r="E70" s="41" t="s">
        <v>550</v>
      </c>
    </row>
    <row r="71" spans="1:16" ht="38.25" x14ac:dyDescent="0.2">
      <c r="A71" s="37" t="s">
        <v>56</v>
      </c>
      <c r="E71" s="42" t="s">
        <v>551</v>
      </c>
    </row>
    <row r="72" spans="1:16" x14ac:dyDescent="0.2">
      <c r="A72" t="s">
        <v>57</v>
      </c>
      <c r="E72" s="41" t="s">
        <v>367</v>
      </c>
    </row>
    <row r="73" spans="1:16" x14ac:dyDescent="0.2">
      <c r="A73" t="s">
        <v>49</v>
      </c>
      <c r="B73" s="36" t="s">
        <v>154</v>
      </c>
      <c r="C73" s="36" t="s">
        <v>552</v>
      </c>
      <c r="D73" s="37" t="s">
        <v>55</v>
      </c>
      <c r="E73" s="13" t="s">
        <v>553</v>
      </c>
      <c r="F73" s="38" t="s">
        <v>78</v>
      </c>
      <c r="G73" s="39">
        <v>7.5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364</v>
      </c>
      <c r="O73">
        <f>(M73*21)/100</f>
        <v>0</v>
      </c>
      <c r="P73" t="s">
        <v>27</v>
      </c>
    </row>
    <row r="74" spans="1:16" ht="280.5" x14ac:dyDescent="0.2">
      <c r="A74" s="37" t="s">
        <v>54</v>
      </c>
      <c r="E74" s="41" t="s">
        <v>554</v>
      </c>
    </row>
    <row r="75" spans="1:16" ht="25.5" x14ac:dyDescent="0.2">
      <c r="A75" s="37" t="s">
        <v>56</v>
      </c>
      <c r="E75" s="42" t="s">
        <v>555</v>
      </c>
    </row>
    <row r="76" spans="1:16" x14ac:dyDescent="0.2">
      <c r="A76" t="s">
        <v>57</v>
      </c>
      <c r="E76" s="41" t="s">
        <v>367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496</v>
      </c>
      <c r="M3" s="43">
        <f>Rekapitulace!C17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496</v>
      </c>
      <c r="D4" s="9"/>
      <c r="E4" s="3" t="s">
        <v>497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COUNTIFS(L8:L69,"=0",A8:A69,"P")+COUNTIFS(L8:L69,"",A8:A69,"P")+SUM(Q8:Q69)</f>
        <v>15</v>
      </c>
    </row>
    <row r="8" spans="1:20" x14ac:dyDescent="0.2">
      <c r="A8" t="s">
        <v>44</v>
      </c>
      <c r="C8" s="30" t="s">
        <v>558</v>
      </c>
      <c r="E8" s="32" t="s">
        <v>557</v>
      </c>
      <c r="J8" s="31">
        <f>0+J9+J18+J27+J56</f>
        <v>0</v>
      </c>
      <c r="K8" s="31">
        <f>0+K9+K18+K27+K56</f>
        <v>0</v>
      </c>
      <c r="L8" s="31">
        <f>0+L9+L18+L27+L56</f>
        <v>0</v>
      </c>
      <c r="M8" s="31">
        <f>0+M9+M18+M27+M56</f>
        <v>0</v>
      </c>
    </row>
    <row r="9" spans="1:20" x14ac:dyDescent="0.2">
      <c r="A9" t="s">
        <v>46</v>
      </c>
      <c r="C9" s="33" t="s">
        <v>360</v>
      </c>
      <c r="E9" s="35" t="s">
        <v>361</v>
      </c>
      <c r="J9" s="34">
        <f>0</f>
        <v>0</v>
      </c>
      <c r="K9" s="34">
        <f>0</f>
        <v>0</v>
      </c>
      <c r="L9" s="34">
        <f>0+L10+L14</f>
        <v>0</v>
      </c>
      <c r="M9" s="34">
        <f>0+M10+M14</f>
        <v>0</v>
      </c>
    </row>
    <row r="10" spans="1:20" ht="25.5" x14ac:dyDescent="0.2">
      <c r="A10" t="s">
        <v>49</v>
      </c>
      <c r="B10" s="36" t="s">
        <v>47</v>
      </c>
      <c r="C10" s="36" t="s">
        <v>501</v>
      </c>
      <c r="D10" s="37" t="s">
        <v>55</v>
      </c>
      <c r="E10" s="13" t="s">
        <v>502</v>
      </c>
      <c r="F10" s="38" t="s">
        <v>52</v>
      </c>
      <c r="G10" s="39">
        <v>25.1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364</v>
      </c>
      <c r="O10">
        <f>(M10*21)/100</f>
        <v>0</v>
      </c>
      <c r="P10" t="s">
        <v>27</v>
      </c>
    </row>
    <row r="11" spans="1:20" ht="140.25" x14ac:dyDescent="0.2">
      <c r="A11" s="37" t="s">
        <v>54</v>
      </c>
      <c r="E11" s="41" t="s">
        <v>370</v>
      </c>
    </row>
    <row r="12" spans="1:20" ht="38.25" x14ac:dyDescent="0.2">
      <c r="A12" s="37" t="s">
        <v>56</v>
      </c>
      <c r="E12" s="42" t="s">
        <v>559</v>
      </c>
    </row>
    <row r="13" spans="1:20" x14ac:dyDescent="0.2">
      <c r="A13" t="s">
        <v>57</v>
      </c>
      <c r="E13" s="41" t="s">
        <v>367</v>
      </c>
    </row>
    <row r="14" spans="1:20" ht="25.5" x14ac:dyDescent="0.2">
      <c r="A14" t="s">
        <v>49</v>
      </c>
      <c r="B14" s="36" t="s">
        <v>27</v>
      </c>
      <c r="C14" s="36" t="s">
        <v>504</v>
      </c>
      <c r="D14" s="37" t="s">
        <v>55</v>
      </c>
      <c r="E14" s="13" t="s">
        <v>505</v>
      </c>
      <c r="F14" s="38" t="s">
        <v>52</v>
      </c>
      <c r="G14" s="39">
        <v>1.446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364</v>
      </c>
      <c r="O14">
        <f>(M14*21)/100</f>
        <v>0</v>
      </c>
      <c r="P14" t="s">
        <v>27</v>
      </c>
    </row>
    <row r="15" spans="1:20" ht="140.25" x14ac:dyDescent="0.2">
      <c r="A15" s="37" t="s">
        <v>54</v>
      </c>
      <c r="E15" s="41" t="s">
        <v>370</v>
      </c>
    </row>
    <row r="16" spans="1:20" ht="25.5" x14ac:dyDescent="0.2">
      <c r="A16" s="37" t="s">
        <v>56</v>
      </c>
      <c r="E16" s="42" t="s">
        <v>506</v>
      </c>
    </row>
    <row r="17" spans="1:16" x14ac:dyDescent="0.2">
      <c r="A17" t="s">
        <v>57</v>
      </c>
      <c r="E17" s="41" t="s">
        <v>367</v>
      </c>
    </row>
    <row r="18" spans="1:16" x14ac:dyDescent="0.2">
      <c r="A18" t="s">
        <v>46</v>
      </c>
      <c r="C18" s="33" t="s">
        <v>47</v>
      </c>
      <c r="E18" s="35" t="s">
        <v>456</v>
      </c>
      <c r="J18" s="34">
        <f>0</f>
        <v>0</v>
      </c>
      <c r="K18" s="34">
        <f>0</f>
        <v>0</v>
      </c>
      <c r="L18" s="34">
        <f>0+L19+L23</f>
        <v>0</v>
      </c>
      <c r="M18" s="34">
        <f>0+M19+M23</f>
        <v>0</v>
      </c>
    </row>
    <row r="19" spans="1:16" x14ac:dyDescent="0.2">
      <c r="A19" t="s">
        <v>49</v>
      </c>
      <c r="B19" s="36" t="s">
        <v>26</v>
      </c>
      <c r="C19" s="36" t="s">
        <v>507</v>
      </c>
      <c r="D19" s="37" t="s">
        <v>55</v>
      </c>
      <c r="E19" s="13" t="s">
        <v>508</v>
      </c>
      <c r="F19" s="38" t="s">
        <v>84</v>
      </c>
      <c r="G19" s="39">
        <v>12.55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364</v>
      </c>
      <c r="O19">
        <f>(M19*21)/100</f>
        <v>0</v>
      </c>
      <c r="P19" t="s">
        <v>27</v>
      </c>
    </row>
    <row r="20" spans="1:16" ht="369.75" x14ac:dyDescent="0.2">
      <c r="A20" s="37" t="s">
        <v>54</v>
      </c>
      <c r="E20" s="41" t="s">
        <v>509</v>
      </c>
    </row>
    <row r="21" spans="1:16" ht="51" x14ac:dyDescent="0.2">
      <c r="A21" s="37" t="s">
        <v>56</v>
      </c>
      <c r="E21" s="42" t="s">
        <v>560</v>
      </c>
    </row>
    <row r="22" spans="1:16" x14ac:dyDescent="0.2">
      <c r="A22" t="s">
        <v>57</v>
      </c>
      <c r="E22" s="41" t="s">
        <v>367</v>
      </c>
    </row>
    <row r="23" spans="1:16" x14ac:dyDescent="0.2">
      <c r="A23" t="s">
        <v>49</v>
      </c>
      <c r="B23" s="36" t="s">
        <v>66</v>
      </c>
      <c r="C23" s="36" t="s">
        <v>515</v>
      </c>
      <c r="D23" s="37" t="s">
        <v>55</v>
      </c>
      <c r="E23" s="13" t="s">
        <v>516</v>
      </c>
      <c r="F23" s="38" t="s">
        <v>78</v>
      </c>
      <c r="G23" s="39">
        <v>39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364</v>
      </c>
      <c r="O23">
        <f>(M23*21)/100</f>
        <v>0</v>
      </c>
      <c r="P23" t="s">
        <v>27</v>
      </c>
    </row>
    <row r="24" spans="1:16" ht="25.5" x14ac:dyDescent="0.2">
      <c r="A24" s="37" t="s">
        <v>54</v>
      </c>
      <c r="E24" s="41" t="s">
        <v>517</v>
      </c>
    </row>
    <row r="25" spans="1:16" ht="51" x14ac:dyDescent="0.2">
      <c r="A25" s="37" t="s">
        <v>56</v>
      </c>
      <c r="E25" s="42" t="s">
        <v>561</v>
      </c>
    </row>
    <row r="26" spans="1:16" x14ac:dyDescent="0.2">
      <c r="A26" t="s">
        <v>57</v>
      </c>
      <c r="E26" s="41" t="s">
        <v>367</v>
      </c>
    </row>
    <row r="27" spans="1:16" x14ac:dyDescent="0.2">
      <c r="A27" t="s">
        <v>46</v>
      </c>
      <c r="C27" s="33" t="s">
        <v>70</v>
      </c>
      <c r="E27" s="35" t="s">
        <v>384</v>
      </c>
      <c r="J27" s="34">
        <f>0</f>
        <v>0</v>
      </c>
      <c r="K27" s="34">
        <f>0</f>
        <v>0</v>
      </c>
      <c r="L27" s="34">
        <f>0+L28+L32+L36+L40+L44+L48+L52</f>
        <v>0</v>
      </c>
      <c r="M27" s="34">
        <f>0+M28+M32+M36+M40+M44+M48+M52</f>
        <v>0</v>
      </c>
    </row>
    <row r="28" spans="1:16" ht="25.5" x14ac:dyDescent="0.2">
      <c r="A28" t="s">
        <v>49</v>
      </c>
      <c r="B28" s="36" t="s">
        <v>70</v>
      </c>
      <c r="C28" s="36" t="s">
        <v>519</v>
      </c>
      <c r="D28" s="37" t="s">
        <v>55</v>
      </c>
      <c r="E28" s="13" t="s">
        <v>520</v>
      </c>
      <c r="F28" s="38" t="s">
        <v>78</v>
      </c>
      <c r="G28" s="39">
        <v>39</v>
      </c>
      <c r="H28" s="38">
        <v>0</v>
      </c>
      <c r="I28" s="38">
        <f>ROUND(G28*H28,6)</f>
        <v>0</v>
      </c>
      <c r="L28" s="40">
        <v>0</v>
      </c>
      <c r="M28" s="34">
        <f>ROUND(ROUND(L28,2)*ROUND(G28,3),2)</f>
        <v>0</v>
      </c>
      <c r="N28" s="38" t="s">
        <v>364</v>
      </c>
      <c r="O28">
        <f>(M28*21)/100</f>
        <v>0</v>
      </c>
      <c r="P28" t="s">
        <v>27</v>
      </c>
    </row>
    <row r="29" spans="1:16" ht="51" x14ac:dyDescent="0.2">
      <c r="A29" s="37" t="s">
        <v>54</v>
      </c>
      <c r="E29" s="41" t="s">
        <v>521</v>
      </c>
    </row>
    <row r="30" spans="1:16" ht="51" x14ac:dyDescent="0.2">
      <c r="A30" s="37" t="s">
        <v>56</v>
      </c>
      <c r="E30" s="42" t="s">
        <v>561</v>
      </c>
    </row>
    <row r="31" spans="1:16" x14ac:dyDescent="0.2">
      <c r="A31" t="s">
        <v>57</v>
      </c>
      <c r="E31" s="41" t="s">
        <v>367</v>
      </c>
    </row>
    <row r="32" spans="1:16" x14ac:dyDescent="0.2">
      <c r="A32" t="s">
        <v>49</v>
      </c>
      <c r="B32" s="36" t="s">
        <v>75</v>
      </c>
      <c r="C32" s="36" t="s">
        <v>522</v>
      </c>
      <c r="D32" s="37" t="s">
        <v>55</v>
      </c>
      <c r="E32" s="13" t="s">
        <v>523</v>
      </c>
      <c r="F32" s="38" t="s">
        <v>78</v>
      </c>
      <c r="G32" s="39">
        <v>24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364</v>
      </c>
      <c r="O32">
        <f>(M32*21)/100</f>
        <v>0</v>
      </c>
      <c r="P32" t="s">
        <v>27</v>
      </c>
    </row>
    <row r="33" spans="1:16" ht="51" x14ac:dyDescent="0.2">
      <c r="A33" s="37" t="s">
        <v>54</v>
      </c>
      <c r="E33" s="41" t="s">
        <v>521</v>
      </c>
    </row>
    <row r="34" spans="1:16" ht="25.5" x14ac:dyDescent="0.2">
      <c r="A34" s="37" t="s">
        <v>56</v>
      </c>
      <c r="E34" s="42" t="s">
        <v>562</v>
      </c>
    </row>
    <row r="35" spans="1:16" x14ac:dyDescent="0.2">
      <c r="A35" t="s">
        <v>57</v>
      </c>
      <c r="E35" s="41" t="s">
        <v>367</v>
      </c>
    </row>
    <row r="36" spans="1:16" x14ac:dyDescent="0.2">
      <c r="A36" t="s">
        <v>49</v>
      </c>
      <c r="B36" s="36" t="s">
        <v>81</v>
      </c>
      <c r="C36" s="36" t="s">
        <v>525</v>
      </c>
      <c r="D36" s="37" t="s">
        <v>55</v>
      </c>
      <c r="E36" s="13" t="s">
        <v>526</v>
      </c>
      <c r="F36" s="38" t="s">
        <v>78</v>
      </c>
      <c r="G36" s="39">
        <v>39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364</v>
      </c>
      <c r="O36">
        <f>(M36*21)/100</f>
        <v>0</v>
      </c>
      <c r="P36" t="s">
        <v>27</v>
      </c>
    </row>
    <row r="37" spans="1:16" ht="51" x14ac:dyDescent="0.2">
      <c r="A37" s="37" t="s">
        <v>54</v>
      </c>
      <c r="E37" s="41" t="s">
        <v>527</v>
      </c>
    </row>
    <row r="38" spans="1:16" ht="51" x14ac:dyDescent="0.2">
      <c r="A38" s="37" t="s">
        <v>56</v>
      </c>
      <c r="E38" s="42" t="s">
        <v>561</v>
      </c>
    </row>
    <row r="39" spans="1:16" x14ac:dyDescent="0.2">
      <c r="A39" t="s">
        <v>57</v>
      </c>
      <c r="E39" s="41" t="s">
        <v>367</v>
      </c>
    </row>
    <row r="40" spans="1:16" x14ac:dyDescent="0.2">
      <c r="A40" t="s">
        <v>49</v>
      </c>
      <c r="B40" s="36" t="s">
        <v>86</v>
      </c>
      <c r="C40" s="36" t="s">
        <v>528</v>
      </c>
      <c r="D40" s="37" t="s">
        <v>55</v>
      </c>
      <c r="E40" s="13" t="s">
        <v>529</v>
      </c>
      <c r="F40" s="38" t="s">
        <v>78</v>
      </c>
      <c r="G40" s="39">
        <v>39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364</v>
      </c>
      <c r="O40">
        <f>(M40*21)/100</f>
        <v>0</v>
      </c>
      <c r="P40" t="s">
        <v>27</v>
      </c>
    </row>
    <row r="41" spans="1:16" ht="51" x14ac:dyDescent="0.2">
      <c r="A41" s="37" t="s">
        <v>54</v>
      </c>
      <c r="E41" s="41" t="s">
        <v>527</v>
      </c>
    </row>
    <row r="42" spans="1:16" ht="51" x14ac:dyDescent="0.2">
      <c r="A42" s="37" t="s">
        <v>56</v>
      </c>
      <c r="E42" s="42" t="s">
        <v>561</v>
      </c>
    </row>
    <row r="43" spans="1:16" x14ac:dyDescent="0.2">
      <c r="A43" t="s">
        <v>57</v>
      </c>
      <c r="E43" s="41" t="s">
        <v>367</v>
      </c>
    </row>
    <row r="44" spans="1:16" x14ac:dyDescent="0.2">
      <c r="A44" t="s">
        <v>49</v>
      </c>
      <c r="B44" s="36" t="s">
        <v>88</v>
      </c>
      <c r="C44" s="36" t="s">
        <v>530</v>
      </c>
      <c r="D44" s="37" t="s">
        <v>55</v>
      </c>
      <c r="E44" s="13" t="s">
        <v>531</v>
      </c>
      <c r="F44" s="38" t="s">
        <v>78</v>
      </c>
      <c r="G44" s="39">
        <v>39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364</v>
      </c>
      <c r="O44">
        <f>(M44*21)/100</f>
        <v>0</v>
      </c>
      <c r="P44" t="s">
        <v>27</v>
      </c>
    </row>
    <row r="45" spans="1:16" ht="140.25" x14ac:dyDescent="0.2">
      <c r="A45" s="37" t="s">
        <v>54</v>
      </c>
      <c r="E45" s="41" t="s">
        <v>532</v>
      </c>
    </row>
    <row r="46" spans="1:16" ht="51" x14ac:dyDescent="0.2">
      <c r="A46" s="37" t="s">
        <v>56</v>
      </c>
      <c r="E46" s="42" t="s">
        <v>561</v>
      </c>
    </row>
    <row r="47" spans="1:16" x14ac:dyDescent="0.2">
      <c r="A47" t="s">
        <v>57</v>
      </c>
      <c r="E47" s="41" t="s">
        <v>367</v>
      </c>
    </row>
    <row r="48" spans="1:16" x14ac:dyDescent="0.2">
      <c r="A48" t="s">
        <v>49</v>
      </c>
      <c r="B48" s="36" t="s">
        <v>91</v>
      </c>
      <c r="C48" s="36" t="s">
        <v>533</v>
      </c>
      <c r="D48" s="37" t="s">
        <v>55</v>
      </c>
      <c r="E48" s="13" t="s">
        <v>534</v>
      </c>
      <c r="F48" s="38" t="s">
        <v>78</v>
      </c>
      <c r="G48" s="39">
        <v>39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364</v>
      </c>
      <c r="O48">
        <f>(M48*21)/100</f>
        <v>0</v>
      </c>
      <c r="P48" t="s">
        <v>27</v>
      </c>
    </row>
    <row r="49" spans="1:16" ht="140.25" x14ac:dyDescent="0.2">
      <c r="A49" s="37" t="s">
        <v>54</v>
      </c>
      <c r="E49" s="41" t="s">
        <v>532</v>
      </c>
    </row>
    <row r="50" spans="1:16" ht="51" x14ac:dyDescent="0.2">
      <c r="A50" s="37" t="s">
        <v>56</v>
      </c>
      <c r="E50" s="42" t="s">
        <v>561</v>
      </c>
    </row>
    <row r="51" spans="1:16" x14ac:dyDescent="0.2">
      <c r="A51" t="s">
        <v>57</v>
      </c>
      <c r="E51" s="41" t="s">
        <v>367</v>
      </c>
    </row>
    <row r="52" spans="1:16" x14ac:dyDescent="0.2">
      <c r="A52" t="s">
        <v>49</v>
      </c>
      <c r="B52" s="36" t="s">
        <v>161</v>
      </c>
      <c r="C52" s="36" t="s">
        <v>535</v>
      </c>
      <c r="D52" s="37" t="s">
        <v>55</v>
      </c>
      <c r="E52" s="13" t="s">
        <v>536</v>
      </c>
      <c r="F52" s="38" t="s">
        <v>98</v>
      </c>
      <c r="G52" s="39">
        <v>6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537</v>
      </c>
      <c r="O52">
        <f>(M52*21)/100</f>
        <v>0</v>
      </c>
      <c r="P52" t="s">
        <v>27</v>
      </c>
    </row>
    <row r="53" spans="1:16" ht="153" x14ac:dyDescent="0.2">
      <c r="A53" s="37" t="s">
        <v>54</v>
      </c>
      <c r="E53" s="41" t="s">
        <v>538</v>
      </c>
    </row>
    <row r="54" spans="1:16" ht="25.5" x14ac:dyDescent="0.2">
      <c r="A54" s="37" t="s">
        <v>56</v>
      </c>
      <c r="E54" s="42" t="s">
        <v>539</v>
      </c>
    </row>
    <row r="55" spans="1:16" x14ac:dyDescent="0.2">
      <c r="A55" t="s">
        <v>57</v>
      </c>
      <c r="E55" s="41" t="s">
        <v>367</v>
      </c>
    </row>
    <row r="56" spans="1:16" x14ac:dyDescent="0.2">
      <c r="A56" t="s">
        <v>46</v>
      </c>
      <c r="C56" s="33" t="s">
        <v>88</v>
      </c>
      <c r="E56" s="35" t="s">
        <v>411</v>
      </c>
      <c r="J56" s="34">
        <f>0</f>
        <v>0</v>
      </c>
      <c r="K56" s="34">
        <f>0</f>
        <v>0</v>
      </c>
      <c r="L56" s="34">
        <f>0+L57+L61+L65+L69</f>
        <v>0</v>
      </c>
      <c r="M56" s="34">
        <f>0+M57+M61+M65+M69</f>
        <v>0</v>
      </c>
    </row>
    <row r="57" spans="1:16" x14ac:dyDescent="0.2">
      <c r="A57" t="s">
        <v>49</v>
      </c>
      <c r="B57" s="36" t="s">
        <v>73</v>
      </c>
      <c r="C57" s="36" t="s">
        <v>540</v>
      </c>
      <c r="D57" s="37" t="s">
        <v>55</v>
      </c>
      <c r="E57" s="13" t="s">
        <v>541</v>
      </c>
      <c r="F57" s="38" t="s">
        <v>98</v>
      </c>
      <c r="G57" s="39">
        <v>12</v>
      </c>
      <c r="H57" s="38">
        <v>0</v>
      </c>
      <c r="I57" s="38">
        <f>ROUND(G57*H57,6)</f>
        <v>0</v>
      </c>
      <c r="L57" s="40">
        <v>0</v>
      </c>
      <c r="M57" s="34">
        <f>ROUND(ROUND(L57,2)*ROUND(G57,3),2)</f>
        <v>0</v>
      </c>
      <c r="N57" s="38" t="s">
        <v>364</v>
      </c>
      <c r="O57">
        <f>(M57*21)/100</f>
        <v>0</v>
      </c>
      <c r="P57" t="s">
        <v>27</v>
      </c>
    </row>
    <row r="58" spans="1:16" ht="51" x14ac:dyDescent="0.2">
      <c r="A58" s="37" t="s">
        <v>54</v>
      </c>
      <c r="E58" s="41" t="s">
        <v>542</v>
      </c>
    </row>
    <row r="59" spans="1:16" ht="25.5" x14ac:dyDescent="0.2">
      <c r="A59" s="37" t="s">
        <v>56</v>
      </c>
      <c r="E59" s="42" t="s">
        <v>563</v>
      </c>
    </row>
    <row r="60" spans="1:16" x14ac:dyDescent="0.2">
      <c r="A60" t="s">
        <v>57</v>
      </c>
      <c r="E60" s="41" t="s">
        <v>367</v>
      </c>
    </row>
    <row r="61" spans="1:16" x14ac:dyDescent="0.2">
      <c r="A61" t="s">
        <v>49</v>
      </c>
      <c r="B61" s="36" t="s">
        <v>102</v>
      </c>
      <c r="C61" s="36" t="s">
        <v>544</v>
      </c>
      <c r="D61" s="37" t="s">
        <v>55</v>
      </c>
      <c r="E61" s="13" t="s">
        <v>545</v>
      </c>
      <c r="F61" s="38" t="s">
        <v>78</v>
      </c>
      <c r="G61" s="39">
        <v>3.855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364</v>
      </c>
      <c r="O61">
        <f>(M61*21)/100</f>
        <v>0</v>
      </c>
      <c r="P61" t="s">
        <v>27</v>
      </c>
    </row>
    <row r="62" spans="1:16" ht="178.5" x14ac:dyDescent="0.2">
      <c r="A62" s="37" t="s">
        <v>54</v>
      </c>
      <c r="E62" s="41" t="s">
        <v>546</v>
      </c>
    </row>
    <row r="63" spans="1:16" ht="25.5" x14ac:dyDescent="0.2">
      <c r="A63" s="37" t="s">
        <v>56</v>
      </c>
      <c r="E63" s="42" t="s">
        <v>547</v>
      </c>
    </row>
    <row r="64" spans="1:16" x14ac:dyDescent="0.2">
      <c r="A64" t="s">
        <v>57</v>
      </c>
      <c r="E64" s="41" t="s">
        <v>367</v>
      </c>
    </row>
    <row r="65" spans="1:16" ht="25.5" x14ac:dyDescent="0.2">
      <c r="A65" t="s">
        <v>49</v>
      </c>
      <c r="B65" s="36" t="s">
        <v>79</v>
      </c>
      <c r="C65" s="36" t="s">
        <v>548</v>
      </c>
      <c r="D65" s="37" t="s">
        <v>55</v>
      </c>
      <c r="E65" s="13" t="s">
        <v>549</v>
      </c>
      <c r="F65" s="38" t="s">
        <v>434</v>
      </c>
      <c r="G65" s="39">
        <v>34.695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364</v>
      </c>
      <c r="O65">
        <f>(M65*21)/100</f>
        <v>0</v>
      </c>
      <c r="P65" t="s">
        <v>27</v>
      </c>
    </row>
    <row r="66" spans="1:16" ht="127.5" x14ac:dyDescent="0.2">
      <c r="A66" s="37" t="s">
        <v>54</v>
      </c>
      <c r="E66" s="41" t="s">
        <v>550</v>
      </c>
    </row>
    <row r="67" spans="1:16" ht="38.25" x14ac:dyDescent="0.2">
      <c r="A67" s="37" t="s">
        <v>56</v>
      </c>
      <c r="E67" s="42" t="s">
        <v>551</v>
      </c>
    </row>
    <row r="68" spans="1:16" x14ac:dyDescent="0.2">
      <c r="A68" t="s">
        <v>57</v>
      </c>
      <c r="E68" s="41" t="s">
        <v>367</v>
      </c>
    </row>
    <row r="69" spans="1:16" x14ac:dyDescent="0.2">
      <c r="A69" t="s">
        <v>49</v>
      </c>
      <c r="B69" s="36" t="s">
        <v>154</v>
      </c>
      <c r="C69" s="36" t="s">
        <v>552</v>
      </c>
      <c r="D69" s="37" t="s">
        <v>55</v>
      </c>
      <c r="E69" s="13" t="s">
        <v>553</v>
      </c>
      <c r="F69" s="38" t="s">
        <v>78</v>
      </c>
      <c r="G69" s="39">
        <v>7.5</v>
      </c>
      <c r="H69" s="38">
        <v>0</v>
      </c>
      <c r="I69" s="38">
        <f>ROUND(G69*H69,6)</f>
        <v>0</v>
      </c>
      <c r="L69" s="40">
        <v>0</v>
      </c>
      <c r="M69" s="34">
        <f>ROUND(ROUND(L69,2)*ROUND(G69,3),2)</f>
        <v>0</v>
      </c>
      <c r="N69" s="38" t="s">
        <v>364</v>
      </c>
      <c r="O69">
        <f>(M69*21)/100</f>
        <v>0</v>
      </c>
      <c r="P69" t="s">
        <v>27</v>
      </c>
    </row>
    <row r="70" spans="1:16" ht="280.5" x14ac:dyDescent="0.2">
      <c r="A70" s="37" t="s">
        <v>54</v>
      </c>
      <c r="E70" s="41" t="s">
        <v>554</v>
      </c>
    </row>
    <row r="71" spans="1:16" ht="25.5" x14ac:dyDescent="0.2">
      <c r="A71" s="37" t="s">
        <v>56</v>
      </c>
      <c r="E71" s="42" t="s">
        <v>555</v>
      </c>
    </row>
    <row r="72" spans="1:16" x14ac:dyDescent="0.2">
      <c r="A72" t="s">
        <v>57</v>
      </c>
      <c r="E72" s="41" t="s">
        <v>367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564</v>
      </c>
      <c r="M3" s="43">
        <f>Rekapitulace!C20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564</v>
      </c>
      <c r="D4" s="9"/>
      <c r="E4" s="3" t="s">
        <v>565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COUNTIFS(L8:L91,"=0",A8:A91,"P")+COUNTIFS(L8:L91,"",A8:A91,"P")+SUM(Q8:Q91)</f>
        <v>20</v>
      </c>
    </row>
    <row r="8" spans="1:20" x14ac:dyDescent="0.2">
      <c r="A8" t="s">
        <v>44</v>
      </c>
      <c r="C8" s="30" t="s">
        <v>568</v>
      </c>
      <c r="E8" s="32" t="s">
        <v>567</v>
      </c>
      <c r="J8" s="31">
        <f>0+J9+J26+J31+J60+J77+J86</f>
        <v>0</v>
      </c>
      <c r="K8" s="31">
        <f>0+K9+K26+K31+K60+K77+K86</f>
        <v>0</v>
      </c>
      <c r="L8" s="31">
        <f>0+L9+L26+L31+L60+L77+L86</f>
        <v>0</v>
      </c>
      <c r="M8" s="31">
        <f>0+M9+M26+M31+M60+M77+M86</f>
        <v>0</v>
      </c>
    </row>
    <row r="9" spans="1:20" x14ac:dyDescent="0.2">
      <c r="A9" t="s">
        <v>46</v>
      </c>
      <c r="C9" s="33" t="s">
        <v>569</v>
      </c>
      <c r="E9" s="35" t="s">
        <v>411</v>
      </c>
      <c r="J9" s="34">
        <f>0</f>
        <v>0</v>
      </c>
      <c r="K9" s="34">
        <f>0</f>
        <v>0</v>
      </c>
      <c r="L9" s="34">
        <f>0+L10+L14+L18+L22</f>
        <v>0</v>
      </c>
      <c r="M9" s="34">
        <f>0+M10+M14+M18+M22</f>
        <v>0</v>
      </c>
    </row>
    <row r="10" spans="1:20" x14ac:dyDescent="0.2">
      <c r="A10" t="s">
        <v>49</v>
      </c>
      <c r="B10" s="36" t="s">
        <v>120</v>
      </c>
      <c r="C10" s="36" t="s">
        <v>570</v>
      </c>
      <c r="D10" s="37" t="s">
        <v>55</v>
      </c>
      <c r="E10" s="13" t="s">
        <v>571</v>
      </c>
      <c r="F10" s="38" t="s">
        <v>98</v>
      </c>
      <c r="G10" s="39">
        <v>8.9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364</v>
      </c>
      <c r="O10">
        <f>(M10*21)/100</f>
        <v>0</v>
      </c>
      <c r="P10" t="s">
        <v>27</v>
      </c>
    </row>
    <row r="11" spans="1:20" ht="63.75" x14ac:dyDescent="0.2">
      <c r="A11" s="37" t="s">
        <v>54</v>
      </c>
      <c r="E11" s="41" t="s">
        <v>572</v>
      </c>
    </row>
    <row r="12" spans="1:20" ht="76.5" x14ac:dyDescent="0.2">
      <c r="A12" s="37" t="s">
        <v>56</v>
      </c>
      <c r="E12" s="42" t="s">
        <v>573</v>
      </c>
    </row>
    <row r="13" spans="1:20" x14ac:dyDescent="0.2">
      <c r="A13" t="s">
        <v>57</v>
      </c>
      <c r="E13" s="41" t="s">
        <v>367</v>
      </c>
    </row>
    <row r="14" spans="1:20" ht="25.5" x14ac:dyDescent="0.2">
      <c r="A14" t="s">
        <v>49</v>
      </c>
      <c r="B14" s="36" t="s">
        <v>100</v>
      </c>
      <c r="C14" s="36" t="s">
        <v>574</v>
      </c>
      <c r="D14" s="37" t="s">
        <v>55</v>
      </c>
      <c r="E14" s="13" t="s">
        <v>575</v>
      </c>
      <c r="F14" s="38" t="s">
        <v>98</v>
      </c>
      <c r="G14" s="39">
        <v>2.4</v>
      </c>
      <c r="H14" s="38">
        <v>0</v>
      </c>
      <c r="I14" s="38">
        <f>ROUND(G14*H14,6)</f>
        <v>0</v>
      </c>
      <c r="L14" s="40">
        <v>0</v>
      </c>
      <c r="M14" s="34">
        <f>ROUND(ROUND(L14,2)*ROUND(G14,3),2)</f>
        <v>0</v>
      </c>
      <c r="N14" s="38" t="s">
        <v>364</v>
      </c>
      <c r="O14">
        <f>(M14*21)/100</f>
        <v>0</v>
      </c>
      <c r="P14" t="s">
        <v>27</v>
      </c>
    </row>
    <row r="15" spans="1:20" ht="89.25" x14ac:dyDescent="0.2">
      <c r="A15" s="37" t="s">
        <v>54</v>
      </c>
      <c r="E15" s="41" t="s">
        <v>490</v>
      </c>
    </row>
    <row r="16" spans="1:20" ht="38.25" x14ac:dyDescent="0.2">
      <c r="A16" s="37" t="s">
        <v>56</v>
      </c>
      <c r="E16" s="42" t="s">
        <v>576</v>
      </c>
    </row>
    <row r="17" spans="1:16" x14ac:dyDescent="0.2">
      <c r="A17" t="s">
        <v>57</v>
      </c>
      <c r="E17" s="41" t="s">
        <v>367</v>
      </c>
    </row>
    <row r="18" spans="1:16" ht="25.5" x14ac:dyDescent="0.2">
      <c r="A18" t="s">
        <v>49</v>
      </c>
      <c r="B18" s="36" t="s">
        <v>127</v>
      </c>
      <c r="C18" s="36" t="s">
        <v>488</v>
      </c>
      <c r="D18" s="37" t="s">
        <v>55</v>
      </c>
      <c r="E18" s="13" t="s">
        <v>489</v>
      </c>
      <c r="F18" s="38" t="s">
        <v>98</v>
      </c>
      <c r="G18" s="39">
        <v>6</v>
      </c>
      <c r="H18" s="38">
        <v>0</v>
      </c>
      <c r="I18" s="38">
        <f>ROUND(G18*H18,6)</f>
        <v>0</v>
      </c>
      <c r="L18" s="40">
        <v>0</v>
      </c>
      <c r="M18" s="34">
        <f>ROUND(ROUND(L18,2)*ROUND(G18,3),2)</f>
        <v>0</v>
      </c>
      <c r="N18" s="38" t="s">
        <v>364</v>
      </c>
      <c r="O18">
        <f>(M18*21)/100</f>
        <v>0</v>
      </c>
      <c r="P18" t="s">
        <v>27</v>
      </c>
    </row>
    <row r="19" spans="1:16" ht="89.25" x14ac:dyDescent="0.2">
      <c r="A19" s="37" t="s">
        <v>54</v>
      </c>
      <c r="E19" s="41" t="s">
        <v>490</v>
      </c>
    </row>
    <row r="20" spans="1:16" ht="38.25" x14ac:dyDescent="0.2">
      <c r="A20" s="37" t="s">
        <v>56</v>
      </c>
      <c r="E20" s="42" t="s">
        <v>577</v>
      </c>
    </row>
    <row r="21" spans="1:16" x14ac:dyDescent="0.2">
      <c r="A21" t="s">
        <v>57</v>
      </c>
      <c r="E21" s="41" t="s">
        <v>367</v>
      </c>
    </row>
    <row r="22" spans="1:16" x14ac:dyDescent="0.2">
      <c r="A22" t="s">
        <v>49</v>
      </c>
      <c r="B22" s="36" t="s">
        <v>131</v>
      </c>
      <c r="C22" s="36" t="s">
        <v>578</v>
      </c>
      <c r="D22" s="37" t="s">
        <v>55</v>
      </c>
      <c r="E22" s="13" t="s">
        <v>579</v>
      </c>
      <c r="F22" s="38" t="s">
        <v>84</v>
      </c>
      <c r="G22" s="39">
        <v>22.32</v>
      </c>
      <c r="H22" s="38">
        <v>0</v>
      </c>
      <c r="I22" s="38">
        <f>ROUND(G22*H22,6)</f>
        <v>0</v>
      </c>
      <c r="L22" s="40">
        <v>0</v>
      </c>
      <c r="M22" s="34">
        <f>ROUND(ROUND(L22,2)*ROUND(G22,3),2)</f>
        <v>0</v>
      </c>
      <c r="N22" s="38" t="s">
        <v>364</v>
      </c>
      <c r="O22">
        <f>(M22*21)/100</f>
        <v>0</v>
      </c>
      <c r="P22" t="s">
        <v>27</v>
      </c>
    </row>
    <row r="23" spans="1:16" ht="114.75" x14ac:dyDescent="0.2">
      <c r="A23" s="37" t="s">
        <v>54</v>
      </c>
      <c r="E23" s="41" t="s">
        <v>580</v>
      </c>
    </row>
    <row r="24" spans="1:16" ht="38.25" x14ac:dyDescent="0.2">
      <c r="A24" s="37" t="s">
        <v>56</v>
      </c>
      <c r="E24" s="42" t="s">
        <v>581</v>
      </c>
    </row>
    <row r="25" spans="1:16" x14ac:dyDescent="0.2">
      <c r="A25" t="s">
        <v>57</v>
      </c>
      <c r="E25" s="41" t="s">
        <v>367</v>
      </c>
    </row>
    <row r="26" spans="1:16" x14ac:dyDescent="0.2">
      <c r="A26" t="s">
        <v>46</v>
      </c>
      <c r="C26" s="33" t="s">
        <v>582</v>
      </c>
      <c r="E26" s="35" t="s">
        <v>583</v>
      </c>
      <c r="J26" s="34">
        <f>0</f>
        <v>0</v>
      </c>
      <c r="K26" s="34">
        <f>0</f>
        <v>0</v>
      </c>
      <c r="L26" s="34">
        <f>0+L27</f>
        <v>0</v>
      </c>
      <c r="M26" s="34">
        <f>0+M27</f>
        <v>0</v>
      </c>
    </row>
    <row r="27" spans="1:16" ht="25.5" x14ac:dyDescent="0.2">
      <c r="A27" t="s">
        <v>49</v>
      </c>
      <c r="B27" s="36" t="s">
        <v>135</v>
      </c>
      <c r="C27" s="36" t="s">
        <v>584</v>
      </c>
      <c r="D27" s="37" t="s">
        <v>55</v>
      </c>
      <c r="E27" s="13" t="s">
        <v>585</v>
      </c>
      <c r="F27" s="38" t="s">
        <v>78</v>
      </c>
      <c r="G27" s="39">
        <v>102.92700000000001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364</v>
      </c>
      <c r="O27">
        <f>(M27*21)/100</f>
        <v>0</v>
      </c>
      <c r="P27" t="s">
        <v>27</v>
      </c>
    </row>
    <row r="28" spans="1:16" ht="191.25" x14ac:dyDescent="0.2">
      <c r="A28" s="37" t="s">
        <v>54</v>
      </c>
      <c r="E28" s="41" t="s">
        <v>586</v>
      </c>
    </row>
    <row r="29" spans="1:16" ht="63.75" x14ac:dyDescent="0.2">
      <c r="A29" s="37" t="s">
        <v>56</v>
      </c>
      <c r="E29" s="42" t="s">
        <v>587</v>
      </c>
    </row>
    <row r="30" spans="1:16" x14ac:dyDescent="0.2">
      <c r="A30" t="s">
        <v>57</v>
      </c>
      <c r="E30" s="41" t="s">
        <v>367</v>
      </c>
    </row>
    <row r="31" spans="1:16" x14ac:dyDescent="0.2">
      <c r="A31" t="s">
        <v>46</v>
      </c>
      <c r="C31" s="33" t="s">
        <v>360</v>
      </c>
      <c r="E31" s="35" t="s">
        <v>456</v>
      </c>
      <c r="J31" s="34">
        <f>0</f>
        <v>0</v>
      </c>
      <c r="K31" s="34">
        <f>0</f>
        <v>0</v>
      </c>
      <c r="L31" s="34">
        <f>0+L32+L36+L40+L44+L48+L52+L56</f>
        <v>0</v>
      </c>
      <c r="M31" s="34">
        <f>0+M32+M36+M40+M44+M48+M52+M56</f>
        <v>0</v>
      </c>
    </row>
    <row r="32" spans="1:16" x14ac:dyDescent="0.2">
      <c r="A32" t="s">
        <v>49</v>
      </c>
      <c r="B32" s="36" t="s">
        <v>70</v>
      </c>
      <c r="C32" s="36" t="s">
        <v>588</v>
      </c>
      <c r="D32" s="37" t="s">
        <v>55</v>
      </c>
      <c r="E32" s="13" t="s">
        <v>589</v>
      </c>
      <c r="F32" s="38" t="s">
        <v>78</v>
      </c>
      <c r="G32" s="39">
        <v>60</v>
      </c>
      <c r="H32" s="38">
        <v>0</v>
      </c>
      <c r="I32" s="38">
        <f>ROUND(G32*H32,6)</f>
        <v>0</v>
      </c>
      <c r="L32" s="40">
        <v>0</v>
      </c>
      <c r="M32" s="34">
        <f>ROUND(ROUND(L32,2)*ROUND(G32,3),2)</f>
        <v>0</v>
      </c>
      <c r="N32" s="38" t="s">
        <v>364</v>
      </c>
      <c r="O32">
        <f>(M32*21)/100</f>
        <v>0</v>
      </c>
      <c r="P32" t="s">
        <v>27</v>
      </c>
    </row>
    <row r="33" spans="1:16" ht="38.25" x14ac:dyDescent="0.2">
      <c r="A33" s="37" t="s">
        <v>54</v>
      </c>
      <c r="E33" s="41" t="s">
        <v>590</v>
      </c>
    </row>
    <row r="34" spans="1:16" ht="25.5" x14ac:dyDescent="0.2">
      <c r="A34" s="37" t="s">
        <v>56</v>
      </c>
      <c r="E34" s="42" t="s">
        <v>591</v>
      </c>
    </row>
    <row r="35" spans="1:16" x14ac:dyDescent="0.2">
      <c r="A35" t="s">
        <v>57</v>
      </c>
      <c r="E35" s="41" t="s">
        <v>367</v>
      </c>
    </row>
    <row r="36" spans="1:16" ht="25.5" x14ac:dyDescent="0.2">
      <c r="A36" t="s">
        <v>49</v>
      </c>
      <c r="B36" s="36" t="s">
        <v>75</v>
      </c>
      <c r="C36" s="36" t="s">
        <v>592</v>
      </c>
      <c r="D36" s="37" t="s">
        <v>55</v>
      </c>
      <c r="E36" s="13" t="s">
        <v>593</v>
      </c>
      <c r="F36" s="38" t="s">
        <v>84</v>
      </c>
      <c r="G36" s="39">
        <v>0.19</v>
      </c>
      <c r="H36" s="38">
        <v>0</v>
      </c>
      <c r="I36" s="38">
        <f>ROUND(G36*H36,6)</f>
        <v>0</v>
      </c>
      <c r="L36" s="40">
        <v>0</v>
      </c>
      <c r="M36" s="34">
        <f>ROUND(ROUND(L36,2)*ROUND(G36,3),2)</f>
        <v>0</v>
      </c>
      <c r="N36" s="38" t="s">
        <v>364</v>
      </c>
      <c r="O36">
        <f>(M36*21)/100</f>
        <v>0</v>
      </c>
      <c r="P36" t="s">
        <v>27</v>
      </c>
    </row>
    <row r="37" spans="1:16" ht="63.75" x14ac:dyDescent="0.2">
      <c r="A37" s="37" t="s">
        <v>54</v>
      </c>
      <c r="E37" s="41" t="s">
        <v>594</v>
      </c>
    </row>
    <row r="38" spans="1:16" ht="38.25" x14ac:dyDescent="0.2">
      <c r="A38" s="37" t="s">
        <v>56</v>
      </c>
      <c r="E38" s="42" t="s">
        <v>595</v>
      </c>
    </row>
    <row r="39" spans="1:16" x14ac:dyDescent="0.2">
      <c r="A39" t="s">
        <v>57</v>
      </c>
      <c r="E39" s="41" t="s">
        <v>367</v>
      </c>
    </row>
    <row r="40" spans="1:16" x14ac:dyDescent="0.2">
      <c r="A40" t="s">
        <v>49</v>
      </c>
      <c r="B40" s="36" t="s">
        <v>81</v>
      </c>
      <c r="C40" s="36" t="s">
        <v>596</v>
      </c>
      <c r="D40" s="37" t="s">
        <v>55</v>
      </c>
      <c r="E40" s="13" t="s">
        <v>597</v>
      </c>
      <c r="F40" s="38" t="s">
        <v>98</v>
      </c>
      <c r="G40" s="39">
        <v>12</v>
      </c>
      <c r="H40" s="38">
        <v>0</v>
      </c>
      <c r="I40" s="38">
        <f>ROUND(G40*H40,6)</f>
        <v>0</v>
      </c>
      <c r="L40" s="40">
        <v>0</v>
      </c>
      <c r="M40" s="34">
        <f>ROUND(ROUND(L40,2)*ROUND(G40,3),2)</f>
        <v>0</v>
      </c>
      <c r="N40" s="38" t="s">
        <v>364</v>
      </c>
      <c r="O40">
        <f>(M40*21)/100</f>
        <v>0</v>
      </c>
      <c r="P40" t="s">
        <v>27</v>
      </c>
    </row>
    <row r="41" spans="1:16" ht="38.25" x14ac:dyDescent="0.2">
      <c r="A41" s="37" t="s">
        <v>54</v>
      </c>
      <c r="E41" s="41" t="s">
        <v>598</v>
      </c>
    </row>
    <row r="42" spans="1:16" ht="25.5" x14ac:dyDescent="0.2">
      <c r="A42" s="37" t="s">
        <v>56</v>
      </c>
      <c r="E42" s="42" t="s">
        <v>599</v>
      </c>
    </row>
    <row r="43" spans="1:16" x14ac:dyDescent="0.2">
      <c r="A43" t="s">
        <v>57</v>
      </c>
      <c r="E43" s="41" t="s">
        <v>367</v>
      </c>
    </row>
    <row r="44" spans="1:16" x14ac:dyDescent="0.2">
      <c r="A44" t="s">
        <v>49</v>
      </c>
      <c r="B44" s="36" t="s">
        <v>86</v>
      </c>
      <c r="C44" s="36" t="s">
        <v>600</v>
      </c>
      <c r="D44" s="37" t="s">
        <v>55</v>
      </c>
      <c r="E44" s="13" t="s">
        <v>601</v>
      </c>
      <c r="F44" s="38" t="s">
        <v>84</v>
      </c>
      <c r="G44" s="39">
        <v>12.375</v>
      </c>
      <c r="H44" s="38">
        <v>0</v>
      </c>
      <c r="I44" s="38">
        <f>ROUND(G44*H44,6)</f>
        <v>0</v>
      </c>
      <c r="L44" s="40">
        <v>0</v>
      </c>
      <c r="M44" s="34">
        <f>ROUND(ROUND(L44,2)*ROUND(G44,3),2)</f>
        <v>0</v>
      </c>
      <c r="N44" s="38" t="s">
        <v>364</v>
      </c>
      <c r="O44">
        <f>(M44*21)/100</f>
        <v>0</v>
      </c>
      <c r="P44" t="s">
        <v>27</v>
      </c>
    </row>
    <row r="45" spans="1:16" ht="63.75" x14ac:dyDescent="0.2">
      <c r="A45" s="37" t="s">
        <v>54</v>
      </c>
      <c r="E45" s="41" t="s">
        <v>602</v>
      </c>
    </row>
    <row r="46" spans="1:16" ht="38.25" x14ac:dyDescent="0.2">
      <c r="A46" s="37" t="s">
        <v>56</v>
      </c>
      <c r="E46" s="42" t="s">
        <v>603</v>
      </c>
    </row>
    <row r="47" spans="1:16" x14ac:dyDescent="0.2">
      <c r="A47" t="s">
        <v>57</v>
      </c>
      <c r="E47" s="41" t="s">
        <v>367</v>
      </c>
    </row>
    <row r="48" spans="1:16" x14ac:dyDescent="0.2">
      <c r="A48" t="s">
        <v>49</v>
      </c>
      <c r="B48" s="36" t="s">
        <v>88</v>
      </c>
      <c r="C48" s="36" t="s">
        <v>604</v>
      </c>
      <c r="D48" s="37" t="s">
        <v>55</v>
      </c>
      <c r="E48" s="13" t="s">
        <v>605</v>
      </c>
      <c r="F48" s="38" t="s">
        <v>84</v>
      </c>
      <c r="G48" s="39">
        <v>59.006</v>
      </c>
      <c r="H48" s="38">
        <v>0</v>
      </c>
      <c r="I48" s="38">
        <f>ROUND(G48*H48,6)</f>
        <v>0</v>
      </c>
      <c r="L48" s="40">
        <v>0</v>
      </c>
      <c r="M48" s="34">
        <f>ROUND(ROUND(L48,2)*ROUND(G48,3),2)</f>
        <v>0</v>
      </c>
      <c r="N48" s="38" t="s">
        <v>364</v>
      </c>
      <c r="O48">
        <f>(M48*21)/100</f>
        <v>0</v>
      </c>
      <c r="P48" t="s">
        <v>27</v>
      </c>
    </row>
    <row r="49" spans="1:16" ht="318.75" x14ac:dyDescent="0.2">
      <c r="A49" s="37" t="s">
        <v>54</v>
      </c>
      <c r="E49" s="41" t="s">
        <v>468</v>
      </c>
    </row>
    <row r="50" spans="1:16" ht="216.75" x14ac:dyDescent="0.2">
      <c r="A50" s="37" t="s">
        <v>56</v>
      </c>
      <c r="E50" s="42" t="s">
        <v>606</v>
      </c>
    </row>
    <row r="51" spans="1:16" x14ac:dyDescent="0.2">
      <c r="A51" t="s">
        <v>57</v>
      </c>
      <c r="E51" s="41" t="s">
        <v>367</v>
      </c>
    </row>
    <row r="52" spans="1:16" x14ac:dyDescent="0.2">
      <c r="A52" t="s">
        <v>49</v>
      </c>
      <c r="B52" s="36" t="s">
        <v>91</v>
      </c>
      <c r="C52" s="36" t="s">
        <v>607</v>
      </c>
      <c r="D52" s="37" t="s">
        <v>55</v>
      </c>
      <c r="E52" s="13" t="s">
        <v>608</v>
      </c>
      <c r="F52" s="38" t="s">
        <v>84</v>
      </c>
      <c r="G52" s="39">
        <v>1.728</v>
      </c>
      <c r="H52" s="38">
        <v>0</v>
      </c>
      <c r="I52" s="38">
        <f>ROUND(G52*H52,6)</f>
        <v>0</v>
      </c>
      <c r="L52" s="40">
        <v>0</v>
      </c>
      <c r="M52" s="34">
        <f>ROUND(ROUND(L52,2)*ROUND(G52,3),2)</f>
        <v>0</v>
      </c>
      <c r="N52" s="38" t="s">
        <v>364</v>
      </c>
      <c r="O52">
        <f>(M52*21)/100</f>
        <v>0</v>
      </c>
      <c r="P52" t="s">
        <v>27</v>
      </c>
    </row>
    <row r="53" spans="1:16" ht="318.75" x14ac:dyDescent="0.2">
      <c r="A53" s="37" t="s">
        <v>54</v>
      </c>
      <c r="E53" s="41" t="s">
        <v>468</v>
      </c>
    </row>
    <row r="54" spans="1:16" ht="76.5" x14ac:dyDescent="0.2">
      <c r="A54" s="37" t="s">
        <v>56</v>
      </c>
      <c r="E54" s="42" t="s">
        <v>609</v>
      </c>
    </row>
    <row r="55" spans="1:16" x14ac:dyDescent="0.2">
      <c r="A55" t="s">
        <v>57</v>
      </c>
      <c r="E55" s="41" t="s">
        <v>367</v>
      </c>
    </row>
    <row r="56" spans="1:16" x14ac:dyDescent="0.2">
      <c r="A56" t="s">
        <v>49</v>
      </c>
      <c r="B56" s="36" t="s">
        <v>73</v>
      </c>
      <c r="C56" s="36" t="s">
        <v>610</v>
      </c>
      <c r="D56" s="37" t="s">
        <v>55</v>
      </c>
      <c r="E56" s="13" t="s">
        <v>611</v>
      </c>
      <c r="F56" s="38" t="s">
        <v>84</v>
      </c>
      <c r="G56" s="39">
        <v>28.035</v>
      </c>
      <c r="H56" s="38">
        <v>0</v>
      </c>
      <c r="I56" s="38">
        <f>ROUND(G56*H56,6)</f>
        <v>0</v>
      </c>
      <c r="L56" s="40">
        <v>0</v>
      </c>
      <c r="M56" s="34">
        <f>ROUND(ROUND(L56,2)*ROUND(G56,3),2)</f>
        <v>0</v>
      </c>
      <c r="N56" s="38" t="s">
        <v>364</v>
      </c>
      <c r="O56">
        <f>(M56*21)/100</f>
        <v>0</v>
      </c>
      <c r="P56" t="s">
        <v>27</v>
      </c>
    </row>
    <row r="57" spans="1:16" ht="229.5" x14ac:dyDescent="0.2">
      <c r="A57" s="37" t="s">
        <v>54</v>
      </c>
      <c r="E57" s="41" t="s">
        <v>612</v>
      </c>
    </row>
    <row r="58" spans="1:16" ht="25.5" x14ac:dyDescent="0.2">
      <c r="A58" s="37" t="s">
        <v>56</v>
      </c>
      <c r="E58" s="42" t="s">
        <v>613</v>
      </c>
    </row>
    <row r="59" spans="1:16" x14ac:dyDescent="0.2">
      <c r="A59" t="s">
        <v>57</v>
      </c>
      <c r="E59" s="41" t="s">
        <v>367</v>
      </c>
    </row>
    <row r="60" spans="1:16" x14ac:dyDescent="0.2">
      <c r="A60" t="s">
        <v>46</v>
      </c>
      <c r="C60" s="33" t="s">
        <v>47</v>
      </c>
      <c r="E60" s="35" t="s">
        <v>361</v>
      </c>
      <c r="J60" s="34">
        <f>0</f>
        <v>0</v>
      </c>
      <c r="K60" s="34">
        <f>0</f>
        <v>0</v>
      </c>
      <c r="L60" s="34">
        <f>0+L61+L65+L69+L73</f>
        <v>0</v>
      </c>
      <c r="M60" s="34">
        <f>0+M61+M65+M69+M73</f>
        <v>0</v>
      </c>
    </row>
    <row r="61" spans="1:16" ht="25.5" x14ac:dyDescent="0.2">
      <c r="A61" t="s">
        <v>49</v>
      </c>
      <c r="B61" s="36" t="s">
        <v>47</v>
      </c>
      <c r="C61" s="36" t="s">
        <v>614</v>
      </c>
      <c r="D61" s="37" t="s">
        <v>55</v>
      </c>
      <c r="E61" s="13" t="s">
        <v>615</v>
      </c>
      <c r="F61" s="38" t="s">
        <v>52</v>
      </c>
      <c r="G61" s="39">
        <v>121.468</v>
      </c>
      <c r="H61" s="38">
        <v>0</v>
      </c>
      <c r="I61" s="38">
        <f>ROUND(G61*H61,6)</f>
        <v>0</v>
      </c>
      <c r="L61" s="40">
        <v>0</v>
      </c>
      <c r="M61" s="34">
        <f>ROUND(ROUND(L61,2)*ROUND(G61,3),2)</f>
        <v>0</v>
      </c>
      <c r="N61" s="38" t="s">
        <v>364</v>
      </c>
      <c r="O61">
        <f>(M61*21)/100</f>
        <v>0</v>
      </c>
      <c r="P61" t="s">
        <v>27</v>
      </c>
    </row>
    <row r="62" spans="1:16" ht="140.25" x14ac:dyDescent="0.2">
      <c r="A62" s="37" t="s">
        <v>54</v>
      </c>
      <c r="E62" s="41" t="s">
        <v>336</v>
      </c>
    </row>
    <row r="63" spans="1:16" ht="25.5" x14ac:dyDescent="0.2">
      <c r="A63" s="37" t="s">
        <v>56</v>
      </c>
      <c r="E63" s="42" t="s">
        <v>616</v>
      </c>
    </row>
    <row r="64" spans="1:16" x14ac:dyDescent="0.2">
      <c r="A64" t="s">
        <v>57</v>
      </c>
      <c r="E64" s="41" t="s">
        <v>367</v>
      </c>
    </row>
    <row r="65" spans="1:16" ht="25.5" x14ac:dyDescent="0.2">
      <c r="A65" t="s">
        <v>49</v>
      </c>
      <c r="B65" s="36" t="s">
        <v>27</v>
      </c>
      <c r="C65" s="36" t="s">
        <v>617</v>
      </c>
      <c r="D65" s="37" t="s">
        <v>55</v>
      </c>
      <c r="E65" s="13" t="s">
        <v>618</v>
      </c>
      <c r="F65" s="38" t="s">
        <v>52</v>
      </c>
      <c r="G65" s="39">
        <v>3</v>
      </c>
      <c r="H65" s="38">
        <v>0</v>
      </c>
      <c r="I65" s="38">
        <f>ROUND(G65*H65,6)</f>
        <v>0</v>
      </c>
      <c r="L65" s="40">
        <v>0</v>
      </c>
      <c r="M65" s="34">
        <f>ROUND(ROUND(L65,2)*ROUND(G65,3),2)</f>
        <v>0</v>
      </c>
      <c r="N65" s="38" t="s">
        <v>364</v>
      </c>
      <c r="O65">
        <f>(M65*21)/100</f>
        <v>0</v>
      </c>
      <c r="P65" t="s">
        <v>27</v>
      </c>
    </row>
    <row r="66" spans="1:16" ht="140.25" x14ac:dyDescent="0.2">
      <c r="A66" s="37" t="s">
        <v>54</v>
      </c>
      <c r="E66" s="41" t="s">
        <v>336</v>
      </c>
    </row>
    <row r="67" spans="1:16" ht="38.25" x14ac:dyDescent="0.2">
      <c r="A67" s="37" t="s">
        <v>56</v>
      </c>
      <c r="E67" s="42" t="s">
        <v>619</v>
      </c>
    </row>
    <row r="68" spans="1:16" x14ac:dyDescent="0.2">
      <c r="A68" t="s">
        <v>57</v>
      </c>
      <c r="E68" s="41" t="s">
        <v>367</v>
      </c>
    </row>
    <row r="69" spans="1:16" ht="25.5" x14ac:dyDescent="0.2">
      <c r="A69" t="s">
        <v>49</v>
      </c>
      <c r="B69" s="36" t="s">
        <v>26</v>
      </c>
      <c r="C69" s="36" t="s">
        <v>620</v>
      </c>
      <c r="D69" s="37" t="s">
        <v>55</v>
      </c>
      <c r="E69" s="13" t="s">
        <v>621</v>
      </c>
      <c r="F69" s="38" t="s">
        <v>52</v>
      </c>
      <c r="G69" s="39">
        <v>46.872</v>
      </c>
      <c r="H69" s="38">
        <v>0</v>
      </c>
      <c r="I69" s="38">
        <f>ROUND(G69*H69,6)</f>
        <v>0</v>
      </c>
      <c r="L69" s="40">
        <v>0</v>
      </c>
      <c r="M69" s="34">
        <f>ROUND(ROUND(L69,2)*ROUND(G69,3),2)</f>
        <v>0</v>
      </c>
      <c r="N69" s="38" t="s">
        <v>364</v>
      </c>
      <c r="O69">
        <f>(M69*21)/100</f>
        <v>0</v>
      </c>
      <c r="P69" t="s">
        <v>27</v>
      </c>
    </row>
    <row r="70" spans="1:16" ht="140.25" x14ac:dyDescent="0.2">
      <c r="A70" s="37" t="s">
        <v>54</v>
      </c>
      <c r="E70" s="41" t="s">
        <v>336</v>
      </c>
    </row>
    <row r="71" spans="1:16" ht="38.25" x14ac:dyDescent="0.2">
      <c r="A71" s="37" t="s">
        <v>56</v>
      </c>
      <c r="E71" s="42" t="s">
        <v>622</v>
      </c>
    </row>
    <row r="72" spans="1:16" x14ac:dyDescent="0.2">
      <c r="A72" t="s">
        <v>57</v>
      </c>
      <c r="E72" s="41" t="s">
        <v>367</v>
      </c>
    </row>
    <row r="73" spans="1:16" ht="25.5" x14ac:dyDescent="0.2">
      <c r="A73" t="s">
        <v>49</v>
      </c>
      <c r="B73" s="36" t="s">
        <v>66</v>
      </c>
      <c r="C73" s="36" t="s">
        <v>623</v>
      </c>
      <c r="D73" s="37" t="s">
        <v>55</v>
      </c>
      <c r="E73" s="13" t="s">
        <v>624</v>
      </c>
      <c r="F73" s="38" t="s">
        <v>52</v>
      </c>
      <c r="G73" s="39">
        <v>0.05</v>
      </c>
      <c r="H73" s="38">
        <v>0</v>
      </c>
      <c r="I73" s="38">
        <f>ROUND(G73*H73,6)</f>
        <v>0</v>
      </c>
      <c r="L73" s="40">
        <v>0</v>
      </c>
      <c r="M73" s="34">
        <f>ROUND(ROUND(L73,2)*ROUND(G73,3),2)</f>
        <v>0</v>
      </c>
      <c r="N73" s="38" t="s">
        <v>364</v>
      </c>
      <c r="O73">
        <f>(M73*21)/100</f>
        <v>0</v>
      </c>
      <c r="P73" t="s">
        <v>27</v>
      </c>
    </row>
    <row r="74" spans="1:16" ht="140.25" x14ac:dyDescent="0.2">
      <c r="A74" s="37" t="s">
        <v>54</v>
      </c>
      <c r="E74" s="41" t="s">
        <v>336</v>
      </c>
    </row>
    <row r="75" spans="1:16" ht="25.5" x14ac:dyDescent="0.2">
      <c r="A75" s="37" t="s">
        <v>56</v>
      </c>
      <c r="E75" s="42" t="s">
        <v>625</v>
      </c>
    </row>
    <row r="76" spans="1:16" x14ac:dyDescent="0.2">
      <c r="A76" t="s">
        <v>57</v>
      </c>
      <c r="E76" s="41" t="s">
        <v>367</v>
      </c>
    </row>
    <row r="77" spans="1:16" x14ac:dyDescent="0.2">
      <c r="A77" t="s">
        <v>46</v>
      </c>
      <c r="C77" s="33" t="s">
        <v>66</v>
      </c>
      <c r="E77" s="35" t="s">
        <v>626</v>
      </c>
      <c r="J77" s="34">
        <f>0</f>
        <v>0</v>
      </c>
      <c r="K77" s="34">
        <f>0</f>
        <v>0</v>
      </c>
      <c r="L77" s="34">
        <f>0+L78+L82</f>
        <v>0</v>
      </c>
      <c r="M77" s="34">
        <f>0+M78+M82</f>
        <v>0</v>
      </c>
    </row>
    <row r="78" spans="1:16" x14ac:dyDescent="0.2">
      <c r="A78" t="s">
        <v>49</v>
      </c>
      <c r="B78" s="36" t="s">
        <v>94</v>
      </c>
      <c r="C78" s="36" t="s">
        <v>627</v>
      </c>
      <c r="D78" s="37" t="s">
        <v>55</v>
      </c>
      <c r="E78" s="13" t="s">
        <v>628</v>
      </c>
      <c r="F78" s="38" t="s">
        <v>84</v>
      </c>
      <c r="G78" s="39">
        <v>1.548</v>
      </c>
      <c r="H78" s="38">
        <v>0</v>
      </c>
      <c r="I78" s="38">
        <f>ROUND(G78*H78,6)</f>
        <v>0</v>
      </c>
      <c r="L78" s="40">
        <v>0</v>
      </c>
      <c r="M78" s="34">
        <f>ROUND(ROUND(L78,2)*ROUND(G78,3),2)</f>
        <v>0</v>
      </c>
      <c r="N78" s="38" t="s">
        <v>364</v>
      </c>
      <c r="O78">
        <f>(M78*21)/100</f>
        <v>0</v>
      </c>
      <c r="P78" t="s">
        <v>27</v>
      </c>
    </row>
    <row r="79" spans="1:16" ht="369.75" x14ac:dyDescent="0.2">
      <c r="A79" s="37" t="s">
        <v>54</v>
      </c>
      <c r="E79" s="41" t="s">
        <v>494</v>
      </c>
    </row>
    <row r="80" spans="1:16" ht="76.5" x14ac:dyDescent="0.2">
      <c r="A80" s="37" t="s">
        <v>56</v>
      </c>
      <c r="E80" s="42" t="s">
        <v>629</v>
      </c>
    </row>
    <row r="81" spans="1:16" x14ac:dyDescent="0.2">
      <c r="A81" t="s">
        <v>57</v>
      </c>
      <c r="E81" s="41" t="s">
        <v>367</v>
      </c>
    </row>
    <row r="82" spans="1:16" x14ac:dyDescent="0.2">
      <c r="A82" t="s">
        <v>49</v>
      </c>
      <c r="B82" s="36" t="s">
        <v>116</v>
      </c>
      <c r="C82" s="36" t="s">
        <v>630</v>
      </c>
      <c r="D82" s="37" t="s">
        <v>55</v>
      </c>
      <c r="E82" s="13" t="s">
        <v>631</v>
      </c>
      <c r="F82" s="38" t="s">
        <v>84</v>
      </c>
      <c r="G82" s="39">
        <v>11.12</v>
      </c>
      <c r="H82" s="38">
        <v>0</v>
      </c>
      <c r="I82" s="38">
        <f>ROUND(G82*H82,6)</f>
        <v>0</v>
      </c>
      <c r="L82" s="40">
        <v>0</v>
      </c>
      <c r="M82" s="34">
        <f>ROUND(ROUND(L82,2)*ROUND(G82,3),2)</f>
        <v>0</v>
      </c>
      <c r="N82" s="38" t="s">
        <v>364</v>
      </c>
      <c r="O82">
        <f>(M82*21)/100</f>
        <v>0</v>
      </c>
      <c r="P82" t="s">
        <v>27</v>
      </c>
    </row>
    <row r="83" spans="1:16" ht="102" x14ac:dyDescent="0.2">
      <c r="A83" s="37" t="s">
        <v>54</v>
      </c>
      <c r="E83" s="41" t="s">
        <v>632</v>
      </c>
    </row>
    <row r="84" spans="1:16" ht="191.25" x14ac:dyDescent="0.2">
      <c r="A84" s="37" t="s">
        <v>56</v>
      </c>
      <c r="E84" s="42" t="s">
        <v>633</v>
      </c>
    </row>
    <row r="85" spans="1:16" x14ac:dyDescent="0.2">
      <c r="A85" t="s">
        <v>57</v>
      </c>
      <c r="E85" s="41" t="s">
        <v>367</v>
      </c>
    </row>
    <row r="86" spans="1:16" x14ac:dyDescent="0.2">
      <c r="A86" t="s">
        <v>46</v>
      </c>
      <c r="C86" s="33" t="s">
        <v>634</v>
      </c>
      <c r="E86" s="35" t="s">
        <v>470</v>
      </c>
      <c r="J86" s="34">
        <f>0</f>
        <v>0</v>
      </c>
      <c r="K86" s="34">
        <f>0</f>
        <v>0</v>
      </c>
      <c r="L86" s="34">
        <f>0+L87+L91</f>
        <v>0</v>
      </c>
      <c r="M86" s="34">
        <f>0+M87+M91</f>
        <v>0</v>
      </c>
    </row>
    <row r="87" spans="1:16" x14ac:dyDescent="0.2">
      <c r="A87" t="s">
        <v>49</v>
      </c>
      <c r="B87" s="36" t="s">
        <v>102</v>
      </c>
      <c r="C87" s="36" t="s">
        <v>635</v>
      </c>
      <c r="D87" s="37" t="s">
        <v>55</v>
      </c>
      <c r="E87" s="13" t="s">
        <v>636</v>
      </c>
      <c r="F87" s="38" t="s">
        <v>84</v>
      </c>
      <c r="G87" s="39">
        <v>5.117</v>
      </c>
      <c r="H87" s="38">
        <v>0</v>
      </c>
      <c r="I87" s="38">
        <f>ROUND(G87*H87,6)</f>
        <v>0</v>
      </c>
      <c r="L87" s="40">
        <v>0</v>
      </c>
      <c r="M87" s="34">
        <f>ROUND(ROUND(L87,2)*ROUND(G87,3),2)</f>
        <v>0</v>
      </c>
      <c r="N87" s="38" t="s">
        <v>364</v>
      </c>
      <c r="O87">
        <f>(M87*21)/100</f>
        <v>0</v>
      </c>
      <c r="P87" t="s">
        <v>27</v>
      </c>
    </row>
    <row r="88" spans="1:16" ht="369.75" x14ac:dyDescent="0.2">
      <c r="A88" s="37" t="s">
        <v>54</v>
      </c>
      <c r="E88" s="41" t="s">
        <v>637</v>
      </c>
    </row>
    <row r="89" spans="1:16" ht="114.75" x14ac:dyDescent="0.2">
      <c r="A89" s="37" t="s">
        <v>56</v>
      </c>
      <c r="E89" s="42" t="s">
        <v>638</v>
      </c>
    </row>
    <row r="90" spans="1:16" x14ac:dyDescent="0.2">
      <c r="A90" t="s">
        <v>57</v>
      </c>
      <c r="E90" s="41" t="s">
        <v>367</v>
      </c>
    </row>
    <row r="91" spans="1:16" x14ac:dyDescent="0.2">
      <c r="A91" t="s">
        <v>49</v>
      </c>
      <c r="B91" s="36" t="s">
        <v>79</v>
      </c>
      <c r="C91" s="36" t="s">
        <v>639</v>
      </c>
      <c r="D91" s="37" t="s">
        <v>55</v>
      </c>
      <c r="E91" s="13" t="s">
        <v>640</v>
      </c>
      <c r="F91" s="38" t="s">
        <v>52</v>
      </c>
      <c r="G91" s="39">
        <v>0.183</v>
      </c>
      <c r="H91" s="38">
        <v>0</v>
      </c>
      <c r="I91" s="38">
        <f>ROUND(G91*H91,6)</f>
        <v>0</v>
      </c>
      <c r="L91" s="40">
        <v>0</v>
      </c>
      <c r="M91" s="34">
        <f>ROUND(ROUND(L91,2)*ROUND(G91,3),2)</f>
        <v>0</v>
      </c>
      <c r="N91" s="38" t="s">
        <v>364</v>
      </c>
      <c r="O91">
        <f>(M91*21)/100</f>
        <v>0</v>
      </c>
      <c r="P91" t="s">
        <v>27</v>
      </c>
    </row>
    <row r="92" spans="1:16" ht="267.75" x14ac:dyDescent="0.2">
      <c r="A92" s="37" t="s">
        <v>54</v>
      </c>
      <c r="E92" s="41" t="s">
        <v>641</v>
      </c>
    </row>
    <row r="93" spans="1:16" ht="25.5" x14ac:dyDescent="0.2">
      <c r="A93" s="37" t="s">
        <v>56</v>
      </c>
      <c r="E93" s="42" t="s">
        <v>642</v>
      </c>
    </row>
    <row r="94" spans="1:16" x14ac:dyDescent="0.2">
      <c r="A94" t="s">
        <v>57</v>
      </c>
      <c r="E94" s="41" t="s">
        <v>367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1" width="9.140625" hidden="1" customWidth="1"/>
    <col min="12" max="14" width="16.7109375" customWidth="1"/>
    <col min="15" max="17" width="9.140625" hidden="1" customWidth="1"/>
    <col min="19" max="19" width="30.7109375" customWidth="1"/>
  </cols>
  <sheetData>
    <row r="1" spans="1:20" ht="35.1" customHeight="1" x14ac:dyDescent="0.2">
      <c r="A1" s="22" t="s">
        <v>18</v>
      </c>
      <c r="B1" s="11"/>
      <c r="C1" s="9"/>
      <c r="D1" s="11"/>
      <c r="E1" s="8" t="s">
        <v>21</v>
      </c>
      <c r="F1" s="11"/>
      <c r="G1" s="11"/>
      <c r="H1" s="11"/>
      <c r="I1" s="11"/>
      <c r="J1" s="11"/>
      <c r="K1" s="11"/>
      <c r="L1" s="11"/>
      <c r="M1" s="11"/>
      <c r="N1" s="11"/>
      <c r="P1" t="s">
        <v>26</v>
      </c>
    </row>
    <row r="2" spans="1:20" ht="20.100000000000001" customHeight="1" x14ac:dyDescent="0.2">
      <c r="A2" s="22"/>
      <c r="B2" s="11"/>
      <c r="C2" s="9"/>
      <c r="D2" s="11"/>
      <c r="E2" s="7"/>
      <c r="F2" s="11"/>
      <c r="G2" s="11"/>
      <c r="H2" s="11"/>
      <c r="I2" s="11"/>
      <c r="J2" s="11"/>
      <c r="K2" s="11"/>
      <c r="L2" s="24"/>
      <c r="M2" s="24"/>
      <c r="N2" s="11"/>
      <c r="P2" t="s">
        <v>26</v>
      </c>
    </row>
    <row r="3" spans="1:20" ht="32.1" customHeight="1" x14ac:dyDescent="0.2">
      <c r="A3" s="22" t="s">
        <v>19</v>
      </c>
      <c r="B3" s="26" t="s">
        <v>22</v>
      </c>
      <c r="C3" s="2" t="s">
        <v>2</v>
      </c>
      <c r="D3" s="9"/>
      <c r="E3" s="4" t="s">
        <v>3</v>
      </c>
      <c r="F3" s="9"/>
      <c r="G3" s="9"/>
      <c r="H3" s="9"/>
      <c r="L3" s="23" t="s">
        <v>643</v>
      </c>
      <c r="M3" s="43">
        <f>Rekapitulace!C22</f>
        <v>0</v>
      </c>
      <c r="N3" s="25" t="s">
        <v>0</v>
      </c>
      <c r="O3" t="s">
        <v>23</v>
      </c>
      <c r="P3" t="s">
        <v>27</v>
      </c>
    </row>
    <row r="4" spans="1:20" ht="32.1" customHeight="1" x14ac:dyDescent="0.2">
      <c r="A4" s="28" t="s">
        <v>20</v>
      </c>
      <c r="B4" s="29" t="s">
        <v>28</v>
      </c>
      <c r="C4" s="2" t="s">
        <v>643</v>
      </c>
      <c r="D4" s="9"/>
      <c r="E4" s="3" t="s">
        <v>644</v>
      </c>
      <c r="F4" s="9"/>
      <c r="G4" s="9"/>
      <c r="H4" s="9"/>
      <c r="O4" t="s">
        <v>24</v>
      </c>
      <c r="P4" t="s">
        <v>27</v>
      </c>
    </row>
    <row r="5" spans="1:20" ht="12.75" customHeight="1" x14ac:dyDescent="0.2">
      <c r="A5" s="1" t="s">
        <v>29</v>
      </c>
      <c r="B5" s="1" t="s">
        <v>30</v>
      </c>
      <c r="C5" s="1" t="s">
        <v>31</v>
      </c>
      <c r="D5" s="1" t="s">
        <v>32</v>
      </c>
      <c r="E5" s="1" t="s">
        <v>33</v>
      </c>
      <c r="F5" s="1" t="s">
        <v>34</v>
      </c>
      <c r="G5" s="1" t="s">
        <v>35</v>
      </c>
      <c r="H5" s="1" t="s">
        <v>36</v>
      </c>
      <c r="I5" s="1" t="s">
        <v>37</v>
      </c>
      <c r="J5" s="27"/>
      <c r="K5" s="27"/>
      <c r="L5" s="1" t="s">
        <v>38</v>
      </c>
      <c r="M5" s="1"/>
      <c r="N5" s="1" t="s">
        <v>42</v>
      </c>
      <c r="O5" t="s">
        <v>25</v>
      </c>
      <c r="P5" t="s">
        <v>27</v>
      </c>
    </row>
    <row r="6" spans="1:20" ht="12.7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 t="s">
        <v>39</v>
      </c>
      <c r="K6" s="1"/>
      <c r="L6" s="1"/>
      <c r="M6" s="1"/>
      <c r="N6" s="1"/>
    </row>
    <row r="7" spans="1:20" ht="12.75" customHeight="1" x14ac:dyDescent="0.2">
      <c r="A7" s="1"/>
      <c r="B7" s="1"/>
      <c r="C7" s="1"/>
      <c r="D7" s="1"/>
      <c r="E7" s="1"/>
      <c r="F7" s="1"/>
      <c r="G7" s="1"/>
      <c r="H7" s="1"/>
      <c r="I7" s="1"/>
      <c r="J7" s="27" t="s">
        <v>40</v>
      </c>
      <c r="K7" s="27" t="s">
        <v>41</v>
      </c>
      <c r="L7" s="27" t="s">
        <v>40</v>
      </c>
      <c r="M7" s="27" t="s">
        <v>41</v>
      </c>
      <c r="N7" s="1"/>
      <c r="S7" t="s">
        <v>43</v>
      </c>
      <c r="T7">
        <f>COUNTIFS(L8:L75,"=0",A8:A75,"P")+COUNTIFS(L8:L75,"",A8:A75,"P")+SUM(Q8:Q75)</f>
        <v>17</v>
      </c>
    </row>
    <row r="8" spans="1:20" x14ac:dyDescent="0.2">
      <c r="A8" t="s">
        <v>44</v>
      </c>
      <c r="C8" s="30" t="s">
        <v>647</v>
      </c>
      <c r="E8" s="32" t="s">
        <v>646</v>
      </c>
      <c r="J8" s="31">
        <f>0+J9+J14</f>
        <v>0</v>
      </c>
      <c r="K8" s="31">
        <f>0+K9+K14</f>
        <v>0</v>
      </c>
      <c r="L8" s="31">
        <f>0+L9+L14</f>
        <v>0</v>
      </c>
      <c r="M8" s="31">
        <f>0+M9+M14</f>
        <v>0</v>
      </c>
    </row>
    <row r="9" spans="1:20" x14ac:dyDescent="0.2">
      <c r="A9" t="s">
        <v>46</v>
      </c>
      <c r="C9" s="33" t="s">
        <v>109</v>
      </c>
      <c r="E9" s="35" t="s">
        <v>110</v>
      </c>
      <c r="J9" s="34">
        <f>0</f>
        <v>0</v>
      </c>
      <c r="K9" s="34">
        <f>0</f>
        <v>0</v>
      </c>
      <c r="L9" s="34">
        <f>0+L10</f>
        <v>0</v>
      </c>
      <c r="M9" s="34">
        <f>0+M10</f>
        <v>0</v>
      </c>
    </row>
    <row r="10" spans="1:20" x14ac:dyDescent="0.2">
      <c r="A10" t="s">
        <v>49</v>
      </c>
      <c r="B10" s="36" t="s">
        <v>47</v>
      </c>
      <c r="C10" s="36" t="s">
        <v>132</v>
      </c>
      <c r="D10" s="37" t="s">
        <v>47</v>
      </c>
      <c r="E10" s="13" t="s">
        <v>133</v>
      </c>
      <c r="F10" s="38" t="s">
        <v>98</v>
      </c>
      <c r="G10" s="39">
        <v>430</v>
      </c>
      <c r="H10" s="38">
        <v>0</v>
      </c>
      <c r="I10" s="38">
        <f>ROUND(G10*H10,6)</f>
        <v>0</v>
      </c>
      <c r="L10" s="40">
        <v>0</v>
      </c>
      <c r="M10" s="34">
        <f>ROUND(ROUND(L10,2)*ROUND(G10,3),2)</f>
        <v>0</v>
      </c>
      <c r="N10" s="38" t="s">
        <v>53</v>
      </c>
      <c r="O10">
        <f>(M10*21)/100</f>
        <v>0</v>
      </c>
      <c r="P10" t="s">
        <v>27</v>
      </c>
    </row>
    <row r="11" spans="1:20" x14ac:dyDescent="0.2">
      <c r="A11" s="37" t="s">
        <v>54</v>
      </c>
      <c r="E11" s="41" t="s">
        <v>648</v>
      </c>
    </row>
    <row r="12" spans="1:20" x14ac:dyDescent="0.2">
      <c r="A12" s="37" t="s">
        <v>56</v>
      </c>
      <c r="E12" s="42" t="s">
        <v>649</v>
      </c>
    </row>
    <row r="13" spans="1:20" ht="102" x14ac:dyDescent="0.2">
      <c r="A13" t="s">
        <v>57</v>
      </c>
      <c r="E13" s="41" t="s">
        <v>134</v>
      </c>
    </row>
    <row r="14" spans="1:20" x14ac:dyDescent="0.2">
      <c r="A14" t="s">
        <v>46</v>
      </c>
      <c r="C14" s="33" t="s">
        <v>147</v>
      </c>
      <c r="E14" s="35" t="s">
        <v>148</v>
      </c>
      <c r="J14" s="34">
        <f>0</f>
        <v>0</v>
      </c>
      <c r="K14" s="34">
        <f>0</f>
        <v>0</v>
      </c>
      <c r="L14" s="34">
        <f>0+L15+L19+L23+L27+L31+L35+L39+L43+L47+L51+L55+L59+L63+L67+L71+L75</f>
        <v>0</v>
      </c>
      <c r="M14" s="34">
        <f>0+M15+M19+M23+M27+M31+M35+M39+M43+M47+M51+M55+M59+M63+M67+M71+M75</f>
        <v>0</v>
      </c>
    </row>
    <row r="15" spans="1:20" x14ac:dyDescent="0.2">
      <c r="A15" t="s">
        <v>49</v>
      </c>
      <c r="B15" s="36" t="s">
        <v>27</v>
      </c>
      <c r="C15" s="36" t="s">
        <v>650</v>
      </c>
      <c r="D15" s="37" t="s">
        <v>47</v>
      </c>
      <c r="E15" s="13" t="s">
        <v>651</v>
      </c>
      <c r="F15" s="38" t="s">
        <v>113</v>
      </c>
      <c r="G15" s="39">
        <v>16</v>
      </c>
      <c r="H15" s="38">
        <v>0</v>
      </c>
      <c r="I15" s="38">
        <f>ROUND(G15*H15,6)</f>
        <v>0</v>
      </c>
      <c r="L15" s="40">
        <v>0</v>
      </c>
      <c r="M15" s="34">
        <f>ROUND(ROUND(L15,2)*ROUND(G15,3),2)</f>
        <v>0</v>
      </c>
      <c r="N15" s="38" t="s">
        <v>53</v>
      </c>
      <c r="O15">
        <f>(M15*21)/100</f>
        <v>0</v>
      </c>
      <c r="P15" t="s">
        <v>27</v>
      </c>
    </row>
    <row r="16" spans="1:20" x14ac:dyDescent="0.2">
      <c r="A16" s="37" t="s">
        <v>54</v>
      </c>
      <c r="E16" s="41" t="s">
        <v>55</v>
      </c>
    </row>
    <row r="17" spans="1:16" x14ac:dyDescent="0.2">
      <c r="A17" s="37" t="s">
        <v>56</v>
      </c>
      <c r="E17" s="42" t="s">
        <v>652</v>
      </c>
    </row>
    <row r="18" spans="1:16" ht="102" x14ac:dyDescent="0.2">
      <c r="A18" t="s">
        <v>57</v>
      </c>
      <c r="E18" s="41" t="s">
        <v>653</v>
      </c>
    </row>
    <row r="19" spans="1:16" x14ac:dyDescent="0.2">
      <c r="A19" t="s">
        <v>49</v>
      </c>
      <c r="B19" s="36" t="s">
        <v>26</v>
      </c>
      <c r="C19" s="36" t="s">
        <v>654</v>
      </c>
      <c r="D19" s="37" t="s">
        <v>47</v>
      </c>
      <c r="E19" s="13" t="s">
        <v>655</v>
      </c>
      <c r="F19" s="38" t="s">
        <v>98</v>
      </c>
      <c r="G19" s="39">
        <v>100</v>
      </c>
      <c r="H19" s="38">
        <v>0</v>
      </c>
      <c r="I19" s="38">
        <f>ROUND(G19*H19,6)</f>
        <v>0</v>
      </c>
      <c r="L19" s="40">
        <v>0</v>
      </c>
      <c r="M19" s="34">
        <f>ROUND(ROUND(L19,2)*ROUND(G19,3),2)</f>
        <v>0</v>
      </c>
      <c r="N19" s="38" t="s">
        <v>53</v>
      </c>
      <c r="O19">
        <f>(M19*21)/100</f>
        <v>0</v>
      </c>
      <c r="P19" t="s">
        <v>27</v>
      </c>
    </row>
    <row r="20" spans="1:16" x14ac:dyDescent="0.2">
      <c r="A20" s="37" t="s">
        <v>54</v>
      </c>
      <c r="E20" s="41" t="s">
        <v>55</v>
      </c>
    </row>
    <row r="21" spans="1:16" x14ac:dyDescent="0.2">
      <c r="A21" s="37" t="s">
        <v>56</v>
      </c>
      <c r="E21" s="42" t="s">
        <v>652</v>
      </c>
    </row>
    <row r="22" spans="1:16" ht="140.25" x14ac:dyDescent="0.2">
      <c r="A22" t="s">
        <v>57</v>
      </c>
      <c r="E22" s="41" t="s">
        <v>656</v>
      </c>
    </row>
    <row r="23" spans="1:16" x14ac:dyDescent="0.2">
      <c r="A23" t="s">
        <v>49</v>
      </c>
      <c r="B23" s="36" t="s">
        <v>66</v>
      </c>
      <c r="C23" s="36" t="s">
        <v>657</v>
      </c>
      <c r="D23" s="37" t="s">
        <v>47</v>
      </c>
      <c r="E23" s="13" t="s">
        <v>658</v>
      </c>
      <c r="F23" s="38" t="s">
        <v>98</v>
      </c>
      <c r="G23" s="39">
        <v>100</v>
      </c>
      <c r="H23" s="38">
        <v>0</v>
      </c>
      <c r="I23" s="38">
        <f>ROUND(G23*H23,6)</f>
        <v>0</v>
      </c>
      <c r="L23" s="40">
        <v>0</v>
      </c>
      <c r="M23" s="34">
        <f>ROUND(ROUND(L23,2)*ROUND(G23,3),2)</f>
        <v>0</v>
      </c>
      <c r="N23" s="38" t="s">
        <v>53</v>
      </c>
      <c r="O23">
        <f>(M23*21)/100</f>
        <v>0</v>
      </c>
      <c r="P23" t="s">
        <v>27</v>
      </c>
    </row>
    <row r="24" spans="1:16" x14ac:dyDescent="0.2">
      <c r="A24" s="37" t="s">
        <v>54</v>
      </c>
      <c r="E24" s="41" t="s">
        <v>55</v>
      </c>
    </row>
    <row r="25" spans="1:16" x14ac:dyDescent="0.2">
      <c r="A25" s="37" t="s">
        <v>56</v>
      </c>
      <c r="E25" s="42" t="s">
        <v>652</v>
      </c>
    </row>
    <row r="26" spans="1:16" ht="102" x14ac:dyDescent="0.2">
      <c r="A26" t="s">
        <v>57</v>
      </c>
      <c r="E26" s="41" t="s">
        <v>659</v>
      </c>
    </row>
    <row r="27" spans="1:16" x14ac:dyDescent="0.2">
      <c r="A27" t="s">
        <v>49</v>
      </c>
      <c r="B27" s="36" t="s">
        <v>70</v>
      </c>
      <c r="C27" s="36" t="s">
        <v>660</v>
      </c>
      <c r="D27" s="37" t="s">
        <v>47</v>
      </c>
      <c r="E27" s="13" t="s">
        <v>661</v>
      </c>
      <c r="F27" s="38" t="s">
        <v>98</v>
      </c>
      <c r="G27" s="39">
        <v>12</v>
      </c>
      <c r="H27" s="38">
        <v>0</v>
      </c>
      <c r="I27" s="38">
        <f>ROUND(G27*H27,6)</f>
        <v>0</v>
      </c>
      <c r="L27" s="40">
        <v>0</v>
      </c>
      <c r="M27" s="34">
        <f>ROUND(ROUND(L27,2)*ROUND(G27,3),2)</f>
        <v>0</v>
      </c>
      <c r="N27" s="38" t="s">
        <v>53</v>
      </c>
      <c r="O27">
        <f>(M27*21)/100</f>
        <v>0</v>
      </c>
      <c r="P27" t="s">
        <v>27</v>
      </c>
    </row>
    <row r="28" spans="1:16" x14ac:dyDescent="0.2">
      <c r="A28" s="37" t="s">
        <v>54</v>
      </c>
      <c r="E28" s="41" t="s">
        <v>55</v>
      </c>
    </row>
    <row r="29" spans="1:16" x14ac:dyDescent="0.2">
      <c r="A29" s="37" t="s">
        <v>56</v>
      </c>
      <c r="E29" s="42" t="s">
        <v>652</v>
      </c>
    </row>
    <row r="30" spans="1:16" ht="102" x14ac:dyDescent="0.2">
      <c r="A30" t="s">
        <v>57</v>
      </c>
      <c r="E30" s="41" t="s">
        <v>662</v>
      </c>
    </row>
    <row r="31" spans="1:16" x14ac:dyDescent="0.2">
      <c r="A31" t="s">
        <v>49</v>
      </c>
      <c r="B31" s="36" t="s">
        <v>75</v>
      </c>
      <c r="C31" s="36" t="s">
        <v>660</v>
      </c>
      <c r="D31" s="37" t="s">
        <v>73</v>
      </c>
      <c r="E31" s="13" t="s">
        <v>663</v>
      </c>
      <c r="F31" s="38" t="s">
        <v>98</v>
      </c>
      <c r="G31" s="39">
        <v>18</v>
      </c>
      <c r="H31" s="38">
        <v>0</v>
      </c>
      <c r="I31" s="38">
        <f>ROUND(G31*H31,6)</f>
        <v>0</v>
      </c>
      <c r="L31" s="40">
        <v>0</v>
      </c>
      <c r="M31" s="34">
        <f>ROUND(ROUND(L31,2)*ROUND(G31,3),2)</f>
        <v>0</v>
      </c>
      <c r="N31" s="38" t="s">
        <v>53</v>
      </c>
      <c r="O31">
        <f>(M31*21)/100</f>
        <v>0</v>
      </c>
      <c r="P31" t="s">
        <v>27</v>
      </c>
    </row>
    <row r="32" spans="1:16" x14ac:dyDescent="0.2">
      <c r="A32" s="37" t="s">
        <v>54</v>
      </c>
      <c r="E32" s="41" t="s">
        <v>55</v>
      </c>
    </row>
    <row r="33" spans="1:16" x14ac:dyDescent="0.2">
      <c r="A33" s="37" t="s">
        <v>56</v>
      </c>
      <c r="E33" s="42" t="s">
        <v>652</v>
      </c>
    </row>
    <row r="34" spans="1:16" ht="102" x14ac:dyDescent="0.2">
      <c r="A34" t="s">
        <v>57</v>
      </c>
      <c r="E34" s="41" t="s">
        <v>662</v>
      </c>
    </row>
    <row r="35" spans="1:16" x14ac:dyDescent="0.2">
      <c r="A35" t="s">
        <v>49</v>
      </c>
      <c r="B35" s="36" t="s">
        <v>81</v>
      </c>
      <c r="C35" s="36" t="s">
        <v>664</v>
      </c>
      <c r="D35" s="37" t="s">
        <v>47</v>
      </c>
      <c r="E35" s="13" t="s">
        <v>665</v>
      </c>
      <c r="F35" s="38" t="s">
        <v>113</v>
      </c>
      <c r="G35" s="39">
        <v>4</v>
      </c>
      <c r="H35" s="38">
        <v>0</v>
      </c>
      <c r="I35" s="38">
        <f>ROUND(G35*H35,6)</f>
        <v>0</v>
      </c>
      <c r="L35" s="40">
        <v>0</v>
      </c>
      <c r="M35" s="34">
        <f>ROUND(ROUND(L35,2)*ROUND(G35,3),2)</f>
        <v>0</v>
      </c>
      <c r="N35" s="38" t="s">
        <v>53</v>
      </c>
      <c r="O35">
        <f>(M35*21)/100</f>
        <v>0</v>
      </c>
      <c r="P35" t="s">
        <v>27</v>
      </c>
    </row>
    <row r="36" spans="1:16" x14ac:dyDescent="0.2">
      <c r="A36" s="37" t="s">
        <v>54</v>
      </c>
      <c r="E36" s="41" t="s">
        <v>55</v>
      </c>
    </row>
    <row r="37" spans="1:16" x14ac:dyDescent="0.2">
      <c r="A37" s="37" t="s">
        <v>56</v>
      </c>
      <c r="E37" s="42" t="s">
        <v>652</v>
      </c>
    </row>
    <row r="38" spans="1:16" ht="89.25" x14ac:dyDescent="0.2">
      <c r="A38" t="s">
        <v>57</v>
      </c>
      <c r="E38" s="41" t="s">
        <v>666</v>
      </c>
    </row>
    <row r="39" spans="1:16" ht="25.5" x14ac:dyDescent="0.2">
      <c r="A39" t="s">
        <v>49</v>
      </c>
      <c r="B39" s="36" t="s">
        <v>86</v>
      </c>
      <c r="C39" s="36" t="s">
        <v>159</v>
      </c>
      <c r="D39" s="37" t="s">
        <v>47</v>
      </c>
      <c r="E39" s="13" t="s">
        <v>160</v>
      </c>
      <c r="F39" s="38" t="s">
        <v>98</v>
      </c>
      <c r="G39" s="39">
        <v>430</v>
      </c>
      <c r="H39" s="38">
        <v>0</v>
      </c>
      <c r="I39" s="38">
        <f>ROUND(G39*H39,6)</f>
        <v>0</v>
      </c>
      <c r="L39" s="40">
        <v>0</v>
      </c>
      <c r="M39" s="34">
        <f>ROUND(ROUND(L39,2)*ROUND(G39,3),2)</f>
        <v>0</v>
      </c>
      <c r="N39" s="38" t="s">
        <v>53</v>
      </c>
      <c r="O39">
        <f>(M39*21)/100</f>
        <v>0</v>
      </c>
      <c r="P39" t="s">
        <v>27</v>
      </c>
    </row>
    <row r="40" spans="1:16" x14ac:dyDescent="0.2">
      <c r="A40" s="37" t="s">
        <v>54</v>
      </c>
      <c r="E40" s="41" t="s">
        <v>55</v>
      </c>
    </row>
    <row r="41" spans="1:16" x14ac:dyDescent="0.2">
      <c r="A41" s="37" t="s">
        <v>56</v>
      </c>
      <c r="E41" s="42" t="s">
        <v>667</v>
      </c>
    </row>
    <row r="42" spans="1:16" ht="89.25" x14ac:dyDescent="0.2">
      <c r="A42" t="s">
        <v>57</v>
      </c>
      <c r="E42" s="41" t="s">
        <v>157</v>
      </c>
    </row>
    <row r="43" spans="1:16" x14ac:dyDescent="0.2">
      <c r="A43" t="s">
        <v>49</v>
      </c>
      <c r="B43" s="36" t="s">
        <v>88</v>
      </c>
      <c r="C43" s="36" t="s">
        <v>668</v>
      </c>
      <c r="D43" s="37" t="s">
        <v>47</v>
      </c>
      <c r="E43" s="13" t="s">
        <v>669</v>
      </c>
      <c r="F43" s="38" t="s">
        <v>98</v>
      </c>
      <c r="G43" s="39">
        <v>430</v>
      </c>
      <c r="H43" s="38">
        <v>0</v>
      </c>
      <c r="I43" s="38">
        <f>ROUND(G43*H43,6)</f>
        <v>0</v>
      </c>
      <c r="L43" s="40">
        <v>0</v>
      </c>
      <c r="M43" s="34">
        <f>ROUND(ROUND(L43,2)*ROUND(G43,3),2)</f>
        <v>0</v>
      </c>
      <c r="N43" s="38" t="s">
        <v>53</v>
      </c>
      <c r="O43">
        <f>(M43*21)/100</f>
        <v>0</v>
      </c>
      <c r="P43" t="s">
        <v>27</v>
      </c>
    </row>
    <row r="44" spans="1:16" x14ac:dyDescent="0.2">
      <c r="A44" s="37" t="s">
        <v>54</v>
      </c>
      <c r="E44" s="41" t="s">
        <v>55</v>
      </c>
    </row>
    <row r="45" spans="1:16" x14ac:dyDescent="0.2">
      <c r="A45" s="37" t="s">
        <v>56</v>
      </c>
      <c r="E45" s="42" t="s">
        <v>667</v>
      </c>
    </row>
    <row r="46" spans="1:16" ht="76.5" x14ac:dyDescent="0.2">
      <c r="A46" t="s">
        <v>57</v>
      </c>
      <c r="E46" s="41" t="s">
        <v>670</v>
      </c>
    </row>
    <row r="47" spans="1:16" ht="25.5" x14ac:dyDescent="0.2">
      <c r="A47" t="s">
        <v>49</v>
      </c>
      <c r="B47" s="36" t="s">
        <v>91</v>
      </c>
      <c r="C47" s="36" t="s">
        <v>166</v>
      </c>
      <c r="D47" s="37" t="s">
        <v>47</v>
      </c>
      <c r="E47" s="13" t="s">
        <v>167</v>
      </c>
      <c r="F47" s="38" t="s">
        <v>113</v>
      </c>
      <c r="G47" s="39">
        <v>2</v>
      </c>
      <c r="H47" s="38">
        <v>0</v>
      </c>
      <c r="I47" s="38">
        <f>ROUND(G47*H47,6)</f>
        <v>0</v>
      </c>
      <c r="L47" s="40">
        <v>0</v>
      </c>
      <c r="M47" s="34">
        <f>ROUND(ROUND(L47,2)*ROUND(G47,3),2)</f>
        <v>0</v>
      </c>
      <c r="N47" s="38" t="s">
        <v>53</v>
      </c>
      <c r="O47">
        <f>(M47*21)/100</f>
        <v>0</v>
      </c>
      <c r="P47" t="s">
        <v>27</v>
      </c>
    </row>
    <row r="48" spans="1:16" x14ac:dyDescent="0.2">
      <c r="A48" s="37" t="s">
        <v>54</v>
      </c>
      <c r="E48" s="41" t="s">
        <v>55</v>
      </c>
    </row>
    <row r="49" spans="1:16" x14ac:dyDescent="0.2">
      <c r="A49" s="37" t="s">
        <v>56</v>
      </c>
      <c r="E49" s="42" t="s">
        <v>667</v>
      </c>
    </row>
    <row r="50" spans="1:16" ht="102" x14ac:dyDescent="0.2">
      <c r="A50" t="s">
        <v>57</v>
      </c>
      <c r="E50" s="41" t="s">
        <v>164</v>
      </c>
    </row>
    <row r="51" spans="1:16" x14ac:dyDescent="0.2">
      <c r="A51" t="s">
        <v>49</v>
      </c>
      <c r="B51" s="36" t="s">
        <v>73</v>
      </c>
      <c r="C51" s="36" t="s">
        <v>671</v>
      </c>
      <c r="D51" s="37" t="s">
        <v>47</v>
      </c>
      <c r="E51" s="13" t="s">
        <v>672</v>
      </c>
      <c r="F51" s="38" t="s">
        <v>113</v>
      </c>
      <c r="G51" s="39">
        <v>4</v>
      </c>
      <c r="H51" s="38">
        <v>0</v>
      </c>
      <c r="I51" s="38">
        <f>ROUND(G51*H51,6)</f>
        <v>0</v>
      </c>
      <c r="L51" s="40">
        <v>0</v>
      </c>
      <c r="M51" s="34">
        <f>ROUND(ROUND(L51,2)*ROUND(G51,3),2)</f>
        <v>0</v>
      </c>
      <c r="N51" s="38" t="s">
        <v>53</v>
      </c>
      <c r="O51">
        <f>(M51*21)/100</f>
        <v>0</v>
      </c>
      <c r="P51" t="s">
        <v>27</v>
      </c>
    </row>
    <row r="52" spans="1:16" x14ac:dyDescent="0.2">
      <c r="A52" s="37" t="s">
        <v>54</v>
      </c>
      <c r="E52" s="41" t="s">
        <v>55</v>
      </c>
    </row>
    <row r="53" spans="1:16" x14ac:dyDescent="0.2">
      <c r="A53" s="37" t="s">
        <v>56</v>
      </c>
      <c r="E53" s="42" t="s">
        <v>667</v>
      </c>
    </row>
    <row r="54" spans="1:16" ht="89.25" x14ac:dyDescent="0.2">
      <c r="A54" t="s">
        <v>57</v>
      </c>
      <c r="E54" s="41" t="s">
        <v>673</v>
      </c>
    </row>
    <row r="55" spans="1:16" x14ac:dyDescent="0.2">
      <c r="A55" t="s">
        <v>49</v>
      </c>
      <c r="B55" s="36" t="s">
        <v>102</v>
      </c>
      <c r="C55" s="36" t="s">
        <v>169</v>
      </c>
      <c r="D55" s="37" t="s">
        <v>47</v>
      </c>
      <c r="E55" s="13" t="s">
        <v>170</v>
      </c>
      <c r="F55" s="38" t="s">
        <v>113</v>
      </c>
      <c r="G55" s="39">
        <v>1</v>
      </c>
      <c r="H55" s="38">
        <v>0</v>
      </c>
      <c r="I55" s="38">
        <f>ROUND(G55*H55,6)</f>
        <v>0</v>
      </c>
      <c r="L55" s="40">
        <v>0</v>
      </c>
      <c r="M55" s="34">
        <f>ROUND(ROUND(L55,2)*ROUND(G55,3),2)</f>
        <v>0</v>
      </c>
      <c r="N55" s="38" t="s">
        <v>53</v>
      </c>
      <c r="O55">
        <f>(M55*21)/100</f>
        <v>0</v>
      </c>
      <c r="P55" t="s">
        <v>27</v>
      </c>
    </row>
    <row r="56" spans="1:16" x14ac:dyDescent="0.2">
      <c r="A56" s="37" t="s">
        <v>54</v>
      </c>
      <c r="E56" s="41" t="s">
        <v>55</v>
      </c>
    </row>
    <row r="57" spans="1:16" x14ac:dyDescent="0.2">
      <c r="A57" s="37" t="s">
        <v>56</v>
      </c>
      <c r="E57" s="42" t="s">
        <v>667</v>
      </c>
    </row>
    <row r="58" spans="1:16" ht="76.5" x14ac:dyDescent="0.2">
      <c r="A58" t="s">
        <v>57</v>
      </c>
      <c r="E58" s="41" t="s">
        <v>171</v>
      </c>
    </row>
    <row r="59" spans="1:16" x14ac:dyDescent="0.2">
      <c r="A59" t="s">
        <v>49</v>
      </c>
      <c r="B59" s="36" t="s">
        <v>79</v>
      </c>
      <c r="C59" s="36" t="s">
        <v>674</v>
      </c>
      <c r="D59" s="37" t="s">
        <v>55</v>
      </c>
      <c r="E59" s="13" t="s">
        <v>675</v>
      </c>
      <c r="F59" s="38" t="s">
        <v>113</v>
      </c>
      <c r="G59" s="39">
        <v>1</v>
      </c>
      <c r="H59" s="38">
        <v>0</v>
      </c>
      <c r="I59" s="38">
        <f>ROUND(G59*H59,6)</f>
        <v>0</v>
      </c>
      <c r="L59" s="40">
        <v>0</v>
      </c>
      <c r="M59" s="34">
        <f>ROUND(ROUND(L59,2)*ROUND(G59,3),2)</f>
        <v>0</v>
      </c>
      <c r="N59" s="38" t="s">
        <v>53</v>
      </c>
      <c r="O59">
        <f>(M59*21)/100</f>
        <v>0</v>
      </c>
      <c r="P59" t="s">
        <v>27</v>
      </c>
    </row>
    <row r="60" spans="1:16" x14ac:dyDescent="0.2">
      <c r="A60" s="37" t="s">
        <v>54</v>
      </c>
      <c r="E60" s="41" t="s">
        <v>55</v>
      </c>
    </row>
    <row r="61" spans="1:16" x14ac:dyDescent="0.2">
      <c r="A61" s="37" t="s">
        <v>56</v>
      </c>
      <c r="E61" s="42" t="s">
        <v>667</v>
      </c>
    </row>
    <row r="62" spans="1:16" ht="191.25" x14ac:dyDescent="0.2">
      <c r="A62" t="s">
        <v>57</v>
      </c>
      <c r="E62" s="41" t="s">
        <v>676</v>
      </c>
    </row>
    <row r="63" spans="1:16" x14ac:dyDescent="0.2">
      <c r="A63" t="s">
        <v>49</v>
      </c>
      <c r="B63" s="36" t="s">
        <v>206</v>
      </c>
      <c r="C63" s="36" t="s">
        <v>677</v>
      </c>
      <c r="D63" s="37" t="s">
        <v>55</v>
      </c>
      <c r="E63" s="13" t="s">
        <v>678</v>
      </c>
      <c r="F63" s="38" t="s">
        <v>113</v>
      </c>
      <c r="G63" s="39">
        <v>1</v>
      </c>
      <c r="H63" s="38">
        <v>0</v>
      </c>
      <c r="I63" s="38">
        <f>ROUND(G63*H63,6)</f>
        <v>0</v>
      </c>
      <c r="L63" s="40">
        <v>0</v>
      </c>
      <c r="M63" s="34">
        <f>ROUND(ROUND(L63,2)*ROUND(G63,3),2)</f>
        <v>0</v>
      </c>
      <c r="N63" s="38" t="s">
        <v>53</v>
      </c>
      <c r="O63">
        <f>(M63*21)/100</f>
        <v>0</v>
      </c>
      <c r="P63" t="s">
        <v>27</v>
      </c>
    </row>
    <row r="64" spans="1:16" x14ac:dyDescent="0.2">
      <c r="A64" s="37" t="s">
        <v>54</v>
      </c>
      <c r="E64" s="41" t="s">
        <v>55</v>
      </c>
    </row>
    <row r="65" spans="1:16" x14ac:dyDescent="0.2">
      <c r="A65" s="37" t="s">
        <v>56</v>
      </c>
      <c r="E65" s="42" t="s">
        <v>667</v>
      </c>
    </row>
    <row r="66" spans="1:16" ht="216.75" x14ac:dyDescent="0.2">
      <c r="A66" t="s">
        <v>57</v>
      </c>
      <c r="E66" s="41" t="s">
        <v>679</v>
      </c>
    </row>
    <row r="67" spans="1:16" x14ac:dyDescent="0.2">
      <c r="A67" t="s">
        <v>49</v>
      </c>
      <c r="B67" s="36" t="s">
        <v>210</v>
      </c>
      <c r="C67" s="36" t="s">
        <v>295</v>
      </c>
      <c r="D67" s="37" t="s">
        <v>47</v>
      </c>
      <c r="E67" s="13" t="s">
        <v>355</v>
      </c>
      <c r="F67" s="38" t="s">
        <v>113</v>
      </c>
      <c r="G67" s="39">
        <v>1</v>
      </c>
      <c r="H67" s="38">
        <v>0</v>
      </c>
      <c r="I67" s="38">
        <f>ROUND(G67*H67,6)</f>
        <v>0</v>
      </c>
      <c r="L67" s="40">
        <v>0</v>
      </c>
      <c r="M67" s="34">
        <f>ROUND(ROUND(L67,2)*ROUND(G67,3),2)</f>
        <v>0</v>
      </c>
      <c r="N67" s="38" t="s">
        <v>53</v>
      </c>
      <c r="O67">
        <f>(M67*21)/100</f>
        <v>0</v>
      </c>
      <c r="P67" t="s">
        <v>27</v>
      </c>
    </row>
    <row r="68" spans="1:16" x14ac:dyDescent="0.2">
      <c r="A68" s="37" t="s">
        <v>54</v>
      </c>
      <c r="E68" s="41" t="s">
        <v>55</v>
      </c>
    </row>
    <row r="69" spans="1:16" x14ac:dyDescent="0.2">
      <c r="A69" s="37" t="s">
        <v>56</v>
      </c>
      <c r="E69" s="42" t="s">
        <v>667</v>
      </c>
    </row>
    <row r="70" spans="1:16" ht="127.5" x14ac:dyDescent="0.2">
      <c r="A70" t="s">
        <v>57</v>
      </c>
      <c r="E70" s="41" t="s">
        <v>297</v>
      </c>
    </row>
    <row r="71" spans="1:16" x14ac:dyDescent="0.2">
      <c r="A71" t="s">
        <v>49</v>
      </c>
      <c r="B71" s="36" t="s">
        <v>214</v>
      </c>
      <c r="C71" s="36" t="s">
        <v>680</v>
      </c>
      <c r="D71" s="37" t="s">
        <v>47</v>
      </c>
      <c r="E71" s="13" t="s">
        <v>681</v>
      </c>
      <c r="F71" s="38" t="s">
        <v>113</v>
      </c>
      <c r="G71" s="39">
        <v>1</v>
      </c>
      <c r="H71" s="38">
        <v>0</v>
      </c>
      <c r="I71" s="38">
        <f>ROUND(G71*H71,6)</f>
        <v>0</v>
      </c>
      <c r="L71" s="40">
        <v>0</v>
      </c>
      <c r="M71" s="34">
        <f>ROUND(ROUND(L71,2)*ROUND(G71,3),2)</f>
        <v>0</v>
      </c>
      <c r="N71" s="38" t="s">
        <v>53</v>
      </c>
      <c r="O71">
        <f>(M71*21)/100</f>
        <v>0</v>
      </c>
      <c r="P71" t="s">
        <v>27</v>
      </c>
    </row>
    <row r="72" spans="1:16" x14ac:dyDescent="0.2">
      <c r="A72" s="37" t="s">
        <v>54</v>
      </c>
      <c r="E72" s="41" t="s">
        <v>55</v>
      </c>
    </row>
    <row r="73" spans="1:16" x14ac:dyDescent="0.2">
      <c r="A73" s="37" t="s">
        <v>56</v>
      </c>
      <c r="E73" s="42" t="s">
        <v>667</v>
      </c>
    </row>
    <row r="74" spans="1:16" ht="89.25" x14ac:dyDescent="0.2">
      <c r="A74" t="s">
        <v>57</v>
      </c>
      <c r="E74" s="41" t="s">
        <v>682</v>
      </c>
    </row>
    <row r="75" spans="1:16" x14ac:dyDescent="0.2">
      <c r="A75" t="s">
        <v>49</v>
      </c>
      <c r="B75" s="36" t="s">
        <v>218</v>
      </c>
      <c r="C75" s="36" t="s">
        <v>683</v>
      </c>
      <c r="D75" s="37" t="s">
        <v>47</v>
      </c>
      <c r="E75" s="13" t="s">
        <v>330</v>
      </c>
      <c r="F75" s="38" t="s">
        <v>113</v>
      </c>
      <c r="G75" s="39">
        <v>1</v>
      </c>
      <c r="H75" s="38">
        <v>0</v>
      </c>
      <c r="I75" s="38">
        <f>ROUND(G75*H75,6)</f>
        <v>0</v>
      </c>
      <c r="L75" s="40">
        <v>0</v>
      </c>
      <c r="M75" s="34">
        <f>ROUND(ROUND(L75,2)*ROUND(G75,3),2)</f>
        <v>0</v>
      </c>
      <c r="N75" s="38" t="s">
        <v>53</v>
      </c>
      <c r="O75">
        <f>(M75*21)/100</f>
        <v>0</v>
      </c>
      <c r="P75" t="s">
        <v>27</v>
      </c>
    </row>
    <row r="76" spans="1:16" x14ac:dyDescent="0.2">
      <c r="A76" s="37" t="s">
        <v>54</v>
      </c>
      <c r="E76" s="41" t="s">
        <v>55</v>
      </c>
    </row>
    <row r="77" spans="1:16" x14ac:dyDescent="0.2">
      <c r="A77" s="37" t="s">
        <v>56</v>
      </c>
      <c r="E77" s="42" t="s">
        <v>667</v>
      </c>
    </row>
    <row r="78" spans="1:16" ht="89.25" x14ac:dyDescent="0.2">
      <c r="A78" t="s">
        <v>57</v>
      </c>
      <c r="E78" s="41" t="s">
        <v>684</v>
      </c>
    </row>
  </sheetData>
  <sheetProtection password="923D" sheet="1" objects="1" scenarios="1"/>
  <mergeCells count="18">
    <mergeCell ref="N5:N7"/>
    <mergeCell ref="F5:F7"/>
    <mergeCell ref="G5:G7"/>
    <mergeCell ref="H5:H7"/>
    <mergeCell ref="I5:I7"/>
    <mergeCell ref="L5:M6"/>
    <mergeCell ref="J6:K6"/>
    <mergeCell ref="A5:A7"/>
    <mergeCell ref="B5:B7"/>
    <mergeCell ref="C5:C7"/>
    <mergeCell ref="D5:D7"/>
    <mergeCell ref="E5:E7"/>
    <mergeCell ref="C1:C2"/>
    <mergeCell ref="E1:E2"/>
    <mergeCell ref="E3:H3"/>
    <mergeCell ref="E4:H4"/>
    <mergeCell ref="C3:D3"/>
    <mergeCell ref="C4:D4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Rekapitulace</vt:lpstr>
      <vt:lpstr>PS 01</vt:lpstr>
      <vt:lpstr>PS 02</vt:lpstr>
      <vt:lpstr>SO 11</vt:lpstr>
      <vt:lpstr>SO 12</vt:lpstr>
      <vt:lpstr>SO 31</vt:lpstr>
      <vt:lpstr>SO 32</vt:lpstr>
      <vt:lpstr>SO 41</vt:lpstr>
      <vt:lpstr>SO 01</vt:lpstr>
      <vt:lpstr>SO 02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Pluhařová Lenka</dc:creator>
  <cp:keywords/>
  <dc:description/>
  <cp:lastModifiedBy>Uživatel systému Windows</cp:lastModifiedBy>
  <dcterms:created xsi:type="dcterms:W3CDTF">2020-03-26T09:14:31Z</dcterms:created>
  <dcterms:modified xsi:type="dcterms:W3CDTF">2020-03-26T09:14:31Z</dcterms:modified>
  <cp:category/>
  <cp:contentStatus/>
</cp:coreProperties>
</file>