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540" windowWidth="27225" windowHeight="11700"/>
  </bookViews>
  <sheets>
    <sheet name="Rekapitulace stavby" sheetId="1" r:id="rId1"/>
    <sheet name="1 - UOŽI" sheetId="2" r:id="rId2"/>
    <sheet name="2 - VON" sheetId="3" r:id="rId3"/>
  </sheets>
  <definedNames>
    <definedName name="_xlnm._FilterDatabase" localSheetId="1" hidden="1">'1 - UOŽI'!$C$79:$K$87</definedName>
    <definedName name="_xlnm._FilterDatabase" localSheetId="2" hidden="1">'2 - VON'!$C$82:$K$90</definedName>
    <definedName name="_xlnm.Print_Titles" localSheetId="1">'1 - UOŽI'!$79:$79</definedName>
    <definedName name="_xlnm.Print_Titles" localSheetId="2">'2 - VON'!$82:$82</definedName>
    <definedName name="_xlnm.Print_Titles" localSheetId="0">'Rekapitulace stavby'!$52:$52</definedName>
    <definedName name="_xlnm.Print_Area" localSheetId="1">'1 - UOŽI'!$C$67:$K$87</definedName>
    <definedName name="_xlnm.Print_Area" localSheetId="2">'2 - VON'!$C$70:$K$90</definedName>
    <definedName name="_xlnm.Print_Area" localSheetId="0">'Rekapitulace stavby'!$D$4:$AO$36,'Rekapitulace stavby'!$C$42:$AQ$57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90" i="3"/>
  <c r="BH90" i="3"/>
  <c r="BG90" i="3"/>
  <c r="BF90" i="3"/>
  <c r="T90" i="3"/>
  <c r="T89" i="3" s="1"/>
  <c r="R90" i="3"/>
  <c r="R89" i="3" s="1"/>
  <c r="P90" i="3"/>
  <c r="P89" i="3" s="1"/>
  <c r="BI88" i="3"/>
  <c r="BH88" i="3"/>
  <c r="BG88" i="3"/>
  <c r="BF88" i="3"/>
  <c r="T88" i="3"/>
  <c r="T87" i="3" s="1"/>
  <c r="R88" i="3"/>
  <c r="R87" i="3" s="1"/>
  <c r="P88" i="3"/>
  <c r="P87" i="3" s="1"/>
  <c r="BI86" i="3"/>
  <c r="BH86" i="3"/>
  <c r="BG86" i="3"/>
  <c r="BF86" i="3"/>
  <c r="T86" i="3"/>
  <c r="T85" i="3" s="1"/>
  <c r="T84" i="3" s="1"/>
  <c r="T83" i="3" s="1"/>
  <c r="R86" i="3"/>
  <c r="R85" i="3" s="1"/>
  <c r="R84" i="3" s="1"/>
  <c r="R83" i="3" s="1"/>
  <c r="P86" i="3"/>
  <c r="P85" i="3" s="1"/>
  <c r="F77" i="3"/>
  <c r="E75" i="3"/>
  <c r="F52" i="3"/>
  <c r="E50" i="3"/>
  <c r="J24" i="3"/>
  <c r="E24" i="3"/>
  <c r="J80" i="3" s="1"/>
  <c r="J23" i="3"/>
  <c r="J21" i="3"/>
  <c r="E21" i="3"/>
  <c r="J79" i="3" s="1"/>
  <c r="J20" i="3"/>
  <c r="J18" i="3"/>
  <c r="E18" i="3"/>
  <c r="F80" i="3" s="1"/>
  <c r="J17" i="3"/>
  <c r="J15" i="3"/>
  <c r="E15" i="3"/>
  <c r="F79" i="3" s="1"/>
  <c r="J14" i="3"/>
  <c r="J12" i="3"/>
  <c r="J77" i="3"/>
  <c r="E7" i="3"/>
  <c r="E73" i="3"/>
  <c r="J37" i="2"/>
  <c r="J36" i="2"/>
  <c r="AY55" i="1" s="1"/>
  <c r="J35" i="2"/>
  <c r="AX55" i="1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F74" i="2"/>
  <c r="E72" i="2"/>
  <c r="F52" i="2"/>
  <c r="E50" i="2"/>
  <c r="J24" i="2"/>
  <c r="E24" i="2"/>
  <c r="J77" i="2"/>
  <c r="J23" i="2"/>
  <c r="J21" i="2"/>
  <c r="E21" i="2"/>
  <c r="J54" i="2"/>
  <c r="J20" i="2"/>
  <c r="J18" i="2"/>
  <c r="E18" i="2"/>
  <c r="F77" i="2"/>
  <c r="J17" i="2"/>
  <c r="J15" i="2"/>
  <c r="E15" i="2"/>
  <c r="F76" i="2"/>
  <c r="J14" i="2"/>
  <c r="J12" i="2"/>
  <c r="J52" i="2"/>
  <c r="E7" i="2"/>
  <c r="E70" i="2" s="1"/>
  <c r="L50" i="1"/>
  <c r="AM50" i="1"/>
  <c r="AM49" i="1"/>
  <c r="L49" i="1"/>
  <c r="AM47" i="1"/>
  <c r="L47" i="1"/>
  <c r="L45" i="1"/>
  <c r="L44" i="1"/>
  <c r="BK88" i="3"/>
  <c r="BK85" i="2"/>
  <c r="J84" i="2"/>
  <c r="AS54" i="1"/>
  <c r="J88" i="3"/>
  <c r="BK87" i="2"/>
  <c r="J87" i="2"/>
  <c r="BK86" i="2"/>
  <c r="BK84" i="2"/>
  <c r="J83" i="2"/>
  <c r="BK82" i="2"/>
  <c r="J90" i="3"/>
  <c r="BK86" i="3"/>
  <c r="J86" i="3"/>
  <c r="J86" i="2"/>
  <c r="J85" i="2"/>
  <c r="J82" i="2"/>
  <c r="BK90" i="3"/>
  <c r="BK83" i="2"/>
  <c r="P84" i="3" l="1"/>
  <c r="P83" i="3" s="1"/>
  <c r="AU56" i="1" s="1"/>
  <c r="P81" i="2"/>
  <c r="P80" i="2"/>
  <c r="AU55" i="1"/>
  <c r="AU54" i="1" s="1"/>
  <c r="T81" i="2"/>
  <c r="T80" i="2" s="1"/>
  <c r="BK81" i="2"/>
  <c r="J81" i="2"/>
  <c r="J60" i="2" s="1"/>
  <c r="R81" i="2"/>
  <c r="R80" i="2"/>
  <c r="F55" i="2"/>
  <c r="J74" i="2"/>
  <c r="BE84" i="2"/>
  <c r="BE85" i="2"/>
  <c r="BK85" i="3"/>
  <c r="J85" i="3" s="1"/>
  <c r="J61" i="3" s="1"/>
  <c r="BK87" i="3"/>
  <c r="J87" i="3"/>
  <c r="J62" i="3" s="1"/>
  <c r="BK89" i="3"/>
  <c r="J89" i="3"/>
  <c r="J63" i="3"/>
  <c r="E48" i="2"/>
  <c r="J76" i="2"/>
  <c r="BE83" i="2"/>
  <c r="BE86" i="2"/>
  <c r="E48" i="3"/>
  <c r="J52" i="3"/>
  <c r="F54" i="3"/>
  <c r="J54" i="3"/>
  <c r="F55" i="3"/>
  <c r="J55" i="3"/>
  <c r="BE86" i="3"/>
  <c r="J55" i="2"/>
  <c r="BE87" i="2"/>
  <c r="BE90" i="3"/>
  <c r="F54" i="2"/>
  <c r="BE82" i="2"/>
  <c r="BE88" i="3"/>
  <c r="F35" i="2"/>
  <c r="BB55" i="1"/>
  <c r="F34" i="2"/>
  <c r="BA55" i="1" s="1"/>
  <c r="J34" i="2"/>
  <c r="AW55" i="1"/>
  <c r="F34" i="3"/>
  <c r="BA56" i="1" s="1"/>
  <c r="F36" i="3"/>
  <c r="BC56" i="1"/>
  <c r="F35" i="3"/>
  <c r="BB56" i="1"/>
  <c r="F37" i="2"/>
  <c r="BD55" i="1"/>
  <c r="F37" i="3"/>
  <c r="BD56" i="1"/>
  <c r="F36" i="2"/>
  <c r="BC55" i="1"/>
  <c r="J34" i="3"/>
  <c r="AW56" i="1"/>
  <c r="BK80" i="2" l="1"/>
  <c r="J80" i="2" s="1"/>
  <c r="J59" i="2" s="1"/>
  <c r="BK84" i="3"/>
  <c r="BK83" i="3" s="1"/>
  <c r="J83" i="3" s="1"/>
  <c r="J59" i="3" s="1"/>
  <c r="F33" i="2"/>
  <c r="AZ55" i="1" s="1"/>
  <c r="BD54" i="1"/>
  <c r="W33" i="1" s="1"/>
  <c r="F33" i="3"/>
  <c r="AZ56" i="1" s="1"/>
  <c r="BA54" i="1"/>
  <c r="AW54" i="1" s="1"/>
  <c r="AK30" i="1" s="1"/>
  <c r="BC54" i="1"/>
  <c r="AY54" i="1" s="1"/>
  <c r="BB54" i="1"/>
  <c r="W31" i="1"/>
  <c r="J33" i="3"/>
  <c r="AV56" i="1" s="1"/>
  <c r="AT56" i="1" s="1"/>
  <c r="J33" i="2"/>
  <c r="AV55" i="1" s="1"/>
  <c r="AT55" i="1" s="1"/>
  <c r="J84" i="3" l="1"/>
  <c r="J60" i="3"/>
  <c r="AZ54" i="1"/>
  <c r="W29" i="1" s="1"/>
  <c r="W30" i="1"/>
  <c r="W32" i="1"/>
  <c r="J30" i="3"/>
  <c r="AG56" i="1"/>
  <c r="AN56" i="1" s="1"/>
  <c r="AX54" i="1"/>
  <c r="J30" i="2"/>
  <c r="AG55" i="1"/>
  <c r="AN55" i="1" s="1"/>
  <c r="J39" i="3" l="1"/>
  <c r="J39" i="2"/>
  <c r="AV54" i="1"/>
  <c r="AK29" i="1"/>
  <c r="AG54" i="1"/>
  <c r="AK26" i="1"/>
  <c r="AK35" i="1" l="1"/>
  <c r="AT54" i="1"/>
  <c r="AN54" i="1" l="1"/>
</calcChain>
</file>

<file path=xl/sharedStrings.xml><?xml version="1.0" encoding="utf-8"?>
<sst xmlns="http://schemas.openxmlformats.org/spreadsheetml/2006/main" count="482" uniqueCount="157">
  <si>
    <t>Export Komplet</t>
  </si>
  <si>
    <t>VZ</t>
  </si>
  <si>
    <t>2.0</t>
  </si>
  <si>
    <t>ZAMOK</t>
  </si>
  <si>
    <t>False</t>
  </si>
  <si>
    <t>{32c9e43d-27b9-4197-bd58-f0e4eb483163}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</si>
  <si>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</si>
  <si>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</si>
  <si>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</si>
  <si>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</si>
  <si>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</si>
  <si>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</si>
  <si>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</si>
  <si>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</si>
  <si>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E2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</si>
  <si>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</si>
  <si>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</si>
  <si>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Profylaktické kontroly a kapacitní zkoušky baterií a UPS</t>
  </si>
  <si>
    <t>KSO:</t>
  </si>
  <si>
    <t/>
  </si>
  <si>
    <t>CC-CZ:</t>
  </si>
  <si>
    <t>Místo:</t>
  </si>
  <si>
    <t xml:space="preserve"> </t>
  </si>
  <si>
    <t>Datum:</t>
  </si>
  <si>
    <t>14. 2. 2020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</si>
  <si>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</si>
  <si>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</si>
  <si>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</si>
  <si>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</si>
  <si>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</si>
  <si>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</si>
  <si>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</si>
  <si>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</si>
  <si>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</si>
  <si>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</si>
  <si>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</si>
  <si>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</si>
  <si>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</si>
  <si>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</si>
  <si>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</si>
  <si>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</si>
  <si>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</si>
  <si>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</si>
  <si>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</si>
  <si>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</si>
  <si>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</si>
  <si>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</si>
  <si>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</si>
  <si>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</si>
  <si>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</si>
  <si>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</si>
  <si>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</si>
  <si>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</si>
  <si>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</si>
  <si>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</si>
  <si>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</si>
  <si>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</si>
  <si>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</si>
  <si>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</si>
  <si>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</si>
  <si>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</si>
  <si>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</si>
  <si>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</si>
  <si>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</si>
  <si>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</si>
  <si>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</si>
  <si>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</si>
  <si>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</si>
  <si>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</si>
  <si>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</si>
  <si>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</si>
  <si>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</si>
  <si>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</si>
  <si>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</si>
  <si>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</si>
  <si>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UOŽI</t>
  </si>
  <si>
    <t>STA</t>
  </si>
  <si>
    <t>{eb8a0bda-b109-4452-8ff6-7f629f4f4dca}</t>
  </si>
  <si>
    <t>2</t>
  </si>
  <si>
    <t>VON</t>
  </si>
  <si>
    <t>{aaadd952-7076-42e1-8182-670244bf0b60}</t>
  </si>
  <si>
    <t>KRYCÍ LIST SOUPISU PRACÍ</t>
  </si>
  <si>
    <t>Objekt:</t>
  </si>
  <si>
    <t>1 - UOŽI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</si>
  <si>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</si>
  <si>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</si>
  <si>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</si>
  <si>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</si>
  <si>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</si>
  <si>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</si>
  <si>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</si>
  <si>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</si>
  <si>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</si>
  <si>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</si>
  <si>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</si>
  <si>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</si>
  <si>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</si>
  <si>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</si>
  <si>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</si>
  <si>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</si>
  <si>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</si>
  <si>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</si>
  <si>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</si>
  <si>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</si>
  <si>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</si>
  <si>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</si>
  <si>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6</t>
  </si>
  <si>
    <t>K</t>
  </si>
  <si>
    <t>7498158020</t>
  </si>
  <si>
    <t>Výkon jednotek správce trakčního vedení mimo výkonů investora nespecifikované práce a úpravy stávajícího zařízení</t>
  </si>
  <si>
    <t>hod</t>
  </si>
  <si>
    <t>Sborník UOŽI 01 2019</t>
  </si>
  <si>
    <t>512</t>
  </si>
  <si>
    <t>335758592</t>
  </si>
  <si>
    <t>3</t>
  </si>
  <si>
    <t>7498256050</t>
  </si>
  <si>
    <t>Zkoušky a prohlídky elektrických přístrojů - ostatní profylaktická kontrola staničních baterií 24 V</t>
  </si>
  <si>
    <t>kus</t>
  </si>
  <si>
    <t>2122270886</t>
  </si>
  <si>
    <t>7498256055</t>
  </si>
  <si>
    <t>Zkoušky a prohlídky elektrických přístrojů - ostatní profylaktická kontrola staničních baterií 110 V</t>
  </si>
  <si>
    <t>1495439117</t>
  </si>
  <si>
    <t>7498256070</t>
  </si>
  <si>
    <t>Zkoušky a prohlídky elektrických přístrojů - ostatní kapacitní zkouška staničních baterií 24 V</t>
  </si>
  <si>
    <t>617528774</t>
  </si>
  <si>
    <t>7498256075</t>
  </si>
  <si>
    <t>Zkoušky a prohlídky elektrických přístrojů - ostatní kapacitní zkouška staničních baterií 110 V</t>
  </si>
  <si>
    <t>-498939880</t>
  </si>
  <si>
    <t>5</t>
  </si>
  <si>
    <t>7499151050</t>
  </si>
  <si>
    <t>Dokončovací práce manipulace na zařízeních prováděné provozovatelem - manipulace nutné pro další práce zhotovitele na technologickém souboru</t>
  </si>
  <si>
    <t>1415516458</t>
  </si>
  <si>
    <t>2 - VON</t>
  </si>
  <si>
    <t>VRN - Vedlejší rozpočtové náklady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</si>
  <si>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</si>
  <si>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</si>
  <si>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</si>
  <si>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</si>
  <si>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</si>
  <si>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VRN6</t>
  </si>
  <si>
    <t>Územní vlivy</t>
  </si>
  <si>
    <t>064002000</t>
  </si>
  <si>
    <t>Práce ve zdraví škodlivém prostředí</t>
  </si>
  <si>
    <t>…</t>
  </si>
  <si>
    <t>CS ÚRS 2019 02</t>
  </si>
  <si>
    <t>1024</t>
  </si>
  <si>
    <t>775997276</t>
  </si>
  <si>
    <t>VRN7</t>
  </si>
  <si>
    <t>Provozní vlivy</t>
  </si>
  <si>
    <t>075103000</t>
  </si>
  <si>
    <t>Ochranná pásma elektrického vedení</t>
  </si>
  <si>
    <t>663579190</t>
  </si>
  <si>
    <t>VRN8</t>
  </si>
  <si>
    <t>Přesun stavebních kapacit</t>
  </si>
  <si>
    <t>081002000</t>
  </si>
  <si>
    <t>Doprava zaměstnanců</t>
  </si>
  <si>
    <t>-1270571140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</si>
</sst>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0" fillId="0" borderId="0" xfId="0"/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3" t="s">
        <v>14</v>
      </c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19"/>
      <c r="AQ5" s="19"/>
      <c r="AR5" s="17"/>
      <c r="BE5" s="230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35" t="s">
        <v>17</v>
      </c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19"/>
      <c r="AQ6" s="19"/>
      <c r="AR6" s="17"/>
      <c r="BE6" s="231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231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31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1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31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19</v>
      </c>
      <c r="AO11" s="19"/>
      <c r="AP11" s="19"/>
      <c r="AQ11" s="19"/>
      <c r="AR11" s="17"/>
      <c r="BE11" s="231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1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29</v>
      </c>
      <c r="AO13" s="19"/>
      <c r="AP13" s="19"/>
      <c r="AQ13" s="19"/>
      <c r="AR13" s="17"/>
      <c r="BE13" s="231"/>
      <c r="BS13" s="14" t="s">
        <v>6</v>
      </c>
    </row>
    <row r="14" spans="1:74" ht="12.75">
      <c r="B14" s="18"/>
      <c r="C14" s="19"/>
      <c r="D14" s="19"/>
      <c r="E14" s="236" t="s">
        <v>29</v>
      </c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31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1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31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19</v>
      </c>
      <c r="AO17" s="19"/>
      <c r="AP17" s="19"/>
      <c r="AQ17" s="19"/>
      <c r="AR17" s="17"/>
      <c r="BE17" s="231"/>
      <c r="BS17" s="14" t="s">
        <v>31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1"/>
      <c r="BS18" s="14" t="s">
        <v>6</v>
      </c>
    </row>
    <row r="19" spans="1:71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31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19</v>
      </c>
      <c r="AO20" s="19"/>
      <c r="AP20" s="19"/>
      <c r="AQ20" s="19"/>
      <c r="AR20" s="17"/>
      <c r="BE20" s="231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1"/>
    </row>
    <row r="22" spans="1:71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1"/>
    </row>
    <row r="23" spans="1:71" s="1" customFormat="1" ht="47.25" customHeight="1">
      <c r="B23" s="18"/>
      <c r="C23" s="19"/>
      <c r="D23" s="19"/>
      <c r="E23" s="238" t="s">
        <v>34</v>
      </c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8"/>
      <c r="AJ23" s="238"/>
      <c r="AK23" s="238"/>
      <c r="AL23" s="238"/>
      <c r="AM23" s="238"/>
      <c r="AN23" s="238"/>
      <c r="AO23" s="19"/>
      <c r="AP23" s="19"/>
      <c r="AQ23" s="19"/>
      <c r="AR23" s="17"/>
      <c r="BE23" s="231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1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1"/>
    </row>
    <row r="26" spans="1:71" s="2" customFormat="1" ht="25.9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9">
        <f>ROUND(AG54,2)</f>
        <v>0</v>
      </c>
      <c r="AL26" s="240"/>
      <c r="AM26" s="240"/>
      <c r="AN26" s="240"/>
      <c r="AO26" s="240"/>
      <c r="AP26" s="33"/>
      <c r="AQ26" s="33"/>
      <c r="AR26" s="36"/>
      <c r="BE26" s="231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1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1" t="s">
        <v>36</v>
      </c>
      <c r="M28" s="241"/>
      <c r="N28" s="241"/>
      <c r="O28" s="241"/>
      <c r="P28" s="241"/>
      <c r="Q28" s="33"/>
      <c r="R28" s="33"/>
      <c r="S28" s="33"/>
      <c r="T28" s="33"/>
      <c r="U28" s="33"/>
      <c r="V28" s="33"/>
      <c r="W28" s="241" t="s">
        <v>37</v>
      </c>
      <c r="X28" s="241"/>
      <c r="Y28" s="241"/>
      <c r="Z28" s="241"/>
      <c r="AA28" s="241"/>
      <c r="AB28" s="241"/>
      <c r="AC28" s="241"/>
      <c r="AD28" s="241"/>
      <c r="AE28" s="241"/>
      <c r="AF28" s="33"/>
      <c r="AG28" s="33"/>
      <c r="AH28" s="33"/>
      <c r="AI28" s="33"/>
      <c r="AJ28" s="33"/>
      <c r="AK28" s="241" t="s">
        <v>38</v>
      </c>
      <c r="AL28" s="241"/>
      <c r="AM28" s="241"/>
      <c r="AN28" s="241"/>
      <c r="AO28" s="241"/>
      <c r="AP28" s="33"/>
      <c r="AQ28" s="33"/>
      <c r="AR28" s="36"/>
      <c r="BE28" s="231"/>
    </row>
    <row r="29" spans="1:71" s="3" customFormat="1" ht="14.45" customHeight="1">
      <c r="B29" s="37"/>
      <c r="C29" s="38"/>
      <c r="D29" s="26" t="s">
        <v>39</v>
      </c>
      <c r="E29" s="38"/>
      <c r="F29" s="26" t="s">
        <v>40</v>
      </c>
      <c r="G29" s="38"/>
      <c r="H29" s="38"/>
      <c r="I29" s="38"/>
      <c r="J29" s="38"/>
      <c r="K29" s="38"/>
      <c r="L29" s="225">
        <v>0.21</v>
      </c>
      <c r="M29" s="224"/>
      <c r="N29" s="224"/>
      <c r="O29" s="224"/>
      <c r="P29" s="224"/>
      <c r="Q29" s="38"/>
      <c r="R29" s="38"/>
      <c r="S29" s="38"/>
      <c r="T29" s="38"/>
      <c r="U29" s="38"/>
      <c r="V29" s="38"/>
      <c r="W29" s="223">
        <f>ROUND(AZ54, 2)</f>
        <v>0</v>
      </c>
      <c r="X29" s="224"/>
      <c r="Y29" s="224"/>
      <c r="Z29" s="224"/>
      <c r="AA29" s="224"/>
      <c r="AB29" s="224"/>
      <c r="AC29" s="224"/>
      <c r="AD29" s="224"/>
      <c r="AE29" s="224"/>
      <c r="AF29" s="38"/>
      <c r="AG29" s="38"/>
      <c r="AH29" s="38"/>
      <c r="AI29" s="38"/>
      <c r="AJ29" s="38"/>
      <c r="AK29" s="223">
        <f>ROUND(AV54, 2)</f>
        <v>0</v>
      </c>
      <c r="AL29" s="224"/>
      <c r="AM29" s="224"/>
      <c r="AN29" s="224"/>
      <c r="AO29" s="224"/>
      <c r="AP29" s="38"/>
      <c r="AQ29" s="38"/>
      <c r="AR29" s="39"/>
      <c r="BE29" s="232"/>
    </row>
    <row r="30" spans="1:71" s="3" customFormat="1" ht="14.45" customHeight="1">
      <c r="B30" s="37"/>
      <c r="C30" s="38"/>
      <c r="D30" s="38"/>
      <c r="E30" s="38"/>
      <c r="F30" s="26" t="s">
        <v>41</v>
      </c>
      <c r="G30" s="38"/>
      <c r="H30" s="38"/>
      <c r="I30" s="38"/>
      <c r="J30" s="38"/>
      <c r="K30" s="38"/>
      <c r="L30" s="225">
        <v>0.15</v>
      </c>
      <c r="M30" s="224"/>
      <c r="N30" s="224"/>
      <c r="O30" s="224"/>
      <c r="P30" s="224"/>
      <c r="Q30" s="38"/>
      <c r="R30" s="38"/>
      <c r="S30" s="38"/>
      <c r="T30" s="38"/>
      <c r="U30" s="38"/>
      <c r="V30" s="38"/>
      <c r="W30" s="223">
        <f>ROUND(BA54, 2)</f>
        <v>0</v>
      </c>
      <c r="X30" s="224"/>
      <c r="Y30" s="224"/>
      <c r="Z30" s="224"/>
      <c r="AA30" s="224"/>
      <c r="AB30" s="224"/>
      <c r="AC30" s="224"/>
      <c r="AD30" s="224"/>
      <c r="AE30" s="224"/>
      <c r="AF30" s="38"/>
      <c r="AG30" s="38"/>
      <c r="AH30" s="38"/>
      <c r="AI30" s="38"/>
      <c r="AJ30" s="38"/>
      <c r="AK30" s="223">
        <f>ROUND(AW54, 2)</f>
        <v>0</v>
      </c>
      <c r="AL30" s="224"/>
      <c r="AM30" s="224"/>
      <c r="AN30" s="224"/>
      <c r="AO30" s="224"/>
      <c r="AP30" s="38"/>
      <c r="AQ30" s="38"/>
      <c r="AR30" s="39"/>
      <c r="BE30" s="232"/>
    </row>
    <row r="31" spans="1:71" s="3" customFormat="1" ht="14.45" hidden="1" customHeight="1"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225">
        <v>0.21</v>
      </c>
      <c r="M31" s="224"/>
      <c r="N31" s="224"/>
      <c r="O31" s="224"/>
      <c r="P31" s="224"/>
      <c r="Q31" s="38"/>
      <c r="R31" s="38"/>
      <c r="S31" s="38"/>
      <c r="T31" s="38"/>
      <c r="U31" s="38"/>
      <c r="V31" s="38"/>
      <c r="W31" s="223">
        <f>ROUND(BB54, 2)</f>
        <v>0</v>
      </c>
      <c r="X31" s="224"/>
      <c r="Y31" s="224"/>
      <c r="Z31" s="224"/>
      <c r="AA31" s="224"/>
      <c r="AB31" s="224"/>
      <c r="AC31" s="224"/>
      <c r="AD31" s="224"/>
      <c r="AE31" s="224"/>
      <c r="AF31" s="38"/>
      <c r="AG31" s="38"/>
      <c r="AH31" s="38"/>
      <c r="AI31" s="38"/>
      <c r="AJ31" s="38"/>
      <c r="AK31" s="223">
        <v>0</v>
      </c>
      <c r="AL31" s="224"/>
      <c r="AM31" s="224"/>
      <c r="AN31" s="224"/>
      <c r="AO31" s="224"/>
      <c r="AP31" s="38"/>
      <c r="AQ31" s="38"/>
      <c r="AR31" s="39"/>
      <c r="BE31" s="232"/>
    </row>
    <row r="32" spans="1:71" s="3" customFormat="1" ht="14.45" hidden="1" customHeight="1"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225">
        <v>0.15</v>
      </c>
      <c r="M32" s="224"/>
      <c r="N32" s="224"/>
      <c r="O32" s="224"/>
      <c r="P32" s="224"/>
      <c r="Q32" s="38"/>
      <c r="R32" s="38"/>
      <c r="S32" s="38"/>
      <c r="T32" s="38"/>
      <c r="U32" s="38"/>
      <c r="V32" s="38"/>
      <c r="W32" s="223">
        <f>ROUND(BC54, 2)</f>
        <v>0</v>
      </c>
      <c r="X32" s="224"/>
      <c r="Y32" s="224"/>
      <c r="Z32" s="224"/>
      <c r="AA32" s="224"/>
      <c r="AB32" s="224"/>
      <c r="AC32" s="224"/>
      <c r="AD32" s="224"/>
      <c r="AE32" s="224"/>
      <c r="AF32" s="38"/>
      <c r="AG32" s="38"/>
      <c r="AH32" s="38"/>
      <c r="AI32" s="38"/>
      <c r="AJ32" s="38"/>
      <c r="AK32" s="223">
        <v>0</v>
      </c>
      <c r="AL32" s="224"/>
      <c r="AM32" s="224"/>
      <c r="AN32" s="224"/>
      <c r="AO32" s="224"/>
      <c r="AP32" s="38"/>
      <c r="AQ32" s="38"/>
      <c r="AR32" s="39"/>
      <c r="BE32" s="232"/>
    </row>
    <row r="33" spans="1:57" s="3" customFormat="1" ht="14.45" hidden="1" customHeight="1">
      <c r="B33" s="37"/>
      <c r="C33" s="38"/>
      <c r="D33" s="38"/>
      <c r="E33" s="38"/>
      <c r="F33" s="26" t="s">
        <v>44</v>
      </c>
      <c r="G33" s="38"/>
      <c r="H33" s="38"/>
      <c r="I33" s="38"/>
      <c r="J33" s="38"/>
      <c r="K33" s="38"/>
      <c r="L33" s="225">
        <v>0</v>
      </c>
      <c r="M33" s="224"/>
      <c r="N33" s="224"/>
      <c r="O33" s="224"/>
      <c r="P33" s="224"/>
      <c r="Q33" s="38"/>
      <c r="R33" s="38"/>
      <c r="S33" s="38"/>
      <c r="T33" s="38"/>
      <c r="U33" s="38"/>
      <c r="V33" s="38"/>
      <c r="W33" s="223">
        <f>ROUND(BD54, 2)</f>
        <v>0</v>
      </c>
      <c r="X33" s="224"/>
      <c r="Y33" s="224"/>
      <c r="Z33" s="224"/>
      <c r="AA33" s="224"/>
      <c r="AB33" s="224"/>
      <c r="AC33" s="224"/>
      <c r="AD33" s="224"/>
      <c r="AE33" s="224"/>
      <c r="AF33" s="38"/>
      <c r="AG33" s="38"/>
      <c r="AH33" s="38"/>
      <c r="AI33" s="38"/>
      <c r="AJ33" s="38"/>
      <c r="AK33" s="223">
        <v>0</v>
      </c>
      <c r="AL33" s="224"/>
      <c r="AM33" s="224"/>
      <c r="AN33" s="224"/>
      <c r="AO33" s="224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26" t="s">
        <v>47</v>
      </c>
      <c r="Y35" s="227"/>
      <c r="Z35" s="227"/>
      <c r="AA35" s="227"/>
      <c r="AB35" s="227"/>
      <c r="AC35" s="42"/>
      <c r="AD35" s="42"/>
      <c r="AE35" s="42"/>
      <c r="AF35" s="42"/>
      <c r="AG35" s="42"/>
      <c r="AH35" s="42"/>
      <c r="AI35" s="42"/>
      <c r="AJ35" s="42"/>
      <c r="AK35" s="228">
        <f>SUM(AK26:AK33)</f>
        <v>0</v>
      </c>
      <c r="AL35" s="227"/>
      <c r="AM35" s="227"/>
      <c r="AN35" s="227"/>
      <c r="AO35" s="229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0" t="s">
        <v>48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E2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212" t="str">
        <f>K6</f>
        <v>Profylaktické kontroly a kapacitní zkoušky baterií a UPS</v>
      </c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214" t="str">
        <f>IF(AN8= "","",AN8)</f>
        <v>14. 2. 2020</v>
      </c>
      <c r="AN47" s="214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15.2" customHeight="1">
      <c r="A49" s="31"/>
      <c r="B49" s="32"/>
      <c r="C49" s="26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30</v>
      </c>
      <c r="AJ49" s="33"/>
      <c r="AK49" s="33"/>
      <c r="AL49" s="33"/>
      <c r="AM49" s="215" t="str">
        <f>IF(E17="","",E17)</f>
        <v xml:space="preserve"> </v>
      </c>
      <c r="AN49" s="216"/>
      <c r="AO49" s="216"/>
      <c r="AP49" s="216"/>
      <c r="AQ49" s="33"/>
      <c r="AR49" s="36"/>
      <c r="AS49" s="217" t="s">
        <v>49</v>
      </c>
      <c r="AT49" s="218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2" customHeight="1">
      <c r="A50" s="31"/>
      <c r="B50" s="32"/>
      <c r="C50" s="26" t="s">
        <v>28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32</v>
      </c>
      <c r="AJ50" s="33"/>
      <c r="AK50" s="33"/>
      <c r="AL50" s="33"/>
      <c r="AM50" s="215" t="str">
        <f>IF(E20="","",E20)</f>
        <v xml:space="preserve"> </v>
      </c>
      <c r="AN50" s="216"/>
      <c r="AO50" s="216"/>
      <c r="AP50" s="216"/>
      <c r="AQ50" s="33"/>
      <c r="AR50" s="36"/>
      <c r="AS50" s="219"/>
      <c r="AT50" s="220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21"/>
      <c r="AT51" s="222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208" t="s">
        <v>50</v>
      </c>
      <c r="D52" s="209"/>
      <c r="E52" s="209"/>
      <c r="F52" s="209"/>
      <c r="G52" s="209"/>
      <c r="H52" s="63"/>
      <c r="I52" s="210" t="s">
        <v>51</v>
      </c>
      <c r="J52" s="209"/>
      <c r="K52" s="209"/>
      <c r="L52" s="209"/>
      <c r="M52" s="209"/>
      <c r="N52" s="209"/>
      <c r="O52" s="209"/>
      <c r="P52" s="209"/>
      <c r="Q52" s="209"/>
      <c r="R52" s="209"/>
      <c r="S52" s="209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  <c r="AD52" s="209"/>
      <c r="AE52" s="209"/>
      <c r="AF52" s="209"/>
      <c r="AG52" s="211" t="s">
        <v>52</v>
      </c>
      <c r="AH52" s="209"/>
      <c r="AI52" s="209"/>
      <c r="AJ52" s="209"/>
      <c r="AK52" s="209"/>
      <c r="AL52" s="209"/>
      <c r="AM52" s="209"/>
      <c r="AN52" s="210" t="s">
        <v>53</v>
      </c>
      <c r="AO52" s="209"/>
      <c r="AP52" s="209"/>
      <c r="AQ52" s="64" t="s">
        <v>54</v>
      </c>
      <c r="AR52" s="36"/>
      <c r="AS52" s="65" t="s">
        <v>55</v>
      </c>
      <c r="AT52" s="66" t="s">
        <v>56</v>
      </c>
      <c r="AU52" s="66" t="s">
        <v>57</v>
      </c>
      <c r="AV52" s="66" t="s">
        <v>58</v>
      </c>
      <c r="AW52" s="66" t="s">
        <v>59</v>
      </c>
      <c r="AX52" s="66" t="s">
        <v>60</v>
      </c>
      <c r="AY52" s="66" t="s">
        <v>61</v>
      </c>
      <c r="AZ52" s="66" t="s">
        <v>62</v>
      </c>
      <c r="BA52" s="66" t="s">
        <v>63</v>
      </c>
      <c r="BB52" s="66" t="s">
        <v>64</v>
      </c>
      <c r="BC52" s="66" t="s">
        <v>65</v>
      </c>
      <c r="BD52" s="67" t="s">
        <v>66</v>
      </c>
      <c r="BE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50000000000003" customHeight="1">
      <c r="B54" s="71"/>
      <c r="C54" s="72" t="s">
        <v>67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06">
        <f>ROUND(SUM(AG55:AG56),2)</f>
        <v>0</v>
      </c>
      <c r="AH54" s="206"/>
      <c r="AI54" s="206"/>
      <c r="AJ54" s="206"/>
      <c r="AK54" s="206"/>
      <c r="AL54" s="206"/>
      <c r="AM54" s="206"/>
      <c r="AN54" s="207">
        <f>SUM(AG54,AT54)</f>
        <v>0</v>
      </c>
      <c r="AO54" s="207"/>
      <c r="AP54" s="207"/>
      <c r="AQ54" s="75" t="s">
        <v>19</v>
      </c>
      <c r="AR54" s="76"/>
      <c r="AS54" s="77">
        <f>ROUND(SUM(AS55:AS56),2)</f>
        <v>0</v>
      </c>
      <c r="AT54" s="78">
        <f>ROUND(SUM(AV54:AW54),2)</f>
        <v>0</v>
      </c>
      <c r="AU54" s="79">
        <f>ROUND(SUM(AU55:AU56),5)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ROUND(SUM(AZ55:AZ56),2)</f>
        <v>0</v>
      </c>
      <c r="BA54" s="78">
        <f>ROUND(SUM(BA55:BA56),2)</f>
        <v>0</v>
      </c>
      <c r="BB54" s="78">
        <f>ROUND(SUM(BB55:BB56),2)</f>
        <v>0</v>
      </c>
      <c r="BC54" s="78">
        <f>ROUND(SUM(BC55:BC56),2)</f>
        <v>0</v>
      </c>
      <c r="BD54" s="80">
        <f>ROUND(SUM(BD55:BD56),2)</f>
        <v>0</v>
      </c>
      <c r="BS54" s="81" t="s">
        <v>68</v>
      </c>
      <c r="BT54" s="81" t="s">
        <v>69</v>
      </c>
      <c r="BU54" s="82" t="s">
        <v>70</v>
      </c>
      <c r="BV54" s="81" t="s">
        <v>71</v>
      </c>
      <c r="BW54" s="81" t="s">
        <v>5</v>
      </c>
      <c r="BX54" s="81" t="s">
        <v>72</v>
      </c>
      <c r="CL54" s="81" t="s">
        <v>19</v>
      </c>
    </row>
    <row r="55" spans="1:91" s="7" customFormat="1" ht="16.5" customHeight="1">
      <c r="A55" s="83" t="s">
        <v>73</v>
      </c>
      <c r="B55" s="84"/>
      <c r="C55" s="85"/>
      <c r="D55" s="205" t="s">
        <v>74</v>
      </c>
      <c r="E55" s="205"/>
      <c r="F55" s="205"/>
      <c r="G55" s="205"/>
      <c r="H55" s="205"/>
      <c r="I55" s="86"/>
      <c r="J55" s="205" t="s">
        <v>75</v>
      </c>
      <c r="K55" s="205"/>
      <c r="L55" s="205"/>
      <c r="M55" s="205"/>
      <c r="N55" s="205"/>
      <c r="O55" s="205"/>
      <c r="P55" s="205"/>
      <c r="Q55" s="205"/>
      <c r="R55" s="205"/>
      <c r="S55" s="205"/>
      <c r="T55" s="205"/>
      <c r="U55" s="205"/>
      <c r="V55" s="205"/>
      <c r="W55" s="205"/>
      <c r="X55" s="205"/>
      <c r="Y55" s="205"/>
      <c r="Z55" s="205"/>
      <c r="AA55" s="205"/>
      <c r="AB55" s="205"/>
      <c r="AC55" s="205"/>
      <c r="AD55" s="205"/>
      <c r="AE55" s="205"/>
      <c r="AF55" s="205"/>
      <c r="AG55" s="203">
        <f>'1 - UOŽI'!J30</f>
        <v>0</v>
      </c>
      <c r="AH55" s="204"/>
      <c r="AI55" s="204"/>
      <c r="AJ55" s="204"/>
      <c r="AK55" s="204"/>
      <c r="AL55" s="204"/>
      <c r="AM55" s="204"/>
      <c r="AN55" s="203">
        <f>SUM(AG55,AT55)</f>
        <v>0</v>
      </c>
      <c r="AO55" s="204"/>
      <c r="AP55" s="204"/>
      <c r="AQ55" s="87" t="s">
        <v>76</v>
      </c>
      <c r="AR55" s="88"/>
      <c r="AS55" s="89">
        <v>0</v>
      </c>
      <c r="AT55" s="90">
        <f>ROUND(SUM(AV55:AW55),2)</f>
        <v>0</v>
      </c>
      <c r="AU55" s="91">
        <f>'1 - UOŽI'!P80</f>
        <v>0</v>
      </c>
      <c r="AV55" s="90">
        <f>'1 - UOŽI'!J33</f>
        <v>0</v>
      </c>
      <c r="AW55" s="90">
        <f>'1 - UOŽI'!J34</f>
        <v>0</v>
      </c>
      <c r="AX55" s="90">
        <f>'1 - UOŽI'!J35</f>
        <v>0</v>
      </c>
      <c r="AY55" s="90">
        <f>'1 - UOŽI'!J36</f>
        <v>0</v>
      </c>
      <c r="AZ55" s="90">
        <f>'1 - UOŽI'!F33</f>
        <v>0</v>
      </c>
      <c r="BA55" s="90">
        <f>'1 - UOŽI'!F34</f>
        <v>0</v>
      </c>
      <c r="BB55" s="90">
        <f>'1 - UOŽI'!F35</f>
        <v>0</v>
      </c>
      <c r="BC55" s="90">
        <f>'1 - UOŽI'!F36</f>
        <v>0</v>
      </c>
      <c r="BD55" s="92">
        <f>'1 - UOŽI'!F37</f>
        <v>0</v>
      </c>
      <c r="BT55" s="93" t="s">
        <v>74</v>
      </c>
      <c r="BV55" s="93" t="s">
        <v>71</v>
      </c>
      <c r="BW55" s="93" t="s">
        <v>77</v>
      </c>
      <c r="BX55" s="93" t="s">
        <v>5</v>
      </c>
      <c r="CL55" s="93" t="s">
        <v>19</v>
      </c>
      <c r="CM55" s="93" t="s">
        <v>78</v>
      </c>
    </row>
    <row r="56" spans="1:91" s="7" customFormat="1" ht="16.5" customHeight="1">
      <c r="A56" s="83" t="s">
        <v>73</v>
      </c>
      <c r="B56" s="84"/>
      <c r="C56" s="85"/>
      <c r="D56" s="205" t="s">
        <v>78</v>
      </c>
      <c r="E56" s="205"/>
      <c r="F56" s="205"/>
      <c r="G56" s="205"/>
      <c r="H56" s="205"/>
      <c r="I56" s="86"/>
      <c r="J56" s="205" t="s">
        <v>79</v>
      </c>
      <c r="K56" s="205"/>
      <c r="L56" s="205"/>
      <c r="M56" s="205"/>
      <c r="N56" s="205"/>
      <c r="O56" s="205"/>
      <c r="P56" s="205"/>
      <c r="Q56" s="205"/>
      <c r="R56" s="205"/>
      <c r="S56" s="205"/>
      <c r="T56" s="205"/>
      <c r="U56" s="205"/>
      <c r="V56" s="205"/>
      <c r="W56" s="205"/>
      <c r="X56" s="205"/>
      <c r="Y56" s="205"/>
      <c r="Z56" s="205"/>
      <c r="AA56" s="205"/>
      <c r="AB56" s="205"/>
      <c r="AC56" s="205"/>
      <c r="AD56" s="205"/>
      <c r="AE56" s="205"/>
      <c r="AF56" s="205"/>
      <c r="AG56" s="203">
        <f>'2 - VON'!J30</f>
        <v>0</v>
      </c>
      <c r="AH56" s="204"/>
      <c r="AI56" s="204"/>
      <c r="AJ56" s="204"/>
      <c r="AK56" s="204"/>
      <c r="AL56" s="204"/>
      <c r="AM56" s="204"/>
      <c r="AN56" s="203">
        <f>SUM(AG56,AT56)</f>
        <v>0</v>
      </c>
      <c r="AO56" s="204"/>
      <c r="AP56" s="204"/>
      <c r="AQ56" s="87" t="s">
        <v>76</v>
      </c>
      <c r="AR56" s="88"/>
      <c r="AS56" s="94">
        <v>0</v>
      </c>
      <c r="AT56" s="95">
        <f>ROUND(SUM(AV56:AW56),2)</f>
        <v>0</v>
      </c>
      <c r="AU56" s="96">
        <f>'2 - VON'!P83</f>
        <v>0</v>
      </c>
      <c r="AV56" s="95">
        <f>'2 - VON'!J33</f>
        <v>0</v>
      </c>
      <c r="AW56" s="95">
        <f>'2 - VON'!J34</f>
        <v>0</v>
      </c>
      <c r="AX56" s="95">
        <f>'2 - VON'!J35</f>
        <v>0</v>
      </c>
      <c r="AY56" s="95">
        <f>'2 - VON'!J36</f>
        <v>0</v>
      </c>
      <c r="AZ56" s="95">
        <f>'2 - VON'!F33</f>
        <v>0</v>
      </c>
      <c r="BA56" s="95">
        <f>'2 - VON'!F34</f>
        <v>0</v>
      </c>
      <c r="BB56" s="95">
        <f>'2 - VON'!F35</f>
        <v>0</v>
      </c>
      <c r="BC56" s="95">
        <f>'2 - VON'!F36</f>
        <v>0</v>
      </c>
      <c r="BD56" s="97">
        <f>'2 - VON'!F37</f>
        <v>0</v>
      </c>
      <c r="BT56" s="93" t="s">
        <v>74</v>
      </c>
      <c r="BV56" s="93" t="s">
        <v>71</v>
      </c>
      <c r="BW56" s="93" t="s">
        <v>80</v>
      </c>
      <c r="BX56" s="93" t="s">
        <v>5</v>
      </c>
      <c r="CL56" s="93" t="s">
        <v>19</v>
      </c>
      <c r="CM56" s="93" t="s">
        <v>78</v>
      </c>
    </row>
    <row r="57" spans="1:91" s="2" customFormat="1" ht="30" customHeight="1">
      <c r="A57" s="31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6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  <row r="58" spans="1:91" s="2" customFormat="1" ht="6.95" customHeight="1">
      <c r="A58" s="31"/>
      <c r="B58" s="44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36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</row>
  </sheetData>
  <sheetProtection algorithmName="SHA-512" hashValue="yLeH+OFibIWewQ2smo58e2N7m+u7274mEJgKWqZWr52T5VD1pfW/4C70ADbTzm6DknltHR7HeOqBXS2XEzvOmg==" saltValue="UBG2qI2oNGfzokjj4A64nzbL5SZJR79e3Nyg3vX5JAgMTBZeV+5GnJdosUD86f7GSTahlenTdU0Q7VcxKl4G3g==" spinCount="100000" sheet="1" objects="1" scenarios="1" formatColumns="0" formatRows="0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1 - UOŽI'!C2" display="/"/>
    <hyperlink ref="A56" location="'2 - VON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4" t="s">
        <v>77</v>
      </c>
    </row>
    <row r="3" spans="1:46" s="1" customFormat="1" ht="6.95" hidden="1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78</v>
      </c>
    </row>
    <row r="4" spans="1:46" s="1" customFormat="1" ht="24.95" hidden="1" customHeight="1">
      <c r="B4" s="17"/>
      <c r="D4" s="102" t="s">
        <v>81</v>
      </c>
      <c r="I4" s="98"/>
      <c r="L4" s="17"/>
      <c r="M4" s="103" t="s">
        <v>10</v>
      </c>
      <c r="AT4" s="14" t="s">
        <v>4</v>
      </c>
    </row>
    <row r="5" spans="1:46" s="1" customFormat="1" ht="6.95" hidden="1" customHeight="1">
      <c r="B5" s="17"/>
      <c r="I5" s="98"/>
      <c r="L5" s="17"/>
    </row>
    <row r="6" spans="1:46" s="1" customFormat="1" ht="12" hidden="1" customHeight="1">
      <c r="B6" s="17"/>
      <c r="D6" s="104" t="s">
        <v>16</v>
      </c>
      <c r="I6" s="98"/>
      <c r="L6" s="17"/>
    </row>
    <row r="7" spans="1:46" s="1" customFormat="1" ht="16.5" hidden="1" customHeight="1">
      <c r="B7" s="17"/>
      <c r="E7" s="245" t="str">
        <f>'Rekapitulace stavby'!K6</f>
        <v>Profylaktické kontroly a kapacitní zkoušky baterií a UPS</v>
      </c>
      <c r="F7" s="246"/>
      <c r="G7" s="246"/>
      <c r="H7" s="246"/>
      <c r="I7" s="98"/>
      <c r="L7" s="17"/>
    </row>
    <row r="8" spans="1:46" s="2" customFormat="1" ht="12" hidden="1" customHeight="1">
      <c r="A8" s="31"/>
      <c r="B8" s="36"/>
      <c r="C8" s="31"/>
      <c r="D8" s="104" t="s">
        <v>82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47" t="s">
        <v>83</v>
      </c>
      <c r="F9" s="248"/>
      <c r="G9" s="248"/>
      <c r="H9" s="248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idden="1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4" t="s">
        <v>18</v>
      </c>
      <c r="E11" s="31"/>
      <c r="F11" s="107" t="s">
        <v>19</v>
      </c>
      <c r="G11" s="31"/>
      <c r="H11" s="31"/>
      <c r="I11" s="108" t="s">
        <v>20</v>
      </c>
      <c r="J11" s="107" t="s">
        <v>19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4" t="s">
        <v>21</v>
      </c>
      <c r="E12" s="31"/>
      <c r="F12" s="107" t="s">
        <v>22</v>
      </c>
      <c r="G12" s="31"/>
      <c r="H12" s="31"/>
      <c r="I12" s="108" t="s">
        <v>23</v>
      </c>
      <c r="J12" s="109" t="str">
        <f>'Rekapitulace stavby'!AN8</f>
        <v>14. 2. 2020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4" t="s">
        <v>25</v>
      </c>
      <c r="E14" s="31"/>
      <c r="F14" s="31"/>
      <c r="G14" s="31"/>
      <c r="H14" s="31"/>
      <c r="I14" s="108" t="s">
        <v>26</v>
      </c>
      <c r="J14" s="107" t="str">
        <f>IF('Rekapitulace stavby'!AN10="","",'Rekapitulace stavby'!AN10)</f>
        <v/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7" t="str">
        <f>IF('Rekapitulace stavby'!E11="","",'Rekapitulace stavby'!E11)</f>
        <v xml:space="preserve"> </v>
      </c>
      <c r="F15" s="31"/>
      <c r="G15" s="31"/>
      <c r="H15" s="31"/>
      <c r="I15" s="108" t="s">
        <v>27</v>
      </c>
      <c r="J15" s="107" t="str">
        <f>IF('Rekapitulace stavby'!AN11="","",'Rekapitulace stavby'!AN11)</f>
        <v/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4" t="s">
        <v>28</v>
      </c>
      <c r="E17" s="31"/>
      <c r="F17" s="31"/>
      <c r="G17" s="31"/>
      <c r="H17" s="31"/>
      <c r="I17" s="108" t="s">
        <v>26</v>
      </c>
      <c r="J17" s="27" t="str">
        <f>'Rekapitulace stavby'!AN13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49" t="str">
        <f>'Rekapitulace stavby'!E14</f>
        <v>Vyplň údaj</v>
      </c>
      <c r="F18" s="250"/>
      <c r="G18" s="250"/>
      <c r="H18" s="250"/>
      <c r="I18" s="108" t="s">
        <v>27</v>
      </c>
      <c r="J18" s="27" t="str">
        <f>'Rekapitulace stavby'!AN14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4" t="s">
        <v>30</v>
      </c>
      <c r="E20" s="31"/>
      <c r="F20" s="31"/>
      <c r="G20" s="31"/>
      <c r="H20" s="31"/>
      <c r="I20" s="108" t="s">
        <v>26</v>
      </c>
      <c r="J20" s="107" t="str">
        <f>IF('Rekapitulace stavby'!AN16="","",'Rekapitulace stavby'!AN16)</f>
        <v/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7" t="str">
        <f>IF('Rekapitulace stavby'!E17="","",'Rekapitulace stavby'!E17)</f>
        <v xml:space="preserve"> </v>
      </c>
      <c r="F21" s="31"/>
      <c r="G21" s="31"/>
      <c r="H21" s="31"/>
      <c r="I21" s="108" t="s">
        <v>27</v>
      </c>
      <c r="J21" s="107" t="str">
        <f>IF('Rekapitulace stavby'!AN17="","",'Rekapitulace stavby'!AN17)</f>
        <v/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4" t="s">
        <v>32</v>
      </c>
      <c r="E23" s="31"/>
      <c r="F23" s="31"/>
      <c r="G23" s="31"/>
      <c r="H23" s="31"/>
      <c r="I23" s="108" t="s">
        <v>26</v>
      </c>
      <c r="J23" s="107" t="str">
        <f>IF('Rekapitulace stavby'!AN19="","",'Rekapitulace stavby'!AN19)</f>
        <v/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7" t="str">
        <f>IF('Rekapitulace stavby'!E20="","",'Rekapitulace stavby'!E20)</f>
        <v xml:space="preserve"> </v>
      </c>
      <c r="F24" s="31"/>
      <c r="G24" s="31"/>
      <c r="H24" s="31"/>
      <c r="I24" s="108" t="s">
        <v>27</v>
      </c>
      <c r="J24" s="107" t="str">
        <f>IF('Rekapitulace stavby'!AN20="","",'Rekapitulace stavby'!AN20)</f>
        <v/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4" t="s">
        <v>33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10"/>
      <c r="B27" s="111"/>
      <c r="C27" s="110"/>
      <c r="D27" s="110"/>
      <c r="E27" s="251" t="s">
        <v>19</v>
      </c>
      <c r="F27" s="251"/>
      <c r="G27" s="251"/>
      <c r="H27" s="251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6" t="s">
        <v>35</v>
      </c>
      <c r="E30" s="31"/>
      <c r="F30" s="31"/>
      <c r="G30" s="31"/>
      <c r="H30" s="31"/>
      <c r="I30" s="105"/>
      <c r="J30" s="117">
        <f>ROUND(J80, 2)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8" t="s">
        <v>37</v>
      </c>
      <c r="G32" s="31"/>
      <c r="H32" s="31"/>
      <c r="I32" s="119" t="s">
        <v>36</v>
      </c>
      <c r="J32" s="118" t="s">
        <v>38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20" t="s">
        <v>39</v>
      </c>
      <c r="E33" s="104" t="s">
        <v>40</v>
      </c>
      <c r="F33" s="121">
        <f>ROUND((SUM(BE80:BE87)),  2)</f>
        <v>0</v>
      </c>
      <c r="G33" s="31"/>
      <c r="H33" s="31"/>
      <c r="I33" s="122">
        <v>0.21</v>
      </c>
      <c r="J33" s="121">
        <f>ROUND(((SUM(BE80:BE87))*I33),  2)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4" t="s">
        <v>41</v>
      </c>
      <c r="F34" s="121">
        <f>ROUND((SUM(BF80:BF87)),  2)</f>
        <v>0</v>
      </c>
      <c r="G34" s="31"/>
      <c r="H34" s="31"/>
      <c r="I34" s="122">
        <v>0.15</v>
      </c>
      <c r="J34" s="121">
        <f>ROUND(((SUM(BF80:BF87))*I34),  2)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42</v>
      </c>
      <c r="F35" s="121">
        <f>ROUND((SUM(BG80:BG87)),  2)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4" t="s">
        <v>43</v>
      </c>
      <c r="F36" s="121">
        <f>ROUND((SUM(BH80:BH87)),  2)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44</v>
      </c>
      <c r="F37" s="121">
        <f>ROUND((SUM(BI80:BI87)),  2)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idden="1"/>
    <row r="42" spans="1:31" hidden="1"/>
    <row r="43" spans="1:31" hidden="1"/>
    <row r="44" spans="1:31" s="2" customFormat="1" ht="6.95" hidden="1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84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43" t="str">
        <f>E7</f>
        <v>Profylaktické kontroly a kapacitní zkoušky baterií a UPS</v>
      </c>
      <c r="F48" s="244"/>
      <c r="G48" s="244"/>
      <c r="H48" s="244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82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12" t="str">
        <f>E9</f>
        <v>1 - UOŽI</v>
      </c>
      <c r="F50" s="242"/>
      <c r="G50" s="242"/>
      <c r="H50" s="242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108" t="s">
        <v>23</v>
      </c>
      <c r="J52" s="56" t="str">
        <f>IF(J12="","",J12)</f>
        <v>14. 2. 2020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hidden="1" customHeight="1">
      <c r="A54" s="31"/>
      <c r="B54" s="32"/>
      <c r="C54" s="26" t="s">
        <v>25</v>
      </c>
      <c r="D54" s="33"/>
      <c r="E54" s="33"/>
      <c r="F54" s="24" t="str">
        <f>E15</f>
        <v xml:space="preserve"> </v>
      </c>
      <c r="G54" s="33"/>
      <c r="H54" s="33"/>
      <c r="I54" s="108" t="s">
        <v>30</v>
      </c>
      <c r="J54" s="29" t="str">
        <f>E21</f>
        <v xml:space="preserve"> 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hidden="1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108" t="s">
        <v>32</v>
      </c>
      <c r="J55" s="29" t="str">
        <f>E24</f>
        <v xml:space="preserve"> 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37" t="s">
        <v>85</v>
      </c>
      <c r="D57" s="138"/>
      <c r="E57" s="138"/>
      <c r="F57" s="138"/>
      <c r="G57" s="138"/>
      <c r="H57" s="138"/>
      <c r="I57" s="139"/>
      <c r="J57" s="140" t="s">
        <v>86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41" t="s">
        <v>67</v>
      </c>
      <c r="D59" s="33"/>
      <c r="E59" s="33"/>
      <c r="F59" s="33"/>
      <c r="G59" s="33"/>
      <c r="H59" s="33"/>
      <c r="I59" s="105"/>
      <c r="J59" s="74">
        <f>J80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87</v>
      </c>
    </row>
    <row r="60" spans="1:47" s="9" customFormat="1" ht="24.95" hidden="1" customHeight="1">
      <c r="B60" s="142"/>
      <c r="C60" s="143"/>
      <c r="D60" s="144" t="s">
        <v>88</v>
      </c>
      <c r="E60" s="145"/>
      <c r="F60" s="145"/>
      <c r="G60" s="145"/>
      <c r="H60" s="145"/>
      <c r="I60" s="146"/>
      <c r="J60" s="147">
        <f>J81</f>
        <v>0</v>
      </c>
      <c r="K60" s="143"/>
      <c r="L60" s="148"/>
    </row>
    <row r="61" spans="1:47" s="2" customFormat="1" ht="21.75" hidden="1" customHeight="1">
      <c r="A61" s="31"/>
      <c r="B61" s="32"/>
      <c r="C61" s="33"/>
      <c r="D61" s="33"/>
      <c r="E61" s="33"/>
      <c r="F61" s="33"/>
      <c r="G61" s="33"/>
      <c r="H61" s="33"/>
      <c r="I61" s="105"/>
      <c r="J61" s="33"/>
      <c r="K61" s="33"/>
      <c r="L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hidden="1" customHeight="1">
      <c r="A62" s="31"/>
      <c r="B62" s="44"/>
      <c r="C62" s="45"/>
      <c r="D62" s="45"/>
      <c r="E62" s="45"/>
      <c r="F62" s="45"/>
      <c r="G62" s="45"/>
      <c r="H62" s="45"/>
      <c r="I62" s="133"/>
      <c r="J62" s="45"/>
      <c r="K62" s="45"/>
      <c r="L62" s="106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hidden="1"/>
    <row r="64" spans="1:47" hidden="1"/>
    <row r="65" spans="1:63" hidden="1"/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136"/>
      <c r="J66" s="47"/>
      <c r="K66" s="47"/>
      <c r="L66" s="106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89</v>
      </c>
      <c r="D67" s="33"/>
      <c r="E67" s="33"/>
      <c r="F67" s="33"/>
      <c r="G67" s="33"/>
      <c r="H67" s="33"/>
      <c r="I67" s="105"/>
      <c r="J67" s="33"/>
      <c r="K67" s="33"/>
      <c r="L67" s="10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105"/>
      <c r="J68" s="33"/>
      <c r="K68" s="33"/>
      <c r="L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105"/>
      <c r="J69" s="33"/>
      <c r="K69" s="33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243" t="str">
        <f>E7</f>
        <v>Profylaktické kontroly a kapacitní zkoušky baterií a UPS</v>
      </c>
      <c r="F70" s="244"/>
      <c r="G70" s="244"/>
      <c r="H70" s="244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82</v>
      </c>
      <c r="D71" s="33"/>
      <c r="E71" s="33"/>
      <c r="F71" s="33"/>
      <c r="G71" s="33"/>
      <c r="H71" s="33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12" t="str">
        <f>E9</f>
        <v>1 - UOŽI</v>
      </c>
      <c r="F72" s="242"/>
      <c r="G72" s="242"/>
      <c r="H72" s="242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105"/>
      <c r="J73" s="33"/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108" t="s">
        <v>23</v>
      </c>
      <c r="J74" s="56" t="str">
        <f>IF(J12="","",J12)</f>
        <v>14. 2. 2020</v>
      </c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105"/>
      <c r="J75" s="33"/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2" customHeight="1">
      <c r="A76" s="31"/>
      <c r="B76" s="32"/>
      <c r="C76" s="26" t="s">
        <v>25</v>
      </c>
      <c r="D76" s="33"/>
      <c r="E76" s="33"/>
      <c r="F76" s="24" t="str">
        <f>E15</f>
        <v xml:space="preserve"> </v>
      </c>
      <c r="G76" s="33"/>
      <c r="H76" s="33"/>
      <c r="I76" s="108" t="s">
        <v>30</v>
      </c>
      <c r="J76" s="29" t="str">
        <f>E21</f>
        <v xml:space="preserve"> </v>
      </c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2" customHeight="1">
      <c r="A77" s="31"/>
      <c r="B77" s="32"/>
      <c r="C77" s="26" t="s">
        <v>28</v>
      </c>
      <c r="D77" s="33"/>
      <c r="E77" s="33"/>
      <c r="F77" s="24" t="str">
        <f>IF(E18="","",E18)</f>
        <v>Vyplň údaj</v>
      </c>
      <c r="G77" s="33"/>
      <c r="H77" s="33"/>
      <c r="I77" s="108" t="s">
        <v>32</v>
      </c>
      <c r="J77" s="29" t="str">
        <f>E24</f>
        <v xml:space="preserve"> </v>
      </c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105"/>
      <c r="J78" s="33"/>
      <c r="K78" s="33"/>
      <c r="L78" s="106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49"/>
      <c r="B79" s="150"/>
      <c r="C79" s="151" t="s">
        <v>90</v>
      </c>
      <c r="D79" s="152" t="s">
        <v>54</v>
      </c>
      <c r="E79" s="152" t="s">
        <v>50</v>
      </c>
      <c r="F79" s="152" t="s">
        <v>51</v>
      </c>
      <c r="G79" s="152" t="s">
        <v>91</v>
      </c>
      <c r="H79" s="152" t="s">
        <v>92</v>
      </c>
      <c r="I79" s="153" t="s">
        <v>93</v>
      </c>
      <c r="J79" s="152" t="s">
        <v>86</v>
      </c>
      <c r="K79" s="154" t="s">
        <v>94</v>
      </c>
      <c r="L79" s="155"/>
      <c r="M79" s="65" t="s">
        <v>19</v>
      </c>
      <c r="N79" s="66" t="s">
        <v>39</v>
      </c>
      <c r="O79" s="66" t="s">
        <v>95</v>
      </c>
      <c r="P79" s="66" t="s">
        <v>96</v>
      </c>
      <c r="Q79" s="66" t="s">
        <v>97</v>
      </c>
      <c r="R79" s="66" t="s">
        <v>98</v>
      </c>
      <c r="S79" s="66" t="s">
        <v>99</v>
      </c>
      <c r="T79" s="67" t="s">
        <v>100</v>
      </c>
      <c r="U79" s="149"/>
      <c r="V79" s="149"/>
      <c r="W79" s="149"/>
      <c r="X79" s="149"/>
      <c r="Y79" s="149"/>
      <c r="Z79" s="149"/>
      <c r="AA79" s="149"/>
      <c r="AB79" s="149"/>
      <c r="AC79" s="149"/>
      <c r="AD79" s="149"/>
      <c r="AE79" s="149"/>
    </row>
    <row r="80" spans="1:63" s="2" customFormat="1" ht="22.9" customHeight="1">
      <c r="A80" s="31"/>
      <c r="B80" s="32"/>
      <c r="C80" s="72" t="s">
        <v>101</v>
      </c>
      <c r="D80" s="33"/>
      <c r="E80" s="33"/>
      <c r="F80" s="33"/>
      <c r="G80" s="33"/>
      <c r="H80" s="33"/>
      <c r="I80" s="105"/>
      <c r="J80" s="156">
        <f>BK80</f>
        <v>0</v>
      </c>
      <c r="K80" s="33"/>
      <c r="L80" s="36"/>
      <c r="M80" s="68"/>
      <c r="N80" s="157"/>
      <c r="O80" s="69"/>
      <c r="P80" s="158">
        <f>P81</f>
        <v>0</v>
      </c>
      <c r="Q80" s="69"/>
      <c r="R80" s="158">
        <f>R81</f>
        <v>0</v>
      </c>
      <c r="S80" s="69"/>
      <c r="T80" s="159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68</v>
      </c>
      <c r="AU80" s="14" t="s">
        <v>87</v>
      </c>
      <c r="BK80" s="160">
        <f>BK81</f>
        <v>0</v>
      </c>
    </row>
    <row r="81" spans="1:65" s="11" customFormat="1" ht="25.9" customHeight="1">
      <c r="B81" s="161"/>
      <c r="C81" s="162"/>
      <c r="D81" s="163" t="s">
        <v>68</v>
      </c>
      <c r="E81" s="164" t="s">
        <v>102</v>
      </c>
      <c r="F81" s="164" t="s">
        <v>103</v>
      </c>
      <c r="G81" s="162"/>
      <c r="H81" s="162"/>
      <c r="I81" s="165"/>
      <c r="J81" s="166">
        <f>BK81</f>
        <v>0</v>
      </c>
      <c r="K81" s="162"/>
      <c r="L81" s="167"/>
      <c r="M81" s="168"/>
      <c r="N81" s="169"/>
      <c r="O81" s="169"/>
      <c r="P81" s="170">
        <f>SUM(P82:P87)</f>
        <v>0</v>
      </c>
      <c r="Q81" s="169"/>
      <c r="R81" s="170">
        <f>SUM(R82:R87)</f>
        <v>0</v>
      </c>
      <c r="S81" s="169"/>
      <c r="T81" s="171">
        <f>SUM(T82:T87)</f>
        <v>0</v>
      </c>
      <c r="AR81" s="172" t="s">
        <v>104</v>
      </c>
      <c r="AT81" s="173" t="s">
        <v>68</v>
      </c>
      <c r="AU81" s="173" t="s">
        <v>69</v>
      </c>
      <c r="AY81" s="172" t="s">
        <v>105</v>
      </c>
      <c r="BK81" s="174">
        <f>SUM(BK82:BK87)</f>
        <v>0</v>
      </c>
    </row>
    <row r="82" spans="1:65" s="2" customFormat="1" ht="33" customHeight="1">
      <c r="A82" s="31"/>
      <c r="B82" s="32"/>
      <c r="C82" s="175" t="s">
        <v>106</v>
      </c>
      <c r="D82" s="175" t="s">
        <v>107</v>
      </c>
      <c r="E82" s="176" t="s">
        <v>108</v>
      </c>
      <c r="F82" s="177" t="s">
        <v>109</v>
      </c>
      <c r="G82" s="178" t="s">
        <v>110</v>
      </c>
      <c r="H82" s="179">
        <v>24</v>
      </c>
      <c r="I82" s="180"/>
      <c r="J82" s="181">
        <f t="shared" ref="J82:J87" si="0">ROUND(I82*H82,2)</f>
        <v>0</v>
      </c>
      <c r="K82" s="177" t="s">
        <v>111</v>
      </c>
      <c r="L82" s="36"/>
      <c r="M82" s="182" t="s">
        <v>19</v>
      </c>
      <c r="N82" s="183" t="s">
        <v>40</v>
      </c>
      <c r="O82" s="61"/>
      <c r="P82" s="184">
        <f t="shared" ref="P82:P87" si="1">O82*H82</f>
        <v>0</v>
      </c>
      <c r="Q82" s="184">
        <v>0</v>
      </c>
      <c r="R82" s="184">
        <f t="shared" ref="R82:R87" si="2">Q82*H82</f>
        <v>0</v>
      </c>
      <c r="S82" s="184">
        <v>0</v>
      </c>
      <c r="T82" s="185">
        <f t="shared" ref="T82:T87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86" t="s">
        <v>112</v>
      </c>
      <c r="AT82" s="186" t="s">
        <v>107</v>
      </c>
      <c r="AU82" s="186" t="s">
        <v>74</v>
      </c>
      <c r="AY82" s="14" t="s">
        <v>105</v>
      </c>
      <c r="BE82" s="187">
        <f t="shared" ref="BE82:BE87" si="4">IF(N82="základní",J82,0)</f>
        <v>0</v>
      </c>
      <c r="BF82" s="187">
        <f t="shared" ref="BF82:BF87" si="5">IF(N82="snížená",J82,0)</f>
        <v>0</v>
      </c>
      <c r="BG82" s="187">
        <f t="shared" ref="BG82:BG87" si="6">IF(N82="zákl. přenesená",J82,0)</f>
        <v>0</v>
      </c>
      <c r="BH82" s="187">
        <f t="shared" ref="BH82:BH87" si="7">IF(N82="sníž. přenesená",J82,0)</f>
        <v>0</v>
      </c>
      <c r="BI82" s="187">
        <f t="shared" ref="BI82:BI87" si="8">IF(N82="nulová",J82,0)</f>
        <v>0</v>
      </c>
      <c r="BJ82" s="14" t="s">
        <v>74</v>
      </c>
      <c r="BK82" s="187">
        <f t="shared" ref="BK82:BK87" si="9">ROUND(I82*H82,2)</f>
        <v>0</v>
      </c>
      <c r="BL82" s="14" t="s">
        <v>112</v>
      </c>
      <c r="BM82" s="186" t="s">
        <v>113</v>
      </c>
    </row>
    <row r="83" spans="1:65" s="2" customFormat="1" ht="21.75" customHeight="1">
      <c r="A83" s="31"/>
      <c r="B83" s="32"/>
      <c r="C83" s="175" t="s">
        <v>114</v>
      </c>
      <c r="D83" s="175" t="s">
        <v>107</v>
      </c>
      <c r="E83" s="176" t="s">
        <v>115</v>
      </c>
      <c r="F83" s="177" t="s">
        <v>116</v>
      </c>
      <c r="G83" s="178" t="s">
        <v>117</v>
      </c>
      <c r="H83" s="179">
        <v>26</v>
      </c>
      <c r="I83" s="180"/>
      <c r="J83" s="181">
        <f t="shared" si="0"/>
        <v>0</v>
      </c>
      <c r="K83" s="177" t="s">
        <v>111</v>
      </c>
      <c r="L83" s="36"/>
      <c r="M83" s="182" t="s">
        <v>19</v>
      </c>
      <c r="N83" s="183" t="s">
        <v>40</v>
      </c>
      <c r="O83" s="61"/>
      <c r="P83" s="184">
        <f t="shared" si="1"/>
        <v>0</v>
      </c>
      <c r="Q83" s="184">
        <v>0</v>
      </c>
      <c r="R83" s="184">
        <f t="shared" si="2"/>
        <v>0</v>
      </c>
      <c r="S83" s="184">
        <v>0</v>
      </c>
      <c r="T83" s="185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86" t="s">
        <v>112</v>
      </c>
      <c r="AT83" s="186" t="s">
        <v>107</v>
      </c>
      <c r="AU83" s="186" t="s">
        <v>74</v>
      </c>
      <c r="AY83" s="14" t="s">
        <v>105</v>
      </c>
      <c r="BE83" s="187">
        <f t="shared" si="4"/>
        <v>0</v>
      </c>
      <c r="BF83" s="187">
        <f t="shared" si="5"/>
        <v>0</v>
      </c>
      <c r="BG83" s="187">
        <f t="shared" si="6"/>
        <v>0</v>
      </c>
      <c r="BH83" s="187">
        <f t="shared" si="7"/>
        <v>0</v>
      </c>
      <c r="BI83" s="187">
        <f t="shared" si="8"/>
        <v>0</v>
      </c>
      <c r="BJ83" s="14" t="s">
        <v>74</v>
      </c>
      <c r="BK83" s="187">
        <f t="shared" si="9"/>
        <v>0</v>
      </c>
      <c r="BL83" s="14" t="s">
        <v>112</v>
      </c>
      <c r="BM83" s="186" t="s">
        <v>118</v>
      </c>
    </row>
    <row r="84" spans="1:65" s="2" customFormat="1" ht="21.75" customHeight="1">
      <c r="A84" s="31"/>
      <c r="B84" s="32"/>
      <c r="C84" s="175" t="s">
        <v>74</v>
      </c>
      <c r="D84" s="175" t="s">
        <v>107</v>
      </c>
      <c r="E84" s="176" t="s">
        <v>119</v>
      </c>
      <c r="F84" s="177" t="s">
        <v>120</v>
      </c>
      <c r="G84" s="178" t="s">
        <v>117</v>
      </c>
      <c r="H84" s="179">
        <v>39</v>
      </c>
      <c r="I84" s="180"/>
      <c r="J84" s="181">
        <f t="shared" si="0"/>
        <v>0</v>
      </c>
      <c r="K84" s="177" t="s">
        <v>111</v>
      </c>
      <c r="L84" s="36"/>
      <c r="M84" s="182" t="s">
        <v>19</v>
      </c>
      <c r="N84" s="183" t="s">
        <v>40</v>
      </c>
      <c r="O84" s="61"/>
      <c r="P84" s="184">
        <f t="shared" si="1"/>
        <v>0</v>
      </c>
      <c r="Q84" s="184">
        <v>0</v>
      </c>
      <c r="R84" s="184">
        <f t="shared" si="2"/>
        <v>0</v>
      </c>
      <c r="S84" s="184">
        <v>0</v>
      </c>
      <c r="T84" s="185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86" t="s">
        <v>112</v>
      </c>
      <c r="AT84" s="186" t="s">
        <v>107</v>
      </c>
      <c r="AU84" s="186" t="s">
        <v>74</v>
      </c>
      <c r="AY84" s="14" t="s">
        <v>105</v>
      </c>
      <c r="BE84" s="187">
        <f t="shared" si="4"/>
        <v>0</v>
      </c>
      <c r="BF84" s="187">
        <f t="shared" si="5"/>
        <v>0</v>
      </c>
      <c r="BG84" s="187">
        <f t="shared" si="6"/>
        <v>0</v>
      </c>
      <c r="BH84" s="187">
        <f t="shared" si="7"/>
        <v>0</v>
      </c>
      <c r="BI84" s="187">
        <f t="shared" si="8"/>
        <v>0</v>
      </c>
      <c r="BJ84" s="14" t="s">
        <v>74</v>
      </c>
      <c r="BK84" s="187">
        <f t="shared" si="9"/>
        <v>0</v>
      </c>
      <c r="BL84" s="14" t="s">
        <v>112</v>
      </c>
      <c r="BM84" s="186" t="s">
        <v>121</v>
      </c>
    </row>
    <row r="85" spans="1:65" s="2" customFormat="1" ht="21.75" customHeight="1">
      <c r="A85" s="31"/>
      <c r="B85" s="32"/>
      <c r="C85" s="175" t="s">
        <v>104</v>
      </c>
      <c r="D85" s="175" t="s">
        <v>107</v>
      </c>
      <c r="E85" s="176" t="s">
        <v>122</v>
      </c>
      <c r="F85" s="177" t="s">
        <v>123</v>
      </c>
      <c r="G85" s="178" t="s">
        <v>117</v>
      </c>
      <c r="H85" s="179">
        <v>20</v>
      </c>
      <c r="I85" s="180"/>
      <c r="J85" s="181">
        <f t="shared" si="0"/>
        <v>0</v>
      </c>
      <c r="K85" s="177" t="s">
        <v>111</v>
      </c>
      <c r="L85" s="36"/>
      <c r="M85" s="182" t="s">
        <v>19</v>
      </c>
      <c r="N85" s="183" t="s">
        <v>40</v>
      </c>
      <c r="O85" s="61"/>
      <c r="P85" s="184">
        <f t="shared" si="1"/>
        <v>0</v>
      </c>
      <c r="Q85" s="184">
        <v>0</v>
      </c>
      <c r="R85" s="184">
        <f t="shared" si="2"/>
        <v>0</v>
      </c>
      <c r="S85" s="184">
        <v>0</v>
      </c>
      <c r="T85" s="185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86" t="s">
        <v>112</v>
      </c>
      <c r="AT85" s="186" t="s">
        <v>107</v>
      </c>
      <c r="AU85" s="186" t="s">
        <v>74</v>
      </c>
      <c r="AY85" s="14" t="s">
        <v>105</v>
      </c>
      <c r="BE85" s="187">
        <f t="shared" si="4"/>
        <v>0</v>
      </c>
      <c r="BF85" s="187">
        <f t="shared" si="5"/>
        <v>0</v>
      </c>
      <c r="BG85" s="187">
        <f t="shared" si="6"/>
        <v>0</v>
      </c>
      <c r="BH85" s="187">
        <f t="shared" si="7"/>
        <v>0</v>
      </c>
      <c r="BI85" s="187">
        <f t="shared" si="8"/>
        <v>0</v>
      </c>
      <c r="BJ85" s="14" t="s">
        <v>74</v>
      </c>
      <c r="BK85" s="187">
        <f t="shared" si="9"/>
        <v>0</v>
      </c>
      <c r="BL85" s="14" t="s">
        <v>112</v>
      </c>
      <c r="BM85" s="186" t="s">
        <v>124</v>
      </c>
    </row>
    <row r="86" spans="1:65" s="2" customFormat="1" ht="21.75" customHeight="1">
      <c r="A86" s="31"/>
      <c r="B86" s="32"/>
      <c r="C86" s="175" t="s">
        <v>78</v>
      </c>
      <c r="D86" s="175" t="s">
        <v>107</v>
      </c>
      <c r="E86" s="176" t="s">
        <v>125</v>
      </c>
      <c r="F86" s="177" t="s">
        <v>126</v>
      </c>
      <c r="G86" s="178" t="s">
        <v>117</v>
      </c>
      <c r="H86" s="179">
        <v>13</v>
      </c>
      <c r="I86" s="180"/>
      <c r="J86" s="181">
        <f t="shared" si="0"/>
        <v>0</v>
      </c>
      <c r="K86" s="177" t="s">
        <v>111</v>
      </c>
      <c r="L86" s="36"/>
      <c r="M86" s="182" t="s">
        <v>19</v>
      </c>
      <c r="N86" s="183" t="s">
        <v>40</v>
      </c>
      <c r="O86" s="61"/>
      <c r="P86" s="184">
        <f t="shared" si="1"/>
        <v>0</v>
      </c>
      <c r="Q86" s="184">
        <v>0</v>
      </c>
      <c r="R86" s="184">
        <f t="shared" si="2"/>
        <v>0</v>
      </c>
      <c r="S86" s="184">
        <v>0</v>
      </c>
      <c r="T86" s="185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86" t="s">
        <v>112</v>
      </c>
      <c r="AT86" s="186" t="s">
        <v>107</v>
      </c>
      <c r="AU86" s="186" t="s">
        <v>74</v>
      </c>
      <c r="AY86" s="14" t="s">
        <v>105</v>
      </c>
      <c r="BE86" s="187">
        <f t="shared" si="4"/>
        <v>0</v>
      </c>
      <c r="BF86" s="187">
        <f t="shared" si="5"/>
        <v>0</v>
      </c>
      <c r="BG86" s="187">
        <f t="shared" si="6"/>
        <v>0</v>
      </c>
      <c r="BH86" s="187">
        <f t="shared" si="7"/>
        <v>0</v>
      </c>
      <c r="BI86" s="187">
        <f t="shared" si="8"/>
        <v>0</v>
      </c>
      <c r="BJ86" s="14" t="s">
        <v>74</v>
      </c>
      <c r="BK86" s="187">
        <f t="shared" si="9"/>
        <v>0</v>
      </c>
      <c r="BL86" s="14" t="s">
        <v>112</v>
      </c>
      <c r="BM86" s="186" t="s">
        <v>127</v>
      </c>
    </row>
    <row r="87" spans="1:65" s="2" customFormat="1" ht="33" customHeight="1">
      <c r="A87" s="31"/>
      <c r="B87" s="32"/>
      <c r="C87" s="175" t="s">
        <v>128</v>
      </c>
      <c r="D87" s="175" t="s">
        <v>107</v>
      </c>
      <c r="E87" s="176" t="s">
        <v>129</v>
      </c>
      <c r="F87" s="177" t="s">
        <v>130</v>
      </c>
      <c r="G87" s="178" t="s">
        <v>110</v>
      </c>
      <c r="H87" s="179">
        <v>24</v>
      </c>
      <c r="I87" s="180"/>
      <c r="J87" s="181">
        <f t="shared" si="0"/>
        <v>0</v>
      </c>
      <c r="K87" s="177" t="s">
        <v>111</v>
      </c>
      <c r="L87" s="36"/>
      <c r="M87" s="188" t="s">
        <v>19</v>
      </c>
      <c r="N87" s="189" t="s">
        <v>40</v>
      </c>
      <c r="O87" s="190"/>
      <c r="P87" s="191">
        <f t="shared" si="1"/>
        <v>0</v>
      </c>
      <c r="Q87" s="191">
        <v>0</v>
      </c>
      <c r="R87" s="191">
        <f t="shared" si="2"/>
        <v>0</v>
      </c>
      <c r="S87" s="191">
        <v>0</v>
      </c>
      <c r="T87" s="19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86" t="s">
        <v>112</v>
      </c>
      <c r="AT87" s="186" t="s">
        <v>107</v>
      </c>
      <c r="AU87" s="186" t="s">
        <v>74</v>
      </c>
      <c r="AY87" s="14" t="s">
        <v>105</v>
      </c>
      <c r="BE87" s="187">
        <f t="shared" si="4"/>
        <v>0</v>
      </c>
      <c r="BF87" s="187">
        <f t="shared" si="5"/>
        <v>0</v>
      </c>
      <c r="BG87" s="187">
        <f t="shared" si="6"/>
        <v>0</v>
      </c>
      <c r="BH87" s="187">
        <f t="shared" si="7"/>
        <v>0</v>
      </c>
      <c r="BI87" s="187">
        <f t="shared" si="8"/>
        <v>0</v>
      </c>
      <c r="BJ87" s="14" t="s">
        <v>74</v>
      </c>
      <c r="BK87" s="187">
        <f t="shared" si="9"/>
        <v>0</v>
      </c>
      <c r="BL87" s="14" t="s">
        <v>112</v>
      </c>
      <c r="BM87" s="186" t="s">
        <v>131</v>
      </c>
    </row>
    <row r="88" spans="1:65" s="2" customFormat="1" ht="6.95" customHeight="1">
      <c r="A88" s="31"/>
      <c r="B88" s="44"/>
      <c r="C88" s="45"/>
      <c r="D88" s="45"/>
      <c r="E88" s="45"/>
      <c r="F88" s="45"/>
      <c r="G88" s="45"/>
      <c r="H88" s="45"/>
      <c r="I88" s="133"/>
      <c r="J88" s="45"/>
      <c r="K88" s="45"/>
      <c r="L88" s="36"/>
      <c r="M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</sheetData>
  <sheetProtection algorithmName="SHA-512" hashValue="BNIIcNGmCj2BBB7bFI0LVe6hAqTjKYUmdBZFo3V608UdMC7+fhGZJXBqwsHxBjatL2AS0a7TphXBsMO0X/SRlQ==" saltValue="J6F69G66BS9mhPm+ogQaXWWUB68z5XMBUQvqH/ls4zluLpGosp7GtOVJbarFLumazWWpI+UmTD1WxKj9hMUs8w==" spinCount="100000" sheet="1" objects="1" scenarios="1" formatColumns="0" formatRows="0" autoFilter="0"/>
  <autoFilter ref="C79:K87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4" t="s">
        <v>80</v>
      </c>
    </row>
    <row r="3" spans="1:46" s="1" customFormat="1" ht="6.95" hidden="1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78</v>
      </c>
    </row>
    <row r="4" spans="1:46" s="1" customFormat="1" ht="24.95" hidden="1" customHeight="1">
      <c r="B4" s="17"/>
      <c r="D4" s="102" t="s">
        <v>81</v>
      </c>
      <c r="I4" s="98"/>
      <c r="L4" s="17"/>
      <c r="M4" s="103" t="s">
        <v>10</v>
      </c>
      <c r="AT4" s="14" t="s">
        <v>4</v>
      </c>
    </row>
    <row r="5" spans="1:46" s="1" customFormat="1" ht="6.95" hidden="1" customHeight="1">
      <c r="B5" s="17"/>
      <c r="I5" s="98"/>
      <c r="L5" s="17"/>
    </row>
    <row r="6" spans="1:46" s="1" customFormat="1" ht="12" hidden="1" customHeight="1">
      <c r="B6" s="17"/>
      <c r="D6" s="104" t="s">
        <v>16</v>
      </c>
      <c r="I6" s="98"/>
      <c r="L6" s="17"/>
    </row>
    <row r="7" spans="1:46" s="1" customFormat="1" ht="16.5" hidden="1" customHeight="1">
      <c r="B7" s="17"/>
      <c r="E7" s="245" t="str">
        <f>'Rekapitulace stavby'!K6</f>
        <v>Profylaktické kontroly a kapacitní zkoušky baterií a UPS</v>
      </c>
      <c r="F7" s="246"/>
      <c r="G7" s="246"/>
      <c r="H7" s="246"/>
      <c r="I7" s="98"/>
      <c r="L7" s="17"/>
    </row>
    <row r="8" spans="1:46" s="2" customFormat="1" ht="12" hidden="1" customHeight="1">
      <c r="A8" s="31"/>
      <c r="B8" s="36"/>
      <c r="C8" s="31"/>
      <c r="D8" s="104" t="s">
        <v>82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47" t="s">
        <v>132</v>
      </c>
      <c r="F9" s="248"/>
      <c r="G9" s="248"/>
      <c r="H9" s="248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idden="1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4" t="s">
        <v>18</v>
      </c>
      <c r="E11" s="31"/>
      <c r="F11" s="107" t="s">
        <v>19</v>
      </c>
      <c r="G11" s="31"/>
      <c r="H11" s="31"/>
      <c r="I11" s="108" t="s">
        <v>20</v>
      </c>
      <c r="J11" s="107" t="s">
        <v>19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4" t="s">
        <v>21</v>
      </c>
      <c r="E12" s="31"/>
      <c r="F12" s="107" t="s">
        <v>22</v>
      </c>
      <c r="G12" s="31"/>
      <c r="H12" s="31"/>
      <c r="I12" s="108" t="s">
        <v>23</v>
      </c>
      <c r="J12" s="109" t="str">
        <f>'Rekapitulace stavby'!AN8</f>
        <v>14. 2. 2020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4" t="s">
        <v>25</v>
      </c>
      <c r="E14" s="31"/>
      <c r="F14" s="31"/>
      <c r="G14" s="31"/>
      <c r="H14" s="31"/>
      <c r="I14" s="108" t="s">
        <v>26</v>
      </c>
      <c r="J14" s="107" t="str">
        <f>IF('Rekapitulace stavby'!AN10="","",'Rekapitulace stavby'!AN10)</f>
        <v/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7" t="str">
        <f>IF('Rekapitulace stavby'!E11="","",'Rekapitulace stavby'!E11)</f>
        <v xml:space="preserve"> </v>
      </c>
      <c r="F15" s="31"/>
      <c r="G15" s="31"/>
      <c r="H15" s="31"/>
      <c r="I15" s="108" t="s">
        <v>27</v>
      </c>
      <c r="J15" s="107" t="str">
        <f>IF('Rekapitulace stavby'!AN11="","",'Rekapitulace stavby'!AN11)</f>
        <v/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4" t="s">
        <v>28</v>
      </c>
      <c r="E17" s="31"/>
      <c r="F17" s="31"/>
      <c r="G17" s="31"/>
      <c r="H17" s="31"/>
      <c r="I17" s="108" t="s">
        <v>26</v>
      </c>
      <c r="J17" s="27" t="str">
        <f>'Rekapitulace stavby'!AN13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49" t="str">
        <f>'Rekapitulace stavby'!E14</f>
        <v>Vyplň údaj</v>
      </c>
      <c r="F18" s="250"/>
      <c r="G18" s="250"/>
      <c r="H18" s="250"/>
      <c r="I18" s="108" t="s">
        <v>27</v>
      </c>
      <c r="J18" s="27" t="str">
        <f>'Rekapitulace stavby'!AN14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4" t="s">
        <v>30</v>
      </c>
      <c r="E20" s="31"/>
      <c r="F20" s="31"/>
      <c r="G20" s="31"/>
      <c r="H20" s="31"/>
      <c r="I20" s="108" t="s">
        <v>26</v>
      </c>
      <c r="J20" s="107" t="str">
        <f>IF('Rekapitulace stavby'!AN16="","",'Rekapitulace stavby'!AN16)</f>
        <v/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7" t="str">
        <f>IF('Rekapitulace stavby'!E17="","",'Rekapitulace stavby'!E17)</f>
        <v xml:space="preserve"> </v>
      </c>
      <c r="F21" s="31"/>
      <c r="G21" s="31"/>
      <c r="H21" s="31"/>
      <c r="I21" s="108" t="s">
        <v>27</v>
      </c>
      <c r="J21" s="107" t="str">
        <f>IF('Rekapitulace stavby'!AN17="","",'Rekapitulace stavby'!AN17)</f>
        <v/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4" t="s">
        <v>32</v>
      </c>
      <c r="E23" s="31"/>
      <c r="F23" s="31"/>
      <c r="G23" s="31"/>
      <c r="H23" s="31"/>
      <c r="I23" s="108" t="s">
        <v>26</v>
      </c>
      <c r="J23" s="107" t="str">
        <f>IF('Rekapitulace stavby'!AN19="","",'Rekapitulace stavby'!AN19)</f>
        <v/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7" t="str">
        <f>IF('Rekapitulace stavby'!E20="","",'Rekapitulace stavby'!E20)</f>
        <v xml:space="preserve"> </v>
      </c>
      <c r="F24" s="31"/>
      <c r="G24" s="31"/>
      <c r="H24" s="31"/>
      <c r="I24" s="108" t="s">
        <v>27</v>
      </c>
      <c r="J24" s="107" t="str">
        <f>IF('Rekapitulace stavby'!AN20="","",'Rekapitulace stavby'!AN20)</f>
        <v/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4" t="s">
        <v>33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10"/>
      <c r="B27" s="111"/>
      <c r="C27" s="110"/>
      <c r="D27" s="110"/>
      <c r="E27" s="251" t="s">
        <v>19</v>
      </c>
      <c r="F27" s="251"/>
      <c r="G27" s="251"/>
      <c r="H27" s="251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6" t="s">
        <v>35</v>
      </c>
      <c r="E30" s="31"/>
      <c r="F30" s="31"/>
      <c r="G30" s="31"/>
      <c r="H30" s="31"/>
      <c r="I30" s="105"/>
      <c r="J30" s="117">
        <f>ROUND(J83, 2)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8" t="s">
        <v>37</v>
      </c>
      <c r="G32" s="31"/>
      <c r="H32" s="31"/>
      <c r="I32" s="119" t="s">
        <v>36</v>
      </c>
      <c r="J32" s="118" t="s">
        <v>38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20" t="s">
        <v>39</v>
      </c>
      <c r="E33" s="104" t="s">
        <v>40</v>
      </c>
      <c r="F33" s="121">
        <f>ROUND((SUM(BE83:BE90)),  2)</f>
        <v>0</v>
      </c>
      <c r="G33" s="31"/>
      <c r="H33" s="31"/>
      <c r="I33" s="122">
        <v>0.21</v>
      </c>
      <c r="J33" s="121">
        <f>ROUND(((SUM(BE83:BE90))*I33),  2)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4" t="s">
        <v>41</v>
      </c>
      <c r="F34" s="121">
        <f>ROUND((SUM(BF83:BF90)),  2)</f>
        <v>0</v>
      </c>
      <c r="G34" s="31"/>
      <c r="H34" s="31"/>
      <c r="I34" s="122">
        <v>0.15</v>
      </c>
      <c r="J34" s="121">
        <f>ROUND(((SUM(BF83:BF90))*I34),  2)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42</v>
      </c>
      <c r="F35" s="121">
        <f>ROUND((SUM(BG83:BG90)),  2)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4" t="s">
        <v>43</v>
      </c>
      <c r="F36" s="121">
        <f>ROUND((SUM(BH83:BH90)),  2)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44</v>
      </c>
      <c r="F37" s="121">
        <f>ROUND((SUM(BI83:BI90)),  2)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idden="1"/>
    <row r="42" spans="1:31" hidden="1"/>
    <row r="43" spans="1:31" hidden="1"/>
    <row r="44" spans="1:31" s="2" customFormat="1" ht="6.95" hidden="1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84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43" t="str">
        <f>E7</f>
        <v>Profylaktické kontroly a kapacitní zkoušky baterií a UPS</v>
      </c>
      <c r="F48" s="244"/>
      <c r="G48" s="244"/>
      <c r="H48" s="244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82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12" t="str">
        <f>E9</f>
        <v>2 - VON</v>
      </c>
      <c r="F50" s="242"/>
      <c r="G50" s="242"/>
      <c r="H50" s="242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108" t="s">
        <v>23</v>
      </c>
      <c r="J52" s="56" t="str">
        <f>IF(J12="","",J12)</f>
        <v>14. 2. 2020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hidden="1" customHeight="1">
      <c r="A54" s="31"/>
      <c r="B54" s="32"/>
      <c r="C54" s="26" t="s">
        <v>25</v>
      </c>
      <c r="D54" s="33"/>
      <c r="E54" s="33"/>
      <c r="F54" s="24" t="str">
        <f>E15</f>
        <v xml:space="preserve"> </v>
      </c>
      <c r="G54" s="33"/>
      <c r="H54" s="33"/>
      <c r="I54" s="108" t="s">
        <v>30</v>
      </c>
      <c r="J54" s="29" t="str">
        <f>E21</f>
        <v xml:space="preserve"> 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hidden="1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108" t="s">
        <v>32</v>
      </c>
      <c r="J55" s="29" t="str">
        <f>E24</f>
        <v xml:space="preserve"> 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37" t="s">
        <v>85</v>
      </c>
      <c r="D57" s="138"/>
      <c r="E57" s="138"/>
      <c r="F57" s="138"/>
      <c r="G57" s="138"/>
      <c r="H57" s="138"/>
      <c r="I57" s="139"/>
      <c r="J57" s="140" t="s">
        <v>86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41" t="s">
        <v>67</v>
      </c>
      <c r="D59" s="33"/>
      <c r="E59" s="33"/>
      <c r="F59" s="33"/>
      <c r="G59" s="33"/>
      <c r="H59" s="33"/>
      <c r="I59" s="105"/>
      <c r="J59" s="74">
        <f>J83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87</v>
      </c>
    </row>
    <row r="60" spans="1:47" s="9" customFormat="1" ht="24.95" hidden="1" customHeight="1">
      <c r="B60" s="142"/>
      <c r="C60" s="143"/>
      <c r="D60" s="144" t="s">
        <v>133</v>
      </c>
      <c r="E60" s="145"/>
      <c r="F60" s="145"/>
      <c r="G60" s="145"/>
      <c r="H60" s="145"/>
      <c r="I60" s="146"/>
      <c r="J60" s="147">
        <f>J84</f>
        <v>0</v>
      </c>
      <c r="K60" s="143"/>
      <c r="L60" s="148"/>
    </row>
    <row r="61" spans="1:47" s="12" customFormat="1" ht="19.899999999999999" hidden="1" customHeight="1">
      <c r="B61" s="193"/>
      <c r="C61" s="194"/>
      <c r="D61" s="195" t="s">
        <v>134</v>
      </c>
      <c r="E61" s="196"/>
      <c r="F61" s="196"/>
      <c r="G61" s="196"/>
      <c r="H61" s="196"/>
      <c r="I61" s="197"/>
      <c r="J61" s="198">
        <f>J85</f>
        <v>0</v>
      </c>
      <c r="K61" s="194"/>
      <c r="L61" s="199"/>
    </row>
    <row r="62" spans="1:47" s="12" customFormat="1" ht="19.899999999999999" hidden="1" customHeight="1">
      <c r="B62" s="193"/>
      <c r="C62" s="194"/>
      <c r="D62" s="195" t="s">
        <v>135</v>
      </c>
      <c r="E62" s="196"/>
      <c r="F62" s="196"/>
      <c r="G62" s="196"/>
      <c r="H62" s="196"/>
      <c r="I62" s="197"/>
      <c r="J62" s="198">
        <f>J87</f>
        <v>0</v>
      </c>
      <c r="K62" s="194"/>
      <c r="L62" s="199"/>
    </row>
    <row r="63" spans="1:47" s="12" customFormat="1" ht="19.899999999999999" hidden="1" customHeight="1">
      <c r="B63" s="193"/>
      <c r="C63" s="194"/>
      <c r="D63" s="195" t="s">
        <v>136</v>
      </c>
      <c r="E63" s="196"/>
      <c r="F63" s="196"/>
      <c r="G63" s="196"/>
      <c r="H63" s="196"/>
      <c r="I63" s="197"/>
      <c r="J63" s="198">
        <f>J89</f>
        <v>0</v>
      </c>
      <c r="K63" s="194"/>
      <c r="L63" s="199"/>
    </row>
    <row r="64" spans="1:47" s="2" customFormat="1" ht="21.75" hidden="1" customHeight="1">
      <c r="A64" s="31"/>
      <c r="B64" s="32"/>
      <c r="C64" s="33"/>
      <c r="D64" s="33"/>
      <c r="E64" s="33"/>
      <c r="F64" s="33"/>
      <c r="G64" s="33"/>
      <c r="H64" s="33"/>
      <c r="I64" s="105"/>
      <c r="J64" s="33"/>
      <c r="K64" s="33"/>
      <c r="L64" s="106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hidden="1" customHeight="1">
      <c r="A65" s="31"/>
      <c r="B65" s="44"/>
      <c r="C65" s="45"/>
      <c r="D65" s="45"/>
      <c r="E65" s="45"/>
      <c r="F65" s="45"/>
      <c r="G65" s="45"/>
      <c r="H65" s="45"/>
      <c r="I65" s="133"/>
      <c r="J65" s="45"/>
      <c r="K65" s="45"/>
      <c r="L65" s="106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idden="1"/>
    <row r="67" spans="1:31" hidden="1"/>
    <row r="68" spans="1:31" hidden="1"/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36"/>
      <c r="J69" s="47"/>
      <c r="K69" s="47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89</v>
      </c>
      <c r="D70" s="33"/>
      <c r="E70" s="33"/>
      <c r="F70" s="33"/>
      <c r="G70" s="33"/>
      <c r="H70" s="33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243" t="str">
        <f>E7</f>
        <v>Profylaktické kontroly a kapacitní zkoušky baterií a UPS</v>
      </c>
      <c r="F73" s="244"/>
      <c r="G73" s="244"/>
      <c r="H73" s="244"/>
      <c r="I73" s="105"/>
      <c r="J73" s="33"/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2" customHeight="1">
      <c r="A74" s="31"/>
      <c r="B74" s="32"/>
      <c r="C74" s="26" t="s">
        <v>82</v>
      </c>
      <c r="D74" s="33"/>
      <c r="E74" s="33"/>
      <c r="F74" s="33"/>
      <c r="G74" s="33"/>
      <c r="H74" s="33"/>
      <c r="I74" s="105"/>
      <c r="J74" s="33"/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6.5" customHeight="1">
      <c r="A75" s="31"/>
      <c r="B75" s="32"/>
      <c r="C75" s="33"/>
      <c r="D75" s="33"/>
      <c r="E75" s="212" t="str">
        <f>E9</f>
        <v>2 - VON</v>
      </c>
      <c r="F75" s="242"/>
      <c r="G75" s="242"/>
      <c r="H75" s="242"/>
      <c r="I75" s="105"/>
      <c r="J75" s="33"/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5" customHeight="1">
      <c r="A76" s="31"/>
      <c r="B76" s="32"/>
      <c r="C76" s="33"/>
      <c r="D76" s="33"/>
      <c r="E76" s="33"/>
      <c r="F76" s="33"/>
      <c r="G76" s="33"/>
      <c r="H76" s="33"/>
      <c r="I76" s="105"/>
      <c r="J76" s="33"/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2" customHeight="1">
      <c r="A77" s="31"/>
      <c r="B77" s="32"/>
      <c r="C77" s="26" t="s">
        <v>21</v>
      </c>
      <c r="D77" s="33"/>
      <c r="E77" s="33"/>
      <c r="F77" s="24" t="str">
        <f>F12</f>
        <v xml:space="preserve"> </v>
      </c>
      <c r="G77" s="33"/>
      <c r="H77" s="33"/>
      <c r="I77" s="108" t="s">
        <v>23</v>
      </c>
      <c r="J77" s="56" t="str">
        <f>IF(J12="","",J12)</f>
        <v>14. 2. 2020</v>
      </c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05"/>
      <c r="J78" s="33"/>
      <c r="K78" s="33"/>
      <c r="L78" s="106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5.2" customHeight="1">
      <c r="A79" s="31"/>
      <c r="B79" s="32"/>
      <c r="C79" s="26" t="s">
        <v>25</v>
      </c>
      <c r="D79" s="33"/>
      <c r="E79" s="33"/>
      <c r="F79" s="24" t="str">
        <f>E15</f>
        <v xml:space="preserve"> </v>
      </c>
      <c r="G79" s="33"/>
      <c r="H79" s="33"/>
      <c r="I79" s="108" t="s">
        <v>30</v>
      </c>
      <c r="J79" s="29" t="str">
        <f>E21</f>
        <v xml:space="preserve"> </v>
      </c>
      <c r="K79" s="33"/>
      <c r="L79" s="106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5.2" customHeight="1">
      <c r="A80" s="31"/>
      <c r="B80" s="32"/>
      <c r="C80" s="26" t="s">
        <v>28</v>
      </c>
      <c r="D80" s="33"/>
      <c r="E80" s="33"/>
      <c r="F80" s="24" t="str">
        <f>IF(E18="","",E18)</f>
        <v>Vyplň údaj</v>
      </c>
      <c r="G80" s="33"/>
      <c r="H80" s="33"/>
      <c r="I80" s="108" t="s">
        <v>32</v>
      </c>
      <c r="J80" s="29" t="str">
        <f>E24</f>
        <v xml:space="preserve"> </v>
      </c>
      <c r="K80" s="33"/>
      <c r="L80" s="106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0.35" customHeight="1">
      <c r="A81" s="31"/>
      <c r="B81" s="32"/>
      <c r="C81" s="33"/>
      <c r="D81" s="33"/>
      <c r="E81" s="33"/>
      <c r="F81" s="33"/>
      <c r="G81" s="33"/>
      <c r="H81" s="33"/>
      <c r="I81" s="105"/>
      <c r="J81" s="33"/>
      <c r="K81" s="33"/>
      <c r="L81" s="106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10" customFormat="1" ht="29.25" customHeight="1">
      <c r="A82" s="149"/>
      <c r="B82" s="150"/>
      <c r="C82" s="151" t="s">
        <v>90</v>
      </c>
      <c r="D82" s="152" t="s">
        <v>54</v>
      </c>
      <c r="E82" s="152" t="s">
        <v>50</v>
      </c>
      <c r="F82" s="152" t="s">
        <v>51</v>
      </c>
      <c r="G82" s="152" t="s">
        <v>91</v>
      </c>
      <c r="H82" s="152" t="s">
        <v>92</v>
      </c>
      <c r="I82" s="153" t="s">
        <v>93</v>
      </c>
      <c r="J82" s="152" t="s">
        <v>86</v>
      </c>
      <c r="K82" s="154" t="s">
        <v>94</v>
      </c>
      <c r="L82" s="155"/>
      <c r="M82" s="65" t="s">
        <v>19</v>
      </c>
      <c r="N82" s="66" t="s">
        <v>39</v>
      </c>
      <c r="O82" s="66" t="s">
        <v>95</v>
      </c>
      <c r="P82" s="66" t="s">
        <v>96</v>
      </c>
      <c r="Q82" s="66" t="s">
        <v>97</v>
      </c>
      <c r="R82" s="66" t="s">
        <v>98</v>
      </c>
      <c r="S82" s="66" t="s">
        <v>99</v>
      </c>
      <c r="T82" s="67" t="s">
        <v>100</v>
      </c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</row>
    <row r="83" spans="1:65" s="2" customFormat="1" ht="22.9" customHeight="1">
      <c r="A83" s="31"/>
      <c r="B83" s="32"/>
      <c r="C83" s="72" t="s">
        <v>101</v>
      </c>
      <c r="D83" s="33"/>
      <c r="E83" s="33"/>
      <c r="F83" s="33"/>
      <c r="G83" s="33"/>
      <c r="H83" s="33"/>
      <c r="I83" s="105"/>
      <c r="J83" s="156">
        <f>BK83</f>
        <v>0</v>
      </c>
      <c r="K83" s="33"/>
      <c r="L83" s="36"/>
      <c r="M83" s="68"/>
      <c r="N83" s="157"/>
      <c r="O83" s="69"/>
      <c r="P83" s="158">
        <f>P84</f>
        <v>0</v>
      </c>
      <c r="Q83" s="69"/>
      <c r="R83" s="158">
        <f>R84</f>
        <v>0</v>
      </c>
      <c r="S83" s="69"/>
      <c r="T83" s="159">
        <f>T84</f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T83" s="14" t="s">
        <v>68</v>
      </c>
      <c r="AU83" s="14" t="s">
        <v>87</v>
      </c>
      <c r="BK83" s="160">
        <f>BK84</f>
        <v>0</v>
      </c>
    </row>
    <row r="84" spans="1:65" s="11" customFormat="1" ht="25.9" customHeight="1">
      <c r="B84" s="161"/>
      <c r="C84" s="162"/>
      <c r="D84" s="163" t="s">
        <v>68</v>
      </c>
      <c r="E84" s="164" t="s">
        <v>137</v>
      </c>
      <c r="F84" s="164" t="s">
        <v>138</v>
      </c>
      <c r="G84" s="162"/>
      <c r="H84" s="162"/>
      <c r="I84" s="165"/>
      <c r="J84" s="166">
        <f>BK84</f>
        <v>0</v>
      </c>
      <c r="K84" s="162"/>
      <c r="L84" s="167"/>
      <c r="M84" s="168"/>
      <c r="N84" s="169"/>
      <c r="O84" s="169"/>
      <c r="P84" s="170">
        <f>P85+P87+P89</f>
        <v>0</v>
      </c>
      <c r="Q84" s="169"/>
      <c r="R84" s="170">
        <f>R85+R87+R89</f>
        <v>0</v>
      </c>
      <c r="S84" s="169"/>
      <c r="T84" s="171">
        <f>T85+T87+T89</f>
        <v>0</v>
      </c>
      <c r="AR84" s="172" t="s">
        <v>128</v>
      </c>
      <c r="AT84" s="173" t="s">
        <v>68</v>
      </c>
      <c r="AU84" s="173" t="s">
        <v>69</v>
      </c>
      <c r="AY84" s="172" t="s">
        <v>105</v>
      </c>
      <c r="BK84" s="174">
        <f>BK85+BK87+BK89</f>
        <v>0</v>
      </c>
    </row>
    <row r="85" spans="1:65" s="11" customFormat="1" ht="22.9" customHeight="1">
      <c r="B85" s="161"/>
      <c r="C85" s="162"/>
      <c r="D85" s="163" t="s">
        <v>68</v>
      </c>
      <c r="E85" s="200" t="s">
        <v>139</v>
      </c>
      <c r="F85" s="200" t="s">
        <v>140</v>
      </c>
      <c r="G85" s="162"/>
      <c r="H85" s="162"/>
      <c r="I85" s="165"/>
      <c r="J85" s="201">
        <f>BK85</f>
        <v>0</v>
      </c>
      <c r="K85" s="162"/>
      <c r="L85" s="167"/>
      <c r="M85" s="168"/>
      <c r="N85" s="169"/>
      <c r="O85" s="169"/>
      <c r="P85" s="170">
        <f>P86</f>
        <v>0</v>
      </c>
      <c r="Q85" s="169"/>
      <c r="R85" s="170">
        <f>R86</f>
        <v>0</v>
      </c>
      <c r="S85" s="169"/>
      <c r="T85" s="171">
        <f>T86</f>
        <v>0</v>
      </c>
      <c r="AR85" s="172" t="s">
        <v>128</v>
      </c>
      <c r="AT85" s="173" t="s">
        <v>68</v>
      </c>
      <c r="AU85" s="173" t="s">
        <v>74</v>
      </c>
      <c r="AY85" s="172" t="s">
        <v>105</v>
      </c>
      <c r="BK85" s="174">
        <f>BK86</f>
        <v>0</v>
      </c>
    </row>
    <row r="86" spans="1:65" s="2" customFormat="1" ht="16.5" customHeight="1">
      <c r="A86" s="31"/>
      <c r="B86" s="32"/>
      <c r="C86" s="175" t="s">
        <v>104</v>
      </c>
      <c r="D86" s="175" t="s">
        <v>107</v>
      </c>
      <c r="E86" s="176" t="s">
        <v>141</v>
      </c>
      <c r="F86" s="177" t="s">
        <v>142</v>
      </c>
      <c r="G86" s="178" t="s">
        <v>143</v>
      </c>
      <c r="H86" s="179">
        <v>32</v>
      </c>
      <c r="I86" s="180"/>
      <c r="J86" s="181">
        <f>ROUND(I86*H86,2)</f>
        <v>0</v>
      </c>
      <c r="K86" s="177" t="s">
        <v>144</v>
      </c>
      <c r="L86" s="36"/>
      <c r="M86" s="182" t="s">
        <v>19</v>
      </c>
      <c r="N86" s="183" t="s">
        <v>40</v>
      </c>
      <c r="O86" s="61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86" t="s">
        <v>145</v>
      </c>
      <c r="AT86" s="186" t="s">
        <v>107</v>
      </c>
      <c r="AU86" s="186" t="s">
        <v>78</v>
      </c>
      <c r="AY86" s="14" t="s">
        <v>105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4" t="s">
        <v>74</v>
      </c>
      <c r="BK86" s="187">
        <f>ROUND(I86*H86,2)</f>
        <v>0</v>
      </c>
      <c r="BL86" s="14" t="s">
        <v>145</v>
      </c>
      <c r="BM86" s="186" t="s">
        <v>146</v>
      </c>
    </row>
    <row r="87" spans="1:65" s="11" customFormat="1" ht="22.9" customHeight="1">
      <c r="B87" s="161"/>
      <c r="C87" s="162"/>
      <c r="D87" s="163" t="s">
        <v>68</v>
      </c>
      <c r="E87" s="200" t="s">
        <v>147</v>
      </c>
      <c r="F87" s="200" t="s">
        <v>148</v>
      </c>
      <c r="G87" s="162"/>
      <c r="H87" s="162"/>
      <c r="I87" s="165"/>
      <c r="J87" s="201">
        <f>BK87</f>
        <v>0</v>
      </c>
      <c r="K87" s="162"/>
      <c r="L87" s="167"/>
      <c r="M87" s="168"/>
      <c r="N87" s="169"/>
      <c r="O87" s="169"/>
      <c r="P87" s="170">
        <f>P88</f>
        <v>0</v>
      </c>
      <c r="Q87" s="169"/>
      <c r="R87" s="170">
        <f>R88</f>
        <v>0</v>
      </c>
      <c r="S87" s="169"/>
      <c r="T87" s="171">
        <f>T88</f>
        <v>0</v>
      </c>
      <c r="AR87" s="172" t="s">
        <v>128</v>
      </c>
      <c r="AT87" s="173" t="s">
        <v>68</v>
      </c>
      <c r="AU87" s="173" t="s">
        <v>74</v>
      </c>
      <c r="AY87" s="172" t="s">
        <v>105</v>
      </c>
      <c r="BK87" s="174">
        <f>BK88</f>
        <v>0</v>
      </c>
    </row>
    <row r="88" spans="1:65" s="2" customFormat="1" ht="16.5" customHeight="1">
      <c r="A88" s="31"/>
      <c r="B88" s="32"/>
      <c r="C88" s="175" t="s">
        <v>114</v>
      </c>
      <c r="D88" s="175" t="s">
        <v>107</v>
      </c>
      <c r="E88" s="176" t="s">
        <v>149</v>
      </c>
      <c r="F88" s="177" t="s">
        <v>150</v>
      </c>
      <c r="G88" s="178" t="s">
        <v>19</v>
      </c>
      <c r="H88" s="179">
        <v>1</v>
      </c>
      <c r="I88" s="180"/>
      <c r="J88" s="181">
        <f>ROUND(I88*H88,2)</f>
        <v>0</v>
      </c>
      <c r="K88" s="177" t="s">
        <v>144</v>
      </c>
      <c r="L88" s="36"/>
      <c r="M88" s="182" t="s">
        <v>19</v>
      </c>
      <c r="N88" s="183" t="s">
        <v>40</v>
      </c>
      <c r="O88" s="61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86" t="s">
        <v>145</v>
      </c>
      <c r="AT88" s="186" t="s">
        <v>107</v>
      </c>
      <c r="AU88" s="186" t="s">
        <v>78</v>
      </c>
      <c r="AY88" s="14" t="s">
        <v>105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4" t="s">
        <v>74</v>
      </c>
      <c r="BK88" s="187">
        <f>ROUND(I88*H88,2)</f>
        <v>0</v>
      </c>
      <c r="BL88" s="14" t="s">
        <v>145</v>
      </c>
      <c r="BM88" s="186" t="s">
        <v>151</v>
      </c>
    </row>
    <row r="89" spans="1:65" s="11" customFormat="1" ht="22.9" customHeight="1">
      <c r="B89" s="161"/>
      <c r="C89" s="162"/>
      <c r="D89" s="163" t="s">
        <v>68</v>
      </c>
      <c r="E89" s="200" t="s">
        <v>152</v>
      </c>
      <c r="F89" s="200" t="s">
        <v>153</v>
      </c>
      <c r="G89" s="162"/>
      <c r="H89" s="162"/>
      <c r="I89" s="165"/>
      <c r="J89" s="201">
        <f>BK89</f>
        <v>0</v>
      </c>
      <c r="K89" s="162"/>
      <c r="L89" s="167"/>
      <c r="M89" s="168"/>
      <c r="N89" s="169"/>
      <c r="O89" s="169"/>
      <c r="P89" s="170">
        <f>P90</f>
        <v>0</v>
      </c>
      <c r="Q89" s="169"/>
      <c r="R89" s="170">
        <f>R90</f>
        <v>0</v>
      </c>
      <c r="S89" s="169"/>
      <c r="T89" s="171">
        <f>T90</f>
        <v>0</v>
      </c>
      <c r="AR89" s="172" t="s">
        <v>128</v>
      </c>
      <c r="AT89" s="173" t="s">
        <v>68</v>
      </c>
      <c r="AU89" s="173" t="s">
        <v>74</v>
      </c>
      <c r="AY89" s="172" t="s">
        <v>105</v>
      </c>
      <c r="BK89" s="174">
        <f>BK90</f>
        <v>0</v>
      </c>
    </row>
    <row r="90" spans="1:65" s="2" customFormat="1" ht="16.5" customHeight="1">
      <c r="A90" s="31"/>
      <c r="B90" s="32"/>
      <c r="C90" s="175" t="s">
        <v>78</v>
      </c>
      <c r="D90" s="175" t="s">
        <v>107</v>
      </c>
      <c r="E90" s="176" t="s">
        <v>154</v>
      </c>
      <c r="F90" s="177" t="s">
        <v>155</v>
      </c>
      <c r="G90" s="178" t="s">
        <v>143</v>
      </c>
      <c r="H90" s="179">
        <v>1800</v>
      </c>
      <c r="I90" s="180"/>
      <c r="J90" s="181">
        <f>ROUND(I90*H90,2)</f>
        <v>0</v>
      </c>
      <c r="K90" s="177" t="s">
        <v>144</v>
      </c>
      <c r="L90" s="36"/>
      <c r="M90" s="188" t="s">
        <v>19</v>
      </c>
      <c r="N90" s="189" t="s">
        <v>40</v>
      </c>
      <c r="O90" s="190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86" t="s">
        <v>145</v>
      </c>
      <c r="AT90" s="186" t="s">
        <v>107</v>
      </c>
      <c r="AU90" s="186" t="s">
        <v>78</v>
      </c>
      <c r="AY90" s="14" t="s">
        <v>105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4" t="s">
        <v>74</v>
      </c>
      <c r="BK90" s="187">
        <f>ROUND(I90*H90,2)</f>
        <v>0</v>
      </c>
      <c r="BL90" s="14" t="s">
        <v>145</v>
      </c>
      <c r="BM90" s="186" t="s">
        <v>156</v>
      </c>
    </row>
    <row r="91" spans="1:65" s="2" customFormat="1" ht="6.95" customHeight="1">
      <c r="A91" s="31"/>
      <c r="B91" s="44"/>
      <c r="C91" s="45"/>
      <c r="D91" s="45"/>
      <c r="E91" s="45"/>
      <c r="F91" s="45"/>
      <c r="G91" s="45"/>
      <c r="H91" s="45"/>
      <c r="I91" s="133"/>
      <c r="J91" s="45"/>
      <c r="K91" s="45"/>
      <c r="L91" s="36"/>
      <c r="M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</sheetData>
  <sheetProtection algorithmName="SHA-512" hashValue="7hDArqHvbTTHx8ZVngYtXYmmAMYyIt8twnOn6KetorWFo3dKpfuOUQPwF0moR3f8+I7ebB5S/OKhj9srPsNRLg==" saltValue="iMhd6GhMniNQIc+OEwcEkJWG8LPmq4VkPusWxVDMZjIaFT7TDuSXHnRxelm8kgUvGbOzwMC5cnjhDeSIW7y1tg==" spinCount="100000" sheet="1" objects="1" scenarios="1" formatColumns="0" formatRows="0" autoFilter="0"/>
  <autoFilter ref="C82:K90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UOŽI</vt:lpstr>
      <vt:lpstr>2 - VON</vt:lpstr>
      <vt:lpstr>'1 - UOŽI'!Názvy_tisku</vt:lpstr>
      <vt:lpstr>'2 - VON'!Názvy_tisku</vt:lpstr>
      <vt:lpstr>'Rekapitulace stavby'!Názvy_tisku</vt:lpstr>
      <vt:lpstr>'1 - UOŽI'!Oblast_tisku</vt:lpstr>
      <vt:lpstr>'2 - VON'!Oblast_tisku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Voldřich Lukáš</dc:creator>
  <cp:lastModifiedBy>Kaplanová Ivana</cp:lastModifiedBy>
  <cp:lastPrinted>2020-03-11T10:57:05Z</cp:lastPrinted>
  <dcterms:created xsi:type="dcterms:W3CDTF">2020-03-11T09:47:38Z</dcterms:created>
  <dcterms:modified xsi:type="dcterms:W3CDTF">2020-03-16T10:33:29Z</dcterms:modified>
</cp:coreProperties>
</file>