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gregorova\Documents\Pelhřimov ST střecha\"/>
    </mc:Choice>
  </mc:AlternateContent>
  <bookViews>
    <workbookView xWindow="0" yWindow="0" windowWidth="26325" windowHeight="11400" activeTab="2"/>
  </bookViews>
  <sheets>
    <sheet name="Rekapitulace stavby" sheetId="1" r:id="rId1"/>
    <sheet name="SO-1.1.a - Architektonick..." sheetId="2" r:id="rId2"/>
    <sheet name="SO-1.1 D-02 - Systém zach..." sheetId="3" r:id="rId3"/>
    <sheet name="SO-1.1.b - Hromosvod" sheetId="4" r:id="rId4"/>
    <sheet name="VRN - Vedlejší rozpočtové..." sheetId="5" r:id="rId5"/>
    <sheet name="Seznam figur" sheetId="6" r:id="rId6"/>
    <sheet name="Pokyny pro vyplnění" sheetId="7" r:id="rId7"/>
  </sheets>
  <definedNames>
    <definedName name="_xlnm._FilterDatabase" localSheetId="2" hidden="1">'SO-1.1 D-02 - Systém zach...'!$C$86:$K$95</definedName>
    <definedName name="_xlnm._FilterDatabase" localSheetId="1" hidden="1">'SO-1.1.a - Architektonick...'!$C$98:$K$400</definedName>
    <definedName name="_xlnm._FilterDatabase" localSheetId="3" hidden="1">'SO-1.1.b - Hromosvod'!$C$92:$K$128</definedName>
    <definedName name="_xlnm._FilterDatabase" localSheetId="4" hidden="1">'VRN - Vedlejší rozpočtové...'!$C$83:$K$110</definedName>
    <definedName name="_xlnm.Print_Titles" localSheetId="0">'Rekapitulace stavby'!$52:$52</definedName>
    <definedName name="_xlnm.Print_Titles" localSheetId="5">'Seznam figur'!$9:$9</definedName>
    <definedName name="_xlnm.Print_Titles" localSheetId="2">'SO-1.1 D-02 - Systém zach...'!$86:$86</definedName>
    <definedName name="_xlnm.Print_Titles" localSheetId="1">'SO-1.1.a - Architektonick...'!$98:$98</definedName>
    <definedName name="_xlnm.Print_Titles" localSheetId="3">'SO-1.1.b - Hromosvod'!$92:$92</definedName>
    <definedName name="_xlnm.Print_Titles" localSheetId="4">'VRN - Vedlejší rozpočtové...'!$83:$83</definedName>
    <definedName name="_xlnm.Print_Area" localSheetId="6">'Pokyny pro vyplnění'!$B$2:$K$71,'Pokyny pro vyplnění'!$B$74:$K$118,'Pokyny pro vyplnění'!$B$121:$K$190,'Pokyny pro vyplnění'!$B$198:$K$218</definedName>
    <definedName name="_xlnm.Print_Area" localSheetId="0">'Rekapitulace stavby'!$D$4:$AO$36,'Rekapitulace stavby'!$C$42:$AQ$60</definedName>
    <definedName name="_xlnm.Print_Area" localSheetId="5">'Seznam figur'!$C$4:$G$48</definedName>
    <definedName name="_xlnm.Print_Area" localSheetId="2">'SO-1.1 D-02 - Systém zach...'!$C$4:$J$41,'SO-1.1 D-02 - Systém zach...'!$C$47:$J$66,'SO-1.1 D-02 - Systém zach...'!$C$72:$K$95</definedName>
    <definedName name="_xlnm.Print_Area" localSheetId="1">'SO-1.1.a - Architektonick...'!$C$4:$J$41,'SO-1.1.a - Architektonick...'!$C$47:$J$78,'SO-1.1.a - Architektonick...'!$C$84:$K$400</definedName>
    <definedName name="_xlnm.Print_Area" localSheetId="3">'SO-1.1.b - Hromosvod'!$C$4:$J$41,'SO-1.1.b - Hromosvod'!$C$47:$J$72,'SO-1.1.b - Hromosvod'!$C$78:$K$128</definedName>
    <definedName name="_xlnm.Print_Area" localSheetId="4">'VRN - Vedlejší rozpočtové...'!$C$4:$J$39,'VRN - Vedlejší rozpočtové...'!$C$45:$J$65,'VRN - Vedlejší rozpočtové...'!$C$71:$K$110</definedName>
  </definedNames>
  <calcPr calcId="162913"/>
</workbook>
</file>

<file path=xl/calcChain.xml><?xml version="1.0" encoding="utf-8"?>
<calcChain xmlns="http://schemas.openxmlformats.org/spreadsheetml/2006/main">
  <c r="D7" i="6" l="1"/>
  <c r="J37" i="5"/>
  <c r="J36" i="5"/>
  <c r="AY59" i="1" s="1"/>
  <c r="J35" i="5"/>
  <c r="AX59" i="1" s="1"/>
  <c r="BI106" i="5"/>
  <c r="BH106" i="5"/>
  <c r="BG106" i="5"/>
  <c r="BF106" i="5"/>
  <c r="T106" i="5"/>
  <c r="T105" i="5" s="1"/>
  <c r="R106" i="5"/>
  <c r="R105" i="5" s="1"/>
  <c r="P106" i="5"/>
  <c r="P105" i="5" s="1"/>
  <c r="BI101" i="5"/>
  <c r="BH101" i="5"/>
  <c r="BG101" i="5"/>
  <c r="BF101" i="5"/>
  <c r="T101" i="5"/>
  <c r="R101" i="5"/>
  <c r="P101" i="5"/>
  <c r="BI100" i="5"/>
  <c r="BH100" i="5"/>
  <c r="BG100" i="5"/>
  <c r="BF100" i="5"/>
  <c r="T100" i="5"/>
  <c r="R100" i="5"/>
  <c r="P100" i="5"/>
  <c r="BI98" i="5"/>
  <c r="BH98" i="5"/>
  <c r="BG98" i="5"/>
  <c r="BF98" i="5"/>
  <c r="T98" i="5"/>
  <c r="R98" i="5"/>
  <c r="P98" i="5"/>
  <c r="BI97" i="5"/>
  <c r="BH97" i="5"/>
  <c r="BG97" i="5"/>
  <c r="BF97" i="5"/>
  <c r="T97" i="5"/>
  <c r="R97" i="5"/>
  <c r="P97" i="5"/>
  <c r="BI96" i="5"/>
  <c r="BH96" i="5"/>
  <c r="BG96" i="5"/>
  <c r="BF96" i="5"/>
  <c r="T96" i="5"/>
  <c r="R96" i="5"/>
  <c r="P96" i="5"/>
  <c r="BI95" i="5"/>
  <c r="BH95" i="5"/>
  <c r="BG95" i="5"/>
  <c r="BF95" i="5"/>
  <c r="T95" i="5"/>
  <c r="R95" i="5"/>
  <c r="P95" i="5"/>
  <c r="BI91" i="5"/>
  <c r="BH91" i="5"/>
  <c r="BG91" i="5"/>
  <c r="BF91" i="5"/>
  <c r="T91" i="5"/>
  <c r="R91" i="5"/>
  <c r="P91" i="5"/>
  <c r="BI90" i="5"/>
  <c r="BH90" i="5"/>
  <c r="BG90" i="5"/>
  <c r="BF90" i="5"/>
  <c r="T90" i="5"/>
  <c r="R90" i="5"/>
  <c r="P90" i="5"/>
  <c r="BI89" i="5"/>
  <c r="BH89" i="5"/>
  <c r="BG89" i="5"/>
  <c r="BF89" i="5"/>
  <c r="T89" i="5"/>
  <c r="R89" i="5"/>
  <c r="P89" i="5"/>
  <c r="BI87" i="5"/>
  <c r="BH87" i="5"/>
  <c r="BG87" i="5"/>
  <c r="BF87" i="5"/>
  <c r="T87" i="5"/>
  <c r="T86" i="5"/>
  <c r="R87" i="5"/>
  <c r="R86" i="5" s="1"/>
  <c r="P87" i="5"/>
  <c r="P86" i="5"/>
  <c r="J81" i="5"/>
  <c r="J80" i="5"/>
  <c r="F80" i="5"/>
  <c r="F78" i="5"/>
  <c r="E76" i="5"/>
  <c r="J55" i="5"/>
  <c r="J54" i="5"/>
  <c r="F54" i="5"/>
  <c r="F52" i="5"/>
  <c r="E50" i="5"/>
  <c r="J18" i="5"/>
  <c r="E18" i="5"/>
  <c r="F81" i="5" s="1"/>
  <c r="J17" i="5"/>
  <c r="J12" i="5"/>
  <c r="J52" i="5"/>
  <c r="E7" i="5"/>
  <c r="E74" i="5" s="1"/>
  <c r="J39" i="4"/>
  <c r="J38" i="4"/>
  <c r="AY58" i="1" s="1"/>
  <c r="J37" i="4"/>
  <c r="AX58" i="1" s="1"/>
  <c r="BI128" i="4"/>
  <c r="BH128" i="4"/>
  <c r="BG128" i="4"/>
  <c r="BF128" i="4"/>
  <c r="T128" i="4"/>
  <c r="T127" i="4" s="1"/>
  <c r="T126" i="4" s="1"/>
  <c r="R128" i="4"/>
  <c r="R127" i="4"/>
  <c r="R126" i="4" s="1"/>
  <c r="P128" i="4"/>
  <c r="P127" i="4" s="1"/>
  <c r="P126" i="4" s="1"/>
  <c r="BI125" i="4"/>
  <c r="BH125" i="4"/>
  <c r="BG125" i="4"/>
  <c r="BF125" i="4"/>
  <c r="T125" i="4"/>
  <c r="T124" i="4" s="1"/>
  <c r="R125" i="4"/>
  <c r="R124" i="4"/>
  <c r="P125" i="4"/>
  <c r="P124" i="4" s="1"/>
  <c r="BI123" i="4"/>
  <c r="BH123" i="4"/>
  <c r="BG123" i="4"/>
  <c r="BF123" i="4"/>
  <c r="T123" i="4"/>
  <c r="R123" i="4"/>
  <c r="P123" i="4"/>
  <c r="BI122" i="4"/>
  <c r="BH122" i="4"/>
  <c r="BG122" i="4"/>
  <c r="BF122" i="4"/>
  <c r="T122" i="4"/>
  <c r="R122" i="4"/>
  <c r="P122" i="4"/>
  <c r="BI121" i="4"/>
  <c r="BH121" i="4"/>
  <c r="BG121" i="4"/>
  <c r="BF121" i="4"/>
  <c r="T121" i="4"/>
  <c r="R121" i="4"/>
  <c r="P121" i="4"/>
  <c r="BI120" i="4"/>
  <c r="BH120" i="4"/>
  <c r="BG120" i="4"/>
  <c r="BF120" i="4"/>
  <c r="T120" i="4"/>
  <c r="R120" i="4"/>
  <c r="P120" i="4"/>
  <c r="BI118" i="4"/>
  <c r="BH118" i="4"/>
  <c r="BG118" i="4"/>
  <c r="BF118" i="4"/>
  <c r="T118" i="4"/>
  <c r="R118" i="4"/>
  <c r="P118" i="4"/>
  <c r="BI115" i="4"/>
  <c r="BH115" i="4"/>
  <c r="BG115" i="4"/>
  <c r="BF115" i="4"/>
  <c r="T115" i="4"/>
  <c r="R115" i="4"/>
  <c r="P115" i="4"/>
  <c r="BI114" i="4"/>
  <c r="BH114" i="4"/>
  <c r="BG114" i="4"/>
  <c r="BF114" i="4"/>
  <c r="T114" i="4"/>
  <c r="R114" i="4"/>
  <c r="P114" i="4"/>
  <c r="BI113" i="4"/>
  <c r="BH113" i="4"/>
  <c r="BG113" i="4"/>
  <c r="BF113" i="4"/>
  <c r="T113" i="4"/>
  <c r="R113" i="4"/>
  <c r="P113" i="4"/>
  <c r="BI112" i="4"/>
  <c r="BH112" i="4"/>
  <c r="BG112" i="4"/>
  <c r="BF112" i="4"/>
  <c r="T112" i="4"/>
  <c r="R112" i="4"/>
  <c r="P112" i="4"/>
  <c r="BI111" i="4"/>
  <c r="BH111" i="4"/>
  <c r="BG111" i="4"/>
  <c r="BF111" i="4"/>
  <c r="T111" i="4"/>
  <c r="R111" i="4"/>
  <c r="P111" i="4"/>
  <c r="BI110" i="4"/>
  <c r="BH110" i="4"/>
  <c r="BG110" i="4"/>
  <c r="BF110" i="4"/>
  <c r="T110" i="4"/>
  <c r="R110" i="4"/>
  <c r="P110" i="4"/>
  <c r="BI109" i="4"/>
  <c r="BH109" i="4"/>
  <c r="BG109" i="4"/>
  <c r="BF109" i="4"/>
  <c r="T109" i="4"/>
  <c r="R109" i="4"/>
  <c r="P109" i="4"/>
  <c r="BI108" i="4"/>
  <c r="BH108" i="4"/>
  <c r="BG108" i="4"/>
  <c r="BF108" i="4"/>
  <c r="T108" i="4"/>
  <c r="R108" i="4"/>
  <c r="P108" i="4"/>
  <c r="BI107" i="4"/>
  <c r="BH107" i="4"/>
  <c r="BG107" i="4"/>
  <c r="BF107" i="4"/>
  <c r="T107" i="4"/>
  <c r="R107" i="4"/>
  <c r="P107" i="4"/>
  <c r="BI106" i="4"/>
  <c r="BH106" i="4"/>
  <c r="BG106" i="4"/>
  <c r="BF106" i="4"/>
  <c r="T106" i="4"/>
  <c r="R106" i="4"/>
  <c r="P106" i="4"/>
  <c r="BI105" i="4"/>
  <c r="BH105" i="4"/>
  <c r="BG105" i="4"/>
  <c r="BF105" i="4"/>
  <c r="T105" i="4"/>
  <c r="R105" i="4"/>
  <c r="P105" i="4"/>
  <c r="BI104" i="4"/>
  <c r="BH104" i="4"/>
  <c r="BG104" i="4"/>
  <c r="BF104" i="4"/>
  <c r="T104" i="4"/>
  <c r="R104" i="4"/>
  <c r="P104" i="4"/>
  <c r="BI103" i="4"/>
  <c r="BH103" i="4"/>
  <c r="BG103" i="4"/>
  <c r="BF103" i="4"/>
  <c r="T103" i="4"/>
  <c r="R103" i="4"/>
  <c r="P103" i="4"/>
  <c r="BI100" i="4"/>
  <c r="BH100" i="4"/>
  <c r="BG100" i="4"/>
  <c r="BF100" i="4"/>
  <c r="T100" i="4"/>
  <c r="R100" i="4"/>
  <c r="P100" i="4"/>
  <c r="BI98" i="4"/>
  <c r="BH98" i="4"/>
  <c r="BG98" i="4"/>
  <c r="BF98" i="4"/>
  <c r="T98" i="4"/>
  <c r="R98" i="4"/>
  <c r="P98" i="4"/>
  <c r="BI97" i="4"/>
  <c r="BH97" i="4"/>
  <c r="BG97" i="4"/>
  <c r="BF97" i="4"/>
  <c r="T97" i="4"/>
  <c r="R97" i="4"/>
  <c r="P97" i="4"/>
  <c r="BI96" i="4"/>
  <c r="BH96" i="4"/>
  <c r="BG96" i="4"/>
  <c r="BF96" i="4"/>
  <c r="T96" i="4"/>
  <c r="R96" i="4"/>
  <c r="P96" i="4"/>
  <c r="J90" i="4"/>
  <c r="J89" i="4"/>
  <c r="F89" i="4"/>
  <c r="F87" i="4"/>
  <c r="E85" i="4"/>
  <c r="J59" i="4"/>
  <c r="J58" i="4"/>
  <c r="F58" i="4"/>
  <c r="F56" i="4"/>
  <c r="E54" i="4"/>
  <c r="J20" i="4"/>
  <c r="E20" i="4"/>
  <c r="F90" i="4" s="1"/>
  <c r="J19" i="4"/>
  <c r="J14" i="4"/>
  <c r="J87" i="4"/>
  <c r="E7" i="4"/>
  <c r="E81" i="4" s="1"/>
  <c r="J39" i="3"/>
  <c r="J38" i="3"/>
  <c r="AY57" i="1" s="1"/>
  <c r="J37" i="3"/>
  <c r="AX57" i="1" s="1"/>
  <c r="BI95" i="3"/>
  <c r="BH95" i="3"/>
  <c r="BG95" i="3"/>
  <c r="BF95" i="3"/>
  <c r="T95" i="3"/>
  <c r="R95" i="3"/>
  <c r="P95" i="3"/>
  <c r="BI94" i="3"/>
  <c r="BH94" i="3"/>
  <c r="BG94" i="3"/>
  <c r="BF94" i="3"/>
  <c r="T94" i="3"/>
  <c r="R94" i="3"/>
  <c r="P94" i="3"/>
  <c r="BI93" i="3"/>
  <c r="BH93" i="3"/>
  <c r="BG93" i="3"/>
  <c r="BF93" i="3"/>
  <c r="T93" i="3"/>
  <c r="R93" i="3"/>
  <c r="P93" i="3"/>
  <c r="BI92" i="3"/>
  <c r="BH92" i="3"/>
  <c r="BG92" i="3"/>
  <c r="BF92" i="3"/>
  <c r="T92" i="3"/>
  <c r="R92" i="3"/>
  <c r="P92" i="3"/>
  <c r="BI91" i="3"/>
  <c r="BH91" i="3"/>
  <c r="BG91" i="3"/>
  <c r="BF91" i="3"/>
  <c r="T91" i="3"/>
  <c r="R91" i="3"/>
  <c r="P91" i="3"/>
  <c r="BI90" i="3"/>
  <c r="BH90" i="3"/>
  <c r="BG90" i="3"/>
  <c r="BF90" i="3"/>
  <c r="T90" i="3"/>
  <c r="R90" i="3"/>
  <c r="P90" i="3"/>
  <c r="J84" i="3"/>
  <c r="J83" i="3"/>
  <c r="F83" i="3"/>
  <c r="F81" i="3"/>
  <c r="E79" i="3"/>
  <c r="J59" i="3"/>
  <c r="J58" i="3"/>
  <c r="F58" i="3"/>
  <c r="F56" i="3"/>
  <c r="E54" i="3"/>
  <c r="J20" i="3"/>
  <c r="E20" i="3"/>
  <c r="F84" i="3" s="1"/>
  <c r="J19" i="3"/>
  <c r="J14" i="3"/>
  <c r="J81" i="3" s="1"/>
  <c r="E7" i="3"/>
  <c r="E50" i="3" s="1"/>
  <c r="J39" i="2"/>
  <c r="J38" i="2"/>
  <c r="AY56" i="1" s="1"/>
  <c r="J37" i="2"/>
  <c r="AX56" i="1"/>
  <c r="BI400" i="2"/>
  <c r="BH400" i="2"/>
  <c r="BG400" i="2"/>
  <c r="BF400" i="2"/>
  <c r="T400" i="2"/>
  <c r="R400" i="2"/>
  <c r="P400" i="2"/>
  <c r="BI399" i="2"/>
  <c r="BH399" i="2"/>
  <c r="BG399" i="2"/>
  <c r="BF399" i="2"/>
  <c r="T399" i="2"/>
  <c r="R399" i="2"/>
  <c r="P399" i="2"/>
  <c r="BI395" i="2"/>
  <c r="BH395" i="2"/>
  <c r="BG395" i="2"/>
  <c r="BF395" i="2"/>
  <c r="T395" i="2"/>
  <c r="R395" i="2"/>
  <c r="P395" i="2"/>
  <c r="BI393" i="2"/>
  <c r="BH393" i="2"/>
  <c r="BG393" i="2"/>
  <c r="BF393" i="2"/>
  <c r="T393" i="2"/>
  <c r="R393" i="2"/>
  <c r="P393" i="2"/>
  <c r="BI388" i="2"/>
  <c r="BH388" i="2"/>
  <c r="BG388" i="2"/>
  <c r="BF388" i="2"/>
  <c r="T388" i="2"/>
  <c r="R388" i="2"/>
  <c r="P388" i="2"/>
  <c r="BI384" i="2"/>
  <c r="BH384" i="2"/>
  <c r="BG384" i="2"/>
  <c r="BF384" i="2"/>
  <c r="T384" i="2"/>
  <c r="R384" i="2"/>
  <c r="P384" i="2"/>
  <c r="BI379" i="2"/>
  <c r="BH379" i="2"/>
  <c r="BG379" i="2"/>
  <c r="BF379" i="2"/>
  <c r="T379" i="2"/>
  <c r="R379" i="2"/>
  <c r="P379" i="2"/>
  <c r="BI378" i="2"/>
  <c r="BH378" i="2"/>
  <c r="BG378" i="2"/>
  <c r="BF378" i="2"/>
  <c r="T378" i="2"/>
  <c r="R378" i="2"/>
  <c r="P378" i="2"/>
  <c r="BI376" i="2"/>
  <c r="BH376" i="2"/>
  <c r="BG376" i="2"/>
  <c r="BF376" i="2"/>
  <c r="T376" i="2"/>
  <c r="R376" i="2"/>
  <c r="P376" i="2"/>
  <c r="BI372" i="2"/>
  <c r="BH372" i="2"/>
  <c r="BG372" i="2"/>
  <c r="BF372" i="2"/>
  <c r="T372" i="2"/>
  <c r="R372" i="2"/>
  <c r="P372" i="2"/>
  <c r="BI368" i="2"/>
  <c r="BH368" i="2"/>
  <c r="BG368" i="2"/>
  <c r="BF368" i="2"/>
  <c r="T368" i="2"/>
  <c r="R368" i="2"/>
  <c r="P368" i="2"/>
  <c r="BI357" i="2"/>
  <c r="BH357" i="2"/>
  <c r="BG357" i="2"/>
  <c r="BF357" i="2"/>
  <c r="T357" i="2"/>
  <c r="R357" i="2"/>
  <c r="P357" i="2"/>
  <c r="BI352" i="2"/>
  <c r="BH352" i="2"/>
  <c r="BG352" i="2"/>
  <c r="BF352" i="2"/>
  <c r="T352" i="2"/>
  <c r="R352" i="2"/>
  <c r="P352" i="2"/>
  <c r="BI346" i="2"/>
  <c r="BH346" i="2"/>
  <c r="BG346" i="2"/>
  <c r="BF346" i="2"/>
  <c r="T346" i="2"/>
  <c r="R346" i="2"/>
  <c r="P346" i="2"/>
  <c r="BI343" i="2"/>
  <c r="BH343" i="2"/>
  <c r="BG343" i="2"/>
  <c r="BF343" i="2"/>
  <c r="T343" i="2"/>
  <c r="R343" i="2"/>
  <c r="P343" i="2"/>
  <c r="BI341" i="2"/>
  <c r="BH341" i="2"/>
  <c r="BG341" i="2"/>
  <c r="BF341" i="2"/>
  <c r="T341" i="2"/>
  <c r="R341" i="2"/>
  <c r="P341" i="2"/>
  <c r="BI340" i="2"/>
  <c r="BH340" i="2"/>
  <c r="BG340" i="2"/>
  <c r="BF340" i="2"/>
  <c r="T340" i="2"/>
  <c r="R340" i="2"/>
  <c r="P340" i="2"/>
  <c r="BI334" i="2"/>
  <c r="BH334" i="2"/>
  <c r="BG334" i="2"/>
  <c r="BF334" i="2"/>
  <c r="T334" i="2"/>
  <c r="R334" i="2"/>
  <c r="P334" i="2"/>
  <c r="BI332" i="2"/>
  <c r="BH332" i="2"/>
  <c r="BG332" i="2"/>
  <c r="BF332" i="2"/>
  <c r="T332" i="2"/>
  <c r="T331" i="2"/>
  <c r="R332" i="2"/>
  <c r="R331" i="2" s="1"/>
  <c r="P332" i="2"/>
  <c r="P331" i="2"/>
  <c r="BI330" i="2"/>
  <c r="BH330" i="2"/>
  <c r="BG330" i="2"/>
  <c r="BF330" i="2"/>
  <c r="T330" i="2"/>
  <c r="R330" i="2"/>
  <c r="P330" i="2"/>
  <c r="BI326" i="2"/>
  <c r="BH326" i="2"/>
  <c r="BG326" i="2"/>
  <c r="BF326" i="2"/>
  <c r="T326" i="2"/>
  <c r="R326" i="2"/>
  <c r="P326" i="2"/>
  <c r="BI323" i="2"/>
  <c r="BH323" i="2"/>
  <c r="BG323" i="2"/>
  <c r="BF323" i="2"/>
  <c r="T323" i="2"/>
  <c r="R323" i="2"/>
  <c r="P323" i="2"/>
  <c r="BI321" i="2"/>
  <c r="BH321" i="2"/>
  <c r="BG321" i="2"/>
  <c r="BF321" i="2"/>
  <c r="T321" i="2"/>
  <c r="R321" i="2"/>
  <c r="P321" i="2"/>
  <c r="BI319" i="2"/>
  <c r="BH319" i="2"/>
  <c r="BG319" i="2"/>
  <c r="BF319" i="2"/>
  <c r="T319" i="2"/>
  <c r="R319" i="2"/>
  <c r="P319" i="2"/>
  <c r="BI317" i="2"/>
  <c r="BH317" i="2"/>
  <c r="BG317" i="2"/>
  <c r="BF317" i="2"/>
  <c r="T317" i="2"/>
  <c r="R317" i="2"/>
  <c r="P317" i="2"/>
  <c r="BI309" i="2"/>
  <c r="BH309" i="2"/>
  <c r="BG309" i="2"/>
  <c r="BF309" i="2"/>
  <c r="T309" i="2"/>
  <c r="R309" i="2"/>
  <c r="P309" i="2"/>
  <c r="BI306" i="2"/>
  <c r="BH306" i="2"/>
  <c r="BG306" i="2"/>
  <c r="BF306" i="2"/>
  <c r="T306" i="2"/>
  <c r="R306" i="2"/>
  <c r="P306" i="2"/>
  <c r="BI305" i="2"/>
  <c r="BH305" i="2"/>
  <c r="BG305" i="2"/>
  <c r="BF305" i="2"/>
  <c r="T305" i="2"/>
  <c r="R305" i="2"/>
  <c r="P305" i="2"/>
  <c r="BI292" i="2"/>
  <c r="BH292" i="2"/>
  <c r="BG292" i="2"/>
  <c r="BF292" i="2"/>
  <c r="T292" i="2"/>
  <c r="R292" i="2"/>
  <c r="P292" i="2"/>
  <c r="BI290" i="2"/>
  <c r="BH290" i="2"/>
  <c r="BG290" i="2"/>
  <c r="BF290" i="2"/>
  <c r="T290" i="2"/>
  <c r="R290" i="2"/>
  <c r="P290" i="2"/>
  <c r="BI288" i="2"/>
  <c r="BH288" i="2"/>
  <c r="BG288" i="2"/>
  <c r="BF288" i="2"/>
  <c r="T288" i="2"/>
  <c r="R288" i="2"/>
  <c r="P288" i="2"/>
  <c r="BI284" i="2"/>
  <c r="BH284" i="2"/>
  <c r="BG284" i="2"/>
  <c r="BF284" i="2"/>
  <c r="T284" i="2"/>
  <c r="R284" i="2"/>
  <c r="P284" i="2"/>
  <c r="BI280" i="2"/>
  <c r="BH280" i="2"/>
  <c r="BG280" i="2"/>
  <c r="BF280" i="2"/>
  <c r="T280" i="2"/>
  <c r="R280" i="2"/>
  <c r="P280" i="2"/>
  <c r="BI272" i="2"/>
  <c r="BH272" i="2"/>
  <c r="BG272" i="2"/>
  <c r="BF272" i="2"/>
  <c r="T272" i="2"/>
  <c r="R272" i="2"/>
  <c r="P272" i="2"/>
  <c r="BI268" i="2"/>
  <c r="BH268" i="2"/>
  <c r="BG268" i="2"/>
  <c r="BF268" i="2"/>
  <c r="T268" i="2"/>
  <c r="R268" i="2"/>
  <c r="P268" i="2"/>
  <c r="BI263" i="2"/>
  <c r="BH263" i="2"/>
  <c r="BG263" i="2"/>
  <c r="BF263" i="2"/>
  <c r="T263" i="2"/>
  <c r="R263" i="2"/>
  <c r="P263" i="2"/>
  <c r="BI261" i="2"/>
  <c r="BH261" i="2"/>
  <c r="BG261" i="2"/>
  <c r="BF261" i="2"/>
  <c r="T261" i="2"/>
  <c r="R261" i="2"/>
  <c r="P261" i="2"/>
  <c r="BI259" i="2"/>
  <c r="BH259" i="2"/>
  <c r="BG259" i="2"/>
  <c r="BF259" i="2"/>
  <c r="T259" i="2"/>
  <c r="R259" i="2"/>
  <c r="P259" i="2"/>
  <c r="BI248" i="2"/>
  <c r="BH248" i="2"/>
  <c r="BG248" i="2"/>
  <c r="BF248" i="2"/>
  <c r="T248" i="2"/>
  <c r="R248" i="2"/>
  <c r="P248" i="2"/>
  <c r="BI246" i="2"/>
  <c r="BH246" i="2"/>
  <c r="BG246" i="2"/>
  <c r="BF246" i="2"/>
  <c r="T246" i="2"/>
  <c r="R246" i="2"/>
  <c r="P246" i="2"/>
  <c r="BI233" i="2"/>
  <c r="BH233" i="2"/>
  <c r="BG233" i="2"/>
  <c r="BF233" i="2"/>
  <c r="T233" i="2"/>
  <c r="R233" i="2"/>
  <c r="P233" i="2"/>
  <c r="BI232" i="2"/>
  <c r="BH232" i="2"/>
  <c r="BG232" i="2"/>
  <c r="BF232" i="2"/>
  <c r="T232" i="2"/>
  <c r="R232" i="2"/>
  <c r="P232" i="2"/>
  <c r="BI223" i="2"/>
  <c r="BH223" i="2"/>
  <c r="BG223" i="2"/>
  <c r="BF223" i="2"/>
  <c r="T223" i="2"/>
  <c r="R223" i="2"/>
  <c r="P223" i="2"/>
  <c r="BI222" i="2"/>
  <c r="BH222" i="2"/>
  <c r="BG222" i="2"/>
  <c r="BF222" i="2"/>
  <c r="T222" i="2"/>
  <c r="R222" i="2"/>
  <c r="P222" i="2"/>
  <c r="BI218" i="2"/>
  <c r="BH218" i="2"/>
  <c r="BG218" i="2"/>
  <c r="BF218" i="2"/>
  <c r="T218" i="2"/>
  <c r="R218" i="2"/>
  <c r="P218" i="2"/>
  <c r="BI216" i="2"/>
  <c r="BH216" i="2"/>
  <c r="BG216" i="2"/>
  <c r="BF216" i="2"/>
  <c r="T216" i="2"/>
  <c r="R216" i="2"/>
  <c r="P216" i="2"/>
  <c r="BI213" i="2"/>
  <c r="BH213" i="2"/>
  <c r="BG213" i="2"/>
  <c r="BF213" i="2"/>
  <c r="T213" i="2"/>
  <c r="R213" i="2"/>
  <c r="P213" i="2"/>
  <c r="BI211" i="2"/>
  <c r="BH211" i="2"/>
  <c r="BG211" i="2"/>
  <c r="BF211" i="2"/>
  <c r="T211" i="2"/>
  <c r="R211" i="2"/>
  <c r="P211" i="2"/>
  <c r="BI199" i="2"/>
  <c r="BH199" i="2"/>
  <c r="BG199" i="2"/>
  <c r="BF199" i="2"/>
  <c r="T199" i="2"/>
  <c r="R199" i="2"/>
  <c r="P199" i="2"/>
  <c r="BI195" i="2"/>
  <c r="BH195" i="2"/>
  <c r="BG195" i="2"/>
  <c r="BF195" i="2"/>
  <c r="T195" i="2"/>
  <c r="R195" i="2"/>
  <c r="P195" i="2"/>
  <c r="BI177" i="2"/>
  <c r="BH177" i="2"/>
  <c r="BG177" i="2"/>
  <c r="BF177" i="2"/>
  <c r="T177" i="2"/>
  <c r="R177" i="2"/>
  <c r="P177" i="2"/>
  <c r="BI175" i="2"/>
  <c r="BH175" i="2"/>
  <c r="BG175" i="2"/>
  <c r="BF175" i="2"/>
  <c r="T175" i="2"/>
  <c r="R175" i="2"/>
  <c r="P175" i="2"/>
  <c r="BI169" i="2"/>
  <c r="BH169" i="2"/>
  <c r="BG169" i="2"/>
  <c r="BF169" i="2"/>
  <c r="T169" i="2"/>
  <c r="R169" i="2"/>
  <c r="P169" i="2"/>
  <c r="BI165" i="2"/>
  <c r="BH165" i="2"/>
  <c r="BG165" i="2"/>
  <c r="BF165" i="2"/>
  <c r="T165" i="2"/>
  <c r="R165" i="2"/>
  <c r="P165" i="2"/>
  <c r="BI162" i="2"/>
  <c r="BH162" i="2"/>
  <c r="BG162" i="2"/>
  <c r="BF162" i="2"/>
  <c r="T162" i="2"/>
  <c r="R162" i="2"/>
  <c r="P162" i="2"/>
  <c r="BI159" i="2"/>
  <c r="BH159" i="2"/>
  <c r="BG159" i="2"/>
  <c r="BF159" i="2"/>
  <c r="T159" i="2"/>
  <c r="T158" i="2" s="1"/>
  <c r="R159" i="2"/>
  <c r="R158" i="2"/>
  <c r="P159" i="2"/>
  <c r="P158" i="2" s="1"/>
  <c r="BI155" i="2"/>
  <c r="BH155" i="2"/>
  <c r="BG155" i="2"/>
  <c r="BF155" i="2"/>
  <c r="T155" i="2"/>
  <c r="R155" i="2"/>
  <c r="P155" i="2"/>
  <c r="BI154" i="2"/>
  <c r="BH154" i="2"/>
  <c r="BG154" i="2"/>
  <c r="BF154" i="2"/>
  <c r="T154" i="2"/>
  <c r="R154" i="2"/>
  <c r="P154" i="2"/>
  <c r="BI151" i="2"/>
  <c r="BH151" i="2"/>
  <c r="BG151" i="2"/>
  <c r="BF151" i="2"/>
  <c r="T151" i="2"/>
  <c r="R151" i="2"/>
  <c r="P151" i="2"/>
  <c r="BI150" i="2"/>
  <c r="BH150" i="2"/>
  <c r="BG150" i="2"/>
  <c r="BF150" i="2"/>
  <c r="T150" i="2"/>
  <c r="R150" i="2"/>
  <c r="P150" i="2"/>
  <c r="BI149" i="2"/>
  <c r="BH149" i="2"/>
  <c r="BG149" i="2"/>
  <c r="BF149" i="2"/>
  <c r="T149" i="2"/>
  <c r="R149" i="2"/>
  <c r="P149" i="2"/>
  <c r="BI144" i="2"/>
  <c r="BH144" i="2"/>
  <c r="BG144" i="2"/>
  <c r="BF144" i="2"/>
  <c r="T144" i="2"/>
  <c r="R144" i="2"/>
  <c r="P144" i="2"/>
  <c r="BI140" i="2"/>
  <c r="BH140" i="2"/>
  <c r="BG140" i="2"/>
  <c r="BF140" i="2"/>
  <c r="T140" i="2"/>
  <c r="R140" i="2"/>
  <c r="P140" i="2"/>
  <c r="BI133" i="2"/>
  <c r="BH133" i="2"/>
  <c r="BG133" i="2"/>
  <c r="BF133" i="2"/>
  <c r="T133" i="2"/>
  <c r="R133" i="2"/>
  <c r="P133" i="2"/>
  <c r="BI129" i="2"/>
  <c r="BH129" i="2"/>
  <c r="BG129" i="2"/>
  <c r="BF129" i="2"/>
  <c r="T129" i="2"/>
  <c r="R129" i="2"/>
  <c r="P129" i="2"/>
  <c r="BI128" i="2"/>
  <c r="BH128" i="2"/>
  <c r="BG128" i="2"/>
  <c r="BF128" i="2"/>
  <c r="T128" i="2"/>
  <c r="R128" i="2"/>
  <c r="P128" i="2"/>
  <c r="BI125" i="2"/>
  <c r="BH125" i="2"/>
  <c r="BG125" i="2"/>
  <c r="BF125" i="2"/>
  <c r="T125" i="2"/>
  <c r="R125" i="2"/>
  <c r="P125" i="2"/>
  <c r="BI122" i="2"/>
  <c r="BH122" i="2"/>
  <c r="BG122" i="2"/>
  <c r="BF122" i="2"/>
  <c r="T122" i="2"/>
  <c r="R122" i="2"/>
  <c r="P122" i="2"/>
  <c r="BI119" i="2"/>
  <c r="BH119" i="2"/>
  <c r="BG119" i="2"/>
  <c r="BF119" i="2"/>
  <c r="T119" i="2"/>
  <c r="R119" i="2"/>
  <c r="P119" i="2"/>
  <c r="BI116" i="2"/>
  <c r="BH116" i="2"/>
  <c r="BG116" i="2"/>
  <c r="BF116" i="2"/>
  <c r="T116" i="2"/>
  <c r="R116" i="2"/>
  <c r="P116" i="2"/>
  <c r="BI111" i="2"/>
  <c r="BH111" i="2"/>
  <c r="BG111" i="2"/>
  <c r="BF111" i="2"/>
  <c r="T111" i="2"/>
  <c r="R111" i="2"/>
  <c r="P111" i="2"/>
  <c r="BI107" i="2"/>
  <c r="BH107" i="2"/>
  <c r="BG107" i="2"/>
  <c r="BF107" i="2"/>
  <c r="T107" i="2"/>
  <c r="R107" i="2"/>
  <c r="P107" i="2"/>
  <c r="BI102" i="2"/>
  <c r="BH102" i="2"/>
  <c r="BG102" i="2"/>
  <c r="BF102" i="2"/>
  <c r="T102" i="2"/>
  <c r="T101" i="2"/>
  <c r="R102" i="2"/>
  <c r="R101" i="2" s="1"/>
  <c r="P102" i="2"/>
  <c r="P101" i="2"/>
  <c r="J96" i="2"/>
  <c r="J95" i="2"/>
  <c r="F95" i="2"/>
  <c r="F93" i="2"/>
  <c r="E91" i="2"/>
  <c r="J59" i="2"/>
  <c r="J58" i="2"/>
  <c r="F58" i="2"/>
  <c r="F56" i="2"/>
  <c r="E54" i="2"/>
  <c r="J20" i="2"/>
  <c r="E20" i="2"/>
  <c r="F96" i="2" s="1"/>
  <c r="J19" i="2"/>
  <c r="J14" i="2"/>
  <c r="J56" i="2"/>
  <c r="E7" i="2"/>
  <c r="E50" i="2" s="1"/>
  <c r="L50" i="1"/>
  <c r="AM50" i="1"/>
  <c r="AM49" i="1"/>
  <c r="L49" i="1"/>
  <c r="AM47" i="1"/>
  <c r="L47" i="1"/>
  <c r="L45" i="1"/>
  <c r="L44" i="1"/>
  <c r="BK101" i="5"/>
  <c r="J97" i="5"/>
  <c r="J95" i="5"/>
  <c r="J87" i="5"/>
  <c r="J122" i="4"/>
  <c r="BK114" i="4"/>
  <c r="BK107" i="4"/>
  <c r="BK100" i="4"/>
  <c r="J94" i="3"/>
  <c r="J90" i="3"/>
  <c r="J393" i="2"/>
  <c r="J372" i="2"/>
  <c r="BK343" i="2"/>
  <c r="J288" i="2"/>
  <c r="J263" i="2"/>
  <c r="BK222" i="2"/>
  <c r="BK199" i="2"/>
  <c r="BK162" i="2"/>
  <c r="J125" i="2"/>
  <c r="J111" i="2"/>
  <c r="BK97" i="5"/>
  <c r="BK87" i="5"/>
  <c r="J118" i="4"/>
  <c r="J111" i="4"/>
  <c r="J104" i="4"/>
  <c r="BK94" i="3"/>
  <c r="J368" i="2"/>
  <c r="J326" i="2"/>
  <c r="BK317" i="2"/>
  <c r="J305" i="2"/>
  <c r="J261" i="2"/>
  <c r="BK248" i="2"/>
  <c r="BK213" i="2"/>
  <c r="BK169" i="2"/>
  <c r="BK150" i="2"/>
  <c r="BK128" i="2"/>
  <c r="BK116" i="2"/>
  <c r="BK122" i="4"/>
  <c r="BK112" i="4"/>
  <c r="J107" i="4"/>
  <c r="J100" i="4"/>
  <c r="BK93" i="3"/>
  <c r="J400" i="2"/>
  <c r="J379" i="2"/>
  <c r="J357" i="2"/>
  <c r="BK340" i="2"/>
  <c r="J323" i="2"/>
  <c r="J317" i="2"/>
  <c r="J290" i="2"/>
  <c r="BK263" i="2"/>
  <c r="J246" i="2"/>
  <c r="J216" i="2"/>
  <c r="BK195" i="2"/>
  <c r="J162" i="2"/>
  <c r="J150" i="2"/>
  <c r="J140" i="2"/>
  <c r="BK107" i="2"/>
  <c r="J101" i="5"/>
  <c r="BK98" i="5"/>
  <c r="BK95" i="5"/>
  <c r="BK89" i="5"/>
  <c r="J123" i="4"/>
  <c r="BK120" i="4"/>
  <c r="J112" i="4"/>
  <c r="J105" i="4"/>
  <c r="J95" i="3"/>
  <c r="J91" i="3"/>
  <c r="J399" i="2"/>
  <c r="BK379" i="2"/>
  <c r="BK352" i="2"/>
  <c r="BK330" i="2"/>
  <c r="BK280" i="2"/>
  <c r="BK232" i="2"/>
  <c r="BK216" i="2"/>
  <c r="J195" i="2"/>
  <c r="J154" i="2"/>
  <c r="J122" i="2"/>
  <c r="BK100" i="5"/>
  <c r="J90" i="5"/>
  <c r="BK125" i="4"/>
  <c r="BK113" i="4"/>
  <c r="BK109" i="4"/>
  <c r="BK96" i="4"/>
  <c r="J384" i="2"/>
  <c r="J341" i="2"/>
  <c r="BK323" i="2"/>
  <c r="J309" i="2"/>
  <c r="BK290" i="2"/>
  <c r="BK233" i="2"/>
  <c r="BK177" i="2"/>
  <c r="J151" i="2"/>
  <c r="J149" i="2"/>
  <c r="J119" i="2"/>
  <c r="J107" i="2"/>
  <c r="J120" i="4"/>
  <c r="J110" i="4"/>
  <c r="BK103" i="4"/>
  <c r="J96" i="4"/>
  <c r="J92" i="3"/>
  <c r="J388" i="2"/>
  <c r="BK372" i="2"/>
  <c r="BK346" i="2"/>
  <c r="BK341" i="2"/>
  <c r="BK326" i="2"/>
  <c r="J306" i="2"/>
  <c r="BK284" i="2"/>
  <c r="J248" i="2"/>
  <c r="J223" i="2"/>
  <c r="J213" i="2"/>
  <c r="BK165" i="2"/>
  <c r="BK155" i="2"/>
  <c r="BK144" i="2"/>
  <c r="J128" i="2"/>
  <c r="AS55" i="1"/>
  <c r="J106" i="5"/>
  <c r="BK96" i="5"/>
  <c r="BK91" i="5"/>
  <c r="BK128" i="4"/>
  <c r="J121" i="4"/>
  <c r="BK115" i="4"/>
  <c r="BK106" i="4"/>
  <c r="J103" i="4"/>
  <c r="BK97" i="4"/>
  <c r="BK92" i="3"/>
  <c r="J395" i="2"/>
  <c r="J376" i="2"/>
  <c r="J340" i="2"/>
  <c r="J284" i="2"/>
  <c r="J268" i="2"/>
  <c r="BK218" i="2"/>
  <c r="J175" i="2"/>
  <c r="J159" i="2"/>
  <c r="BK129" i="2"/>
  <c r="J116" i="2"/>
  <c r="J98" i="5"/>
  <c r="J89" i="5"/>
  <c r="J115" i="4"/>
  <c r="BK110" i="4"/>
  <c r="J98" i="4"/>
  <c r="BK90" i="3"/>
  <c r="BK378" i="2"/>
  <c r="J334" i="2"/>
  <c r="BK319" i="2"/>
  <c r="BK306" i="2"/>
  <c r="BK268" i="2"/>
  <c r="BK246" i="2"/>
  <c r="BK223" i="2"/>
  <c r="J155" i="2"/>
  <c r="BK133" i="2"/>
  <c r="BK111" i="2"/>
  <c r="BK121" i="4"/>
  <c r="BK111" i="4"/>
  <c r="J106" i="4"/>
  <c r="J97" i="4"/>
  <c r="BK91" i="3"/>
  <c r="BK395" i="2"/>
  <c r="J378" i="2"/>
  <c r="J352" i="2"/>
  <c r="BK334" i="2"/>
  <c r="BK321" i="2"/>
  <c r="BK305" i="2"/>
  <c r="BK288" i="2"/>
  <c r="BK272" i="2"/>
  <c r="J233" i="2"/>
  <c r="J218" i="2"/>
  <c r="J199" i="2"/>
  <c r="BK159" i="2"/>
  <c r="BK151" i="2"/>
  <c r="J133" i="2"/>
  <c r="BK122" i="2"/>
  <c r="BK106" i="5"/>
  <c r="J100" i="5"/>
  <c r="J96" i="5"/>
  <c r="BK90" i="5"/>
  <c r="J125" i="4"/>
  <c r="BK118" i="4"/>
  <c r="J109" i="4"/>
  <c r="BK104" i="4"/>
  <c r="BK98" i="4"/>
  <c r="J93" i="3"/>
  <c r="BK400" i="2"/>
  <c r="BK388" i="2"/>
  <c r="BK357" i="2"/>
  <c r="BK332" i="2"/>
  <c r="J272" i="2"/>
  <c r="BK259" i="2"/>
  <c r="BK211" i="2"/>
  <c r="J169" i="2"/>
  <c r="BK140" i="2"/>
  <c r="BK119" i="2"/>
  <c r="BK102" i="2"/>
  <c r="J91" i="5"/>
  <c r="J128" i="4"/>
  <c r="J114" i="4"/>
  <c r="J108" i="4"/>
  <c r="BK393" i="2"/>
  <c r="BK376" i="2"/>
  <c r="J330" i="2"/>
  <c r="J321" i="2"/>
  <c r="BK309" i="2"/>
  <c r="J292" i="2"/>
  <c r="J259" i="2"/>
  <c r="J232" i="2"/>
  <c r="BK175" i="2"/>
  <c r="J165" i="2"/>
  <c r="J144" i="2"/>
  <c r="BK125" i="2"/>
  <c r="BK123" i="4"/>
  <c r="J113" i="4"/>
  <c r="BK108" i="4"/>
  <c r="BK105" i="4"/>
  <c r="BK95" i="3"/>
  <c r="BK399" i="2"/>
  <c r="BK384" i="2"/>
  <c r="BK368" i="2"/>
  <c r="J346" i="2"/>
  <c r="J343" i="2"/>
  <c r="J332" i="2"/>
  <c r="J319" i="2"/>
  <c r="BK292" i="2"/>
  <c r="J280" i="2"/>
  <c r="BK261" i="2"/>
  <c r="J222" i="2"/>
  <c r="J211" i="2"/>
  <c r="J177" i="2"/>
  <c r="BK154" i="2"/>
  <c r="BK149" i="2"/>
  <c r="J129" i="2"/>
  <c r="J102" i="2"/>
  <c r="BK106" i="2" l="1"/>
  <c r="J106" i="2"/>
  <c r="J66" i="2" s="1"/>
  <c r="R106" i="2"/>
  <c r="BK148" i="2"/>
  <c r="J148" i="2"/>
  <c r="J67" i="2" s="1"/>
  <c r="T148" i="2"/>
  <c r="P161" i="2"/>
  <c r="BK262" i="2"/>
  <c r="J262" i="2" s="1"/>
  <c r="J71" i="2" s="1"/>
  <c r="T262" i="2"/>
  <c r="R322" i="2"/>
  <c r="P333" i="2"/>
  <c r="T333" i="2"/>
  <c r="T342" i="2"/>
  <c r="T377" i="2"/>
  <c r="P394" i="2"/>
  <c r="T89" i="3"/>
  <c r="T88" i="3" s="1"/>
  <c r="T87" i="3" s="1"/>
  <c r="R95" i="4"/>
  <c r="R94" i="4"/>
  <c r="P102" i="4"/>
  <c r="P106" i="2"/>
  <c r="BK161" i="2"/>
  <c r="J161" i="2"/>
  <c r="J70" i="2" s="1"/>
  <c r="T161" i="2"/>
  <c r="R262" i="2"/>
  <c r="P322" i="2"/>
  <c r="BK333" i="2"/>
  <c r="J333" i="2"/>
  <c r="J74" i="2" s="1"/>
  <c r="R333" i="2"/>
  <c r="P342" i="2"/>
  <c r="BK377" i="2"/>
  <c r="J377" i="2" s="1"/>
  <c r="J76" i="2" s="1"/>
  <c r="R377" i="2"/>
  <c r="T394" i="2"/>
  <c r="R89" i="3"/>
  <c r="R88" i="3"/>
  <c r="R87" i="3" s="1"/>
  <c r="P95" i="4"/>
  <c r="P94" i="4" s="1"/>
  <c r="BK102" i="4"/>
  <c r="J102" i="4" s="1"/>
  <c r="J67" i="4" s="1"/>
  <c r="R102" i="4"/>
  <c r="BK119" i="4"/>
  <c r="J119" i="4" s="1"/>
  <c r="J68" i="4" s="1"/>
  <c r="P119" i="4"/>
  <c r="T119" i="4"/>
  <c r="T101" i="4" s="1"/>
  <c r="R88" i="5"/>
  <c r="T106" i="2"/>
  <c r="T100" i="2" s="1"/>
  <c r="P148" i="2"/>
  <c r="R148" i="2"/>
  <c r="R161" i="2"/>
  <c r="P262" i="2"/>
  <c r="BK322" i="2"/>
  <c r="J322" i="2" s="1"/>
  <c r="J72" i="2" s="1"/>
  <c r="T322" i="2"/>
  <c r="BK342" i="2"/>
  <c r="J342" i="2" s="1"/>
  <c r="J75" i="2" s="1"/>
  <c r="R342" i="2"/>
  <c r="P377" i="2"/>
  <c r="BK394" i="2"/>
  <c r="J394" i="2"/>
  <c r="J77" i="2" s="1"/>
  <c r="R394" i="2"/>
  <c r="BK89" i="3"/>
  <c r="J89" i="3"/>
  <c r="J65" i="3" s="1"/>
  <c r="P89" i="3"/>
  <c r="P88" i="3" s="1"/>
  <c r="P87" i="3" s="1"/>
  <c r="AU57" i="1" s="1"/>
  <c r="BK95" i="4"/>
  <c r="J95" i="4" s="1"/>
  <c r="J65" i="4" s="1"/>
  <c r="T95" i="4"/>
  <c r="T94" i="4"/>
  <c r="T102" i="4"/>
  <c r="R119" i="4"/>
  <c r="BK88" i="5"/>
  <c r="J88" i="5" s="1"/>
  <c r="J62" i="5" s="1"/>
  <c r="P88" i="5"/>
  <c r="P85" i="5"/>
  <c r="P84" i="5" s="1"/>
  <c r="AU59" i="1" s="1"/>
  <c r="T88" i="5"/>
  <c r="BK99" i="5"/>
  <c r="J99" i="5" s="1"/>
  <c r="J63" i="5" s="1"/>
  <c r="P99" i="5"/>
  <c r="R99" i="5"/>
  <c r="T99" i="5"/>
  <c r="F59" i="2"/>
  <c r="E87" i="2"/>
  <c r="BE111" i="2"/>
  <c r="BE128" i="2"/>
  <c r="BE133" i="2"/>
  <c r="BE140" i="2"/>
  <c r="BE151" i="2"/>
  <c r="BE162" i="2"/>
  <c r="BE177" i="2"/>
  <c r="BE199" i="2"/>
  <c r="BE216" i="2"/>
  <c r="BE248" i="2"/>
  <c r="BE261" i="2"/>
  <c r="BE268" i="2"/>
  <c r="BE290" i="2"/>
  <c r="BE319" i="2"/>
  <c r="BE326" i="2"/>
  <c r="BE330" i="2"/>
  <c r="BE340" i="2"/>
  <c r="BE341" i="2"/>
  <c r="BE343" i="2"/>
  <c r="BE346" i="2"/>
  <c r="BE352" i="2"/>
  <c r="BE357" i="2"/>
  <c r="BE368" i="2"/>
  <c r="BE376" i="2"/>
  <c r="BE378" i="2"/>
  <c r="BE379" i="2"/>
  <c r="BE384" i="2"/>
  <c r="BE393" i="2"/>
  <c r="BE399" i="2"/>
  <c r="BE400" i="2"/>
  <c r="BK331" i="2"/>
  <c r="J331" i="2" s="1"/>
  <c r="J73" i="2" s="1"/>
  <c r="E75" i="3"/>
  <c r="BE92" i="3"/>
  <c r="BE94" i="3"/>
  <c r="E50" i="4"/>
  <c r="J56" i="4"/>
  <c r="F59" i="4"/>
  <c r="BE96" i="4"/>
  <c r="BE106" i="4"/>
  <c r="BE107" i="4"/>
  <c r="BE109" i="4"/>
  <c r="BE110" i="4"/>
  <c r="BE111" i="4"/>
  <c r="BE113" i="4"/>
  <c r="BE115" i="4"/>
  <c r="BE120" i="4"/>
  <c r="BE121" i="4"/>
  <c r="BE123" i="4"/>
  <c r="J93" i="2"/>
  <c r="BE102" i="2"/>
  <c r="BE107" i="2"/>
  <c r="BE129" i="2"/>
  <c r="BE144" i="2"/>
  <c r="BE149" i="2"/>
  <c r="BE154" i="2"/>
  <c r="BE155" i="2"/>
  <c r="BE165" i="2"/>
  <c r="BE175" i="2"/>
  <c r="BE195" i="2"/>
  <c r="BE222" i="2"/>
  <c r="BE232" i="2"/>
  <c r="BE246" i="2"/>
  <c r="BE263" i="2"/>
  <c r="BE292" i="2"/>
  <c r="BE305" i="2"/>
  <c r="BE306" i="2"/>
  <c r="BE309" i="2"/>
  <c r="BE317" i="2"/>
  <c r="BE321" i="2"/>
  <c r="BE323" i="2"/>
  <c r="BE372" i="2"/>
  <c r="BK101" i="2"/>
  <c r="J101" i="2"/>
  <c r="J65" i="2" s="1"/>
  <c r="J56" i="3"/>
  <c r="BE93" i="3"/>
  <c r="BE97" i="4"/>
  <c r="BE108" i="4"/>
  <c r="BE112" i="4"/>
  <c r="BE125" i="4"/>
  <c r="BE128" i="4"/>
  <c r="BK127" i="4"/>
  <c r="J127" i="4"/>
  <c r="J71" i="4" s="1"/>
  <c r="F55" i="5"/>
  <c r="J78" i="5"/>
  <c r="BE90" i="5"/>
  <c r="BE116" i="2"/>
  <c r="BE119" i="2"/>
  <c r="BE122" i="2"/>
  <c r="BE125" i="2"/>
  <c r="BE150" i="2"/>
  <c r="BE159" i="2"/>
  <c r="BE169" i="2"/>
  <c r="BE211" i="2"/>
  <c r="BE213" i="2"/>
  <c r="BE218" i="2"/>
  <c r="BE223" i="2"/>
  <c r="BE233" i="2"/>
  <c r="BE259" i="2"/>
  <c r="BE272" i="2"/>
  <c r="BE280" i="2"/>
  <c r="BE284" i="2"/>
  <c r="BE288" i="2"/>
  <c r="BE332" i="2"/>
  <c r="BE334" i="2"/>
  <c r="BE388" i="2"/>
  <c r="BE395" i="2"/>
  <c r="BK158" i="2"/>
  <c r="J158" i="2" s="1"/>
  <c r="J68" i="2" s="1"/>
  <c r="F59" i="3"/>
  <c r="BE90" i="3"/>
  <c r="BE91" i="3"/>
  <c r="BE95" i="3"/>
  <c r="BE98" i="4"/>
  <c r="BE100" i="4"/>
  <c r="BE103" i="4"/>
  <c r="BE104" i="4"/>
  <c r="BE105" i="4"/>
  <c r="BE114" i="4"/>
  <c r="BE118" i="4"/>
  <c r="BE122" i="4"/>
  <c r="BK124" i="4"/>
  <c r="J124" i="4"/>
  <c r="J69" i="4" s="1"/>
  <c r="E48" i="5"/>
  <c r="BE87" i="5"/>
  <c r="BE89" i="5"/>
  <c r="BE91" i="5"/>
  <c r="BE95" i="5"/>
  <c r="BE96" i="5"/>
  <c r="BE97" i="5"/>
  <c r="BE98" i="5"/>
  <c r="BE100" i="5"/>
  <c r="BE101" i="5"/>
  <c r="BE106" i="5"/>
  <c r="BK86" i="5"/>
  <c r="J86" i="5"/>
  <c r="J61" i="5" s="1"/>
  <c r="BK105" i="5"/>
  <c r="J105" i="5" s="1"/>
  <c r="J64" i="5" s="1"/>
  <c r="J36" i="2"/>
  <c r="AW56" i="1"/>
  <c r="F38" i="2"/>
  <c r="BC56" i="1"/>
  <c r="F36" i="2"/>
  <c r="BA56" i="1"/>
  <c r="F38" i="3"/>
  <c r="BC57" i="1"/>
  <c r="J36" i="3"/>
  <c r="AW57" i="1"/>
  <c r="J34" i="5"/>
  <c r="AW59" i="1"/>
  <c r="F36" i="4"/>
  <c r="BA58" i="1" s="1"/>
  <c r="F36" i="5"/>
  <c r="BC59" i="1"/>
  <c r="F34" i="5"/>
  <c r="BA59" i="1" s="1"/>
  <c r="F37" i="5"/>
  <c r="BD59" i="1"/>
  <c r="F38" i="4"/>
  <c r="BC58" i="1" s="1"/>
  <c r="F39" i="3"/>
  <c r="BD57" i="1"/>
  <c r="J36" i="4"/>
  <c r="AW58" i="1" s="1"/>
  <c r="F35" i="5"/>
  <c r="BB59" i="1"/>
  <c r="AS54" i="1"/>
  <c r="F37" i="2"/>
  <c r="BB56" i="1" s="1"/>
  <c r="F36" i="3"/>
  <c r="BA57" i="1" s="1"/>
  <c r="F37" i="4"/>
  <c r="BB58" i="1" s="1"/>
  <c r="F39" i="4"/>
  <c r="BD58" i="1" s="1"/>
  <c r="F37" i="3"/>
  <c r="BB57" i="1" s="1"/>
  <c r="F39" i="2"/>
  <c r="BD56" i="1" s="1"/>
  <c r="T85" i="5" l="1"/>
  <c r="T84" i="5" s="1"/>
  <c r="R100" i="2"/>
  <c r="R85" i="5"/>
  <c r="R84" i="5"/>
  <c r="P100" i="2"/>
  <c r="T93" i="4"/>
  <c r="T160" i="2"/>
  <c r="T99" i="2"/>
  <c r="P101" i="4"/>
  <c r="P93" i="4"/>
  <c r="AU58" i="1" s="1"/>
  <c r="R101" i="4"/>
  <c r="R93" i="4" s="1"/>
  <c r="P160" i="2"/>
  <c r="P99" i="2" s="1"/>
  <c r="AU56" i="1" s="1"/>
  <c r="R160" i="2"/>
  <c r="R99" i="2"/>
  <c r="BK160" i="2"/>
  <c r="J160" i="2"/>
  <c r="J69" i="2" s="1"/>
  <c r="BK94" i="4"/>
  <c r="J94" i="4" s="1"/>
  <c r="J64" i="4" s="1"/>
  <c r="BK100" i="2"/>
  <c r="J100" i="2"/>
  <c r="J64" i="2" s="1"/>
  <c r="BK88" i="3"/>
  <c r="BK87" i="3" s="1"/>
  <c r="J87" i="3" s="1"/>
  <c r="J32" i="3" s="1"/>
  <c r="AG57" i="1" s="1"/>
  <c r="BK101" i="4"/>
  <c r="J101" i="4"/>
  <c r="J66" i="4" s="1"/>
  <c r="BK126" i="4"/>
  <c r="J126" i="4" s="1"/>
  <c r="J70" i="4" s="1"/>
  <c r="BK85" i="5"/>
  <c r="J85" i="5"/>
  <c r="J60" i="5" s="1"/>
  <c r="F35" i="4"/>
  <c r="AZ58" i="1" s="1"/>
  <c r="J33" i="5"/>
  <c r="AV59" i="1" s="1"/>
  <c r="AT59" i="1" s="1"/>
  <c r="BB55" i="1"/>
  <c r="AX55" i="1"/>
  <c r="BD55" i="1"/>
  <c r="BD54" i="1"/>
  <c r="W33" i="1" s="1"/>
  <c r="F33" i="5"/>
  <c r="AZ59" i="1" s="1"/>
  <c r="BA55" i="1"/>
  <c r="AW55" i="1" s="1"/>
  <c r="J35" i="2"/>
  <c r="AV56" i="1" s="1"/>
  <c r="AT56" i="1" s="1"/>
  <c r="F35" i="3"/>
  <c r="AZ57" i="1"/>
  <c r="J35" i="3"/>
  <c r="AV57" i="1"/>
  <c r="AT57" i="1" s="1"/>
  <c r="J35" i="4"/>
  <c r="AV58" i="1" s="1"/>
  <c r="AT58" i="1" s="1"/>
  <c r="BC55" i="1"/>
  <c r="BC54" i="1"/>
  <c r="W32" i="1" s="1"/>
  <c r="F35" i="2"/>
  <c r="AZ56" i="1" s="1"/>
  <c r="J41" i="3" l="1"/>
  <c r="BK99" i="2"/>
  <c r="J99" i="2"/>
  <c r="J32" i="2" s="1"/>
  <c r="AG56" i="1" s="1"/>
  <c r="AN56" i="1" s="1"/>
  <c r="J63" i="3"/>
  <c r="BK93" i="4"/>
  <c r="J93" i="4" s="1"/>
  <c r="J63" i="4" s="1"/>
  <c r="J88" i="3"/>
  <c r="J64" i="3"/>
  <c r="BK84" i="5"/>
  <c r="J84" i="5"/>
  <c r="J59" i="5" s="1"/>
  <c r="AN57" i="1"/>
  <c r="AU55" i="1"/>
  <c r="AU54" i="1" s="1"/>
  <c r="BB54" i="1"/>
  <c r="W31" i="1"/>
  <c r="BA54" i="1"/>
  <c r="W30" i="1" s="1"/>
  <c r="AZ55" i="1"/>
  <c r="AZ54" i="1"/>
  <c r="W29" i="1"/>
  <c r="AY54" i="1"/>
  <c r="AY55" i="1"/>
  <c r="J41" i="2" l="1"/>
  <c r="J63" i="2"/>
  <c r="J32" i="4"/>
  <c r="AG58" i="1"/>
  <c r="AN58" i="1"/>
  <c r="AW54" i="1"/>
  <c r="AK30" i="1" s="1"/>
  <c r="AV55" i="1"/>
  <c r="AT55" i="1"/>
  <c r="AX54" i="1"/>
  <c r="J30" i="5"/>
  <c r="AG59" i="1"/>
  <c r="AN59" i="1"/>
  <c r="AV54" i="1"/>
  <c r="AK29" i="1" s="1"/>
  <c r="J39" i="5" l="1"/>
  <c r="J41" i="4"/>
  <c r="AG55" i="1"/>
  <c r="AN55" i="1" s="1"/>
  <c r="AT54" i="1"/>
  <c r="AG54" i="1" l="1"/>
  <c r="AK26" i="1"/>
  <c r="AK35" i="1" s="1"/>
  <c r="AN54" i="1" l="1"/>
</calcChain>
</file>

<file path=xl/sharedStrings.xml><?xml version="1.0" encoding="utf-8"?>
<sst xmlns="http://schemas.openxmlformats.org/spreadsheetml/2006/main" count="5193" uniqueCount="917">
  <si>
    <t>Export Komplet</t>
  </si>
  <si>
    <t>VZ</t>
  </si>
  <si>
    <t>2.0</t>
  </si>
  <si>
    <t>ZAMOK</t>
  </si>
  <si>
    <t>False</t>
  </si>
  <si>
    <t>{c35716e4-15de-431a-a21e-c2bca18dbf67}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</si>
  <si>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</si>
  <si>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</si>
  <si>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</si>
  <si>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</si>
  <si>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</si>
  <si>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</si>
  <si>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</si>
  <si>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</si>
  <si>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201928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</si>
  <si>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</si>
  <si>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</si>
  <si>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Pelhřimov - výpravní budova, obnova střešního pláště</t>
  </si>
  <si>
    <t>KSO:</t>
  </si>
  <si>
    <t>812 51 73</t>
  </si>
  <si>
    <t>CC-CZ:</t>
  </si>
  <si>
    <t/>
  </si>
  <si>
    <t>Místo:</t>
  </si>
  <si>
    <t>Železniční stanice-Pelhřimov</t>
  </si>
  <si>
    <t>Datum:</t>
  </si>
  <si>
    <t>15. 10. 2019</t>
  </si>
  <si>
    <t>Zadavatel:</t>
  </si>
  <si>
    <t>IČ:</t>
  </si>
  <si>
    <t xml:space="preserve">Správa železniční a dopravní cesty, Praha </t>
  </si>
  <si>
    <t>DIČ:</t>
  </si>
  <si>
    <t>Uchazeč:</t>
  </si>
  <si>
    <t>Vyplň údaj</t>
  </si>
  <si>
    <t>Projektant:</t>
  </si>
  <si>
    <t>Engineerscz</t>
  </si>
  <si>
    <t>True</t>
  </si>
  <si>
    <t>Zpracovatel:</t>
  </si>
  <si>
    <t>13193902</t>
  </si>
  <si>
    <t>Toman Martin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</si>
  <si>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</si>
  <si>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</si>
  <si>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</si>
  <si>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</si>
  <si>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</si>
  <si>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</si>
  <si>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</si>
  <si>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</si>
  <si>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</si>
  <si>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</si>
  <si>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</si>
  <si>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</si>
  <si>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</si>
  <si>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</si>
  <si>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</si>
  <si>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</si>
  <si>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</si>
  <si>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</si>
  <si>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</si>
  <si>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</si>
  <si>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</si>
  <si>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</si>
  <si>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</si>
  <si>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</si>
  <si>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</si>
  <si>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</si>
  <si>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</si>
  <si>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</si>
  <si>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</si>
  <si>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</si>
  <si>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</si>
  <si>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</si>
  <si>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</si>
  <si>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</si>
  <si>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</si>
  <si>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</si>
  <si>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</si>
  <si>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</si>
  <si>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</si>
  <si>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</si>
  <si>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SO-1</t>
  </si>
  <si>
    <t>Stavební objekt</t>
  </si>
  <si>
    <t>STA</t>
  </si>
  <si>
    <t>1</t>
  </si>
  <si>
    <t>{7ff69114-17b4-49c8-80ac-0d29e3f3569a}</t>
  </si>
  <si>
    <t>2</t>
  </si>
  <si>
    <t>/</t>
  </si>
  <si>
    <t>SO-1.1.a</t>
  </si>
  <si>
    <t>Architektonicko-stavební řešení</t>
  </si>
  <si>
    <t>Soupis</t>
  </si>
  <si>
    <t>{60381756-3ac5-4fee-b326-a5abe8f93c88}</t>
  </si>
  <si>
    <t>SO-1.1 D-02</t>
  </si>
  <si>
    <t>Systém zachycení pádu</t>
  </si>
  <si>
    <t>{77956e24-e5a8-4895-9daa-e7e2b895ac53}</t>
  </si>
  <si>
    <t>SO-1.1.b</t>
  </si>
  <si>
    <t>Hromosvod</t>
  </si>
  <si>
    <t>{b9a9cb70-6560-4948-a8f1-cedb1c453855}</t>
  </si>
  <si>
    <t>VRN</t>
  </si>
  <si>
    <t>Vedlejší rozpočtové náklady</t>
  </si>
  <si>
    <t>{f68a8272-47d9-4d7d-9dc6-8248e16925ec}</t>
  </si>
  <si>
    <t>ATIKA</t>
  </si>
  <si>
    <t>Atika délka</t>
  </si>
  <si>
    <t>238</t>
  </si>
  <si>
    <t>SKLADBAS1</t>
  </si>
  <si>
    <t>Skladba S1</t>
  </si>
  <si>
    <t>1245,67</t>
  </si>
  <si>
    <t>KRYCÍ LIST SOUPISU PRACÍ</t>
  </si>
  <si>
    <t>STĚNA</t>
  </si>
  <si>
    <t>Stěny a prostupy</t>
  </si>
  <si>
    <t>74,88</t>
  </si>
  <si>
    <t>Objekt:</t>
  </si>
  <si>
    <t>SO-1 - Stavební objekt</t>
  </si>
  <si>
    <t>Soupis:</t>
  </si>
  <si>
    <t>SO-1.1.a - Architektonicko-stavební řešení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</si>
  <si>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</si>
  <si>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</si>
  <si>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</si>
  <si>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</si>
  <si>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</si>
  <si>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</si>
  <si>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</si>
  <si>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</si>
  <si>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</si>
  <si>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</si>
  <si>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712 - Povlakové krytiny</t>
  </si>
  <si>
    <t xml:space="preserve">    713 - Izolace tepelné</t>
  </si>
  <si>
    <t xml:space="preserve">    721 - Zdravotechnika - vnitřní kanalizace</t>
  </si>
  <si>
    <t xml:space="preserve">    742 - Elektroinstalace - slaboproud</t>
  </si>
  <si>
    <t xml:space="preserve">    751 - Vzduchotechnika</t>
  </si>
  <si>
    <t xml:space="preserve">    762 - Konstrukce tesařské</t>
  </si>
  <si>
    <t xml:space="preserve">    764 - Konstrukce klempířské</t>
  </si>
  <si>
    <t xml:space="preserve">    767 - Konstrukce zámečnické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</si>
  <si>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</si>
  <si>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</si>
  <si>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</si>
  <si>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</si>
  <si>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</si>
  <si>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</si>
  <si>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</si>
  <si>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</si>
  <si>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</si>
  <si>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</si>
  <si>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</si>
  <si>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</si>
  <si>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</si>
  <si>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</si>
  <si>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</si>
  <si>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</si>
  <si>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6</t>
  </si>
  <si>
    <t>Úpravy povrchů, podlahy a osazování výplní</t>
  </si>
  <si>
    <t>K</t>
  </si>
  <si>
    <t>6286136R</t>
  </si>
  <si>
    <t xml:space="preserve">Žárové zinkování ponorem dílů ocelových konstrukcí </t>
  </si>
  <si>
    <t>kg</t>
  </si>
  <si>
    <t>vlastní</t>
  </si>
  <si>
    <t>4</t>
  </si>
  <si>
    <t>1554700565</t>
  </si>
  <si>
    <t>VV</t>
  </si>
  <si>
    <t>ztužující věnce větracích šachet</t>
  </si>
  <si>
    <t>"ZK1-7" 30,8*3,14</t>
  </si>
  <si>
    <t>Součet</t>
  </si>
  <si>
    <t>9</t>
  </si>
  <si>
    <t>Ostatní konstrukce a práce, bourání</t>
  </si>
  <si>
    <t>941311111</t>
  </si>
  <si>
    <t>Montáž lešení řadového modulového lehkého pracovního s podlahami s provozním zatížením tř. 3 do 200 kg/m2 šířky tř. SW06 přes 0,6 do 0,9 m, výšky do 10 m</t>
  </si>
  <si>
    <t>m2</t>
  </si>
  <si>
    <t>CS ÚRS 2019 02</t>
  </si>
  <si>
    <t>660654007</t>
  </si>
  <si>
    <t>stěny atika +4,500</t>
  </si>
  <si>
    <t>(38,42+26,42+17,04+15,24+0,5*3+1,9)*5,5</t>
  </si>
  <si>
    <t>3</t>
  </si>
  <si>
    <t>941311112</t>
  </si>
  <si>
    <t>Montáž lešení řadového modulového lehkého pracovního s podlahami s provozním zatížením tř. 3 do 200 kg/m2 šířky tř. SW06 přes 0,6 do 0,9 m, výšky přes 10 do 25 m</t>
  </si>
  <si>
    <t>2003991667</t>
  </si>
  <si>
    <t>stěny atika +12,300</t>
  </si>
  <si>
    <t>(16,68+1,9)*13,3</t>
  </si>
  <si>
    <t>(15,48*2+16,68)*8,8</t>
  </si>
  <si>
    <t>941311211</t>
  </si>
  <si>
    <t>Montáž lešení řadového modulového lehkého pracovního s podlahami s provozním zatížením tř. 3 do 200 kg/m2 Příplatek za první a každý další den použití lešení k ceně -1111 nebo -1112</t>
  </si>
  <si>
    <t>-589889119</t>
  </si>
  <si>
    <t>(552,86+666,346)*90</t>
  </si>
  <si>
    <t>5</t>
  </si>
  <si>
    <t>944711114</t>
  </si>
  <si>
    <t>Montáž záchytné stříšky zřizované současně s lehkým nebo těžkým lešením, šířky přes 2,5 m</t>
  </si>
  <si>
    <t>m</t>
  </si>
  <si>
    <t>242163173</t>
  </si>
  <si>
    <t>944711214</t>
  </si>
  <si>
    <t>Montáž záchytné stříšky Příplatek za první a každý další den použití záchytné stříšky k ceně -1114</t>
  </si>
  <si>
    <t>-66679</t>
  </si>
  <si>
    <t>5,000*90</t>
  </si>
  <si>
    <t>7</t>
  </si>
  <si>
    <t>952902501</t>
  </si>
  <si>
    <t>Čištění budov při provádění oprav a udržovacích prací střešních nebo nadstřešních konstrukcí, střech plochých</t>
  </si>
  <si>
    <t>1871298406</t>
  </si>
  <si>
    <t>8</t>
  </si>
  <si>
    <t>95327113</t>
  </si>
  <si>
    <t>Přizvednutíí chladících jednotek- jsou osazeny přes roznášecí betonové bloky, které jsou položeny na hydroizolační vrstvě střešního pláště. Z důvodu_x000D_
přidání tepelné izolace do souvrství střechy, dojde ke zvednutí střešního pláště o 220 mm. Tím dojde i k přizvednutí chladících jednotek, které jsou umístěny na betonových blocích a bude zapotřebí upravit jejich_x000D_
přípojná místa. Provedení hydroizolace, tepelné izolace a dočasné odpojení a přepojení do nových poloh těchto_x000D_
jednotek bude provedeno v součinnosti s objednatelem.</t>
  </si>
  <si>
    <t>soubor</t>
  </si>
  <si>
    <t>615558865</t>
  </si>
  <si>
    <t>95333422</t>
  </si>
  <si>
    <t xml:space="preserve">D+M těsnící páska </t>
  </si>
  <si>
    <t>-345015036</t>
  </si>
  <si>
    <t>stěny D2</t>
  </si>
  <si>
    <t>13,1+16,68+14,9</t>
  </si>
  <si>
    <t>10</t>
  </si>
  <si>
    <t>9533344R</t>
  </si>
  <si>
    <t>D+M tmelení spár silikonem</t>
  </si>
  <si>
    <t>279954452</t>
  </si>
  <si>
    <t>prostupy D4,5</t>
  </si>
  <si>
    <t>(0,3+1)*2*3</t>
  </si>
  <si>
    <t>(3+1)*2</t>
  </si>
  <si>
    <t>(0,6+0,4)*2*4+(1+0,4)*2</t>
  </si>
  <si>
    <t>(0,8+1)*2</t>
  </si>
  <si>
    <t>11</t>
  </si>
  <si>
    <t>953841194</t>
  </si>
  <si>
    <t>Komínové nástavce nerezové Příplatek k cenám za ukončení komínového nástavce komínovou stříškou světlý průměr vložky 300 mm</t>
  </si>
  <si>
    <t>kus</t>
  </si>
  <si>
    <t>1050045994</t>
  </si>
  <si>
    <t>Z5</t>
  </si>
  <si>
    <t>12</t>
  </si>
  <si>
    <t>963015111</t>
  </si>
  <si>
    <t>Demontáž prefabrikovaných krycích desek kanálů, šachet nebo žump hmotnosti do 0,06 t</t>
  </si>
  <si>
    <t>-182741118</t>
  </si>
  <si>
    <t>ventilační šachty</t>
  </si>
  <si>
    <t>997</t>
  </si>
  <si>
    <t>Přesun sutě</t>
  </si>
  <si>
    <t>13</t>
  </si>
  <si>
    <t>997013114</t>
  </si>
  <si>
    <t>Vnitrostaveništní doprava suti a vybouraných hmot vodorovně do 50 m svisle s použitím mechanizace pro budovy a haly výšky přes 12 do 15 m</t>
  </si>
  <si>
    <t>t</t>
  </si>
  <si>
    <t>782057232</t>
  </si>
  <si>
    <t>14</t>
  </si>
  <si>
    <t>997013501</t>
  </si>
  <si>
    <t>Odvoz suti a vybouraných hmot na skládku nebo meziskládku se složením, na vzdálenost do 1 km</t>
  </si>
  <si>
    <t>-1781297881</t>
  </si>
  <si>
    <t>997013509</t>
  </si>
  <si>
    <t>Odvoz suti a vybouraných hmot na skládku nebo meziskládku se složením, na vzdálenost Příplatek k ceně za každý další i započatý 1 km přes 1 km</t>
  </si>
  <si>
    <t>1785309047</t>
  </si>
  <si>
    <t>14,731*10</t>
  </si>
  <si>
    <t>16</t>
  </si>
  <si>
    <t>997013802</t>
  </si>
  <si>
    <t>Poplatek za uložení stavebního odpadu na skládce (skládkovné) z armovaného betonu zatříděného do Katalogu odpadů pod kódem 170 101</t>
  </si>
  <si>
    <t>1673564477</t>
  </si>
  <si>
    <t>17</t>
  </si>
  <si>
    <t>997013831</t>
  </si>
  <si>
    <t>Poplatek za uložení stavebního odpadu na skládce (skládkovné) směsného stavebního a demoličního zatříděného do Katalogu odpadů pod kódem 170 904</t>
  </si>
  <si>
    <t>990358526</t>
  </si>
  <si>
    <t>12,461</t>
  </si>
  <si>
    <t>998</t>
  </si>
  <si>
    <t>Přesun hmot</t>
  </si>
  <si>
    <t>18</t>
  </si>
  <si>
    <t>998012103</t>
  </si>
  <si>
    <t>Přesun hmot pro budovy občanské výstavby, bydlení, výrobu a služby s nosnou svislou konstrukcí monolitickou betonovou tyčovou s vyzdívaným obvodovým pláštěm vodorovná dopravní vzdálenost do 100 m pro budovy výšky přes 12 do 24 m</t>
  </si>
  <si>
    <t>1587075566</t>
  </si>
  <si>
    <t>PSV</t>
  </si>
  <si>
    <t>Práce a dodávky PSV</t>
  </si>
  <si>
    <t>712</t>
  </si>
  <si>
    <t>Povlakové krytiny</t>
  </si>
  <si>
    <t>19</t>
  </si>
  <si>
    <t>712300832</t>
  </si>
  <si>
    <t>Odstranění ze střech plochých do 10° krytiny povlakové dvouvrstvé</t>
  </si>
  <si>
    <t>1808053479</t>
  </si>
  <si>
    <t>20</t>
  </si>
  <si>
    <t>712300845</t>
  </si>
  <si>
    <t>Odstranění ze střech plochých do 10° doplňků ventilační hlavice</t>
  </si>
  <si>
    <t>-1626408951</t>
  </si>
  <si>
    <t>bourání ZTI</t>
  </si>
  <si>
    <t>712311101</t>
  </si>
  <si>
    <t>Provedení povlakové krytiny střech plochých do 10° natěradly a tmely za studena nátěrem lakem penetračním nebo asfaltovým</t>
  </si>
  <si>
    <t>203186085</t>
  </si>
  <si>
    <t>penetrace oplechování atik</t>
  </si>
  <si>
    <t>atiky</t>
  </si>
  <si>
    <t>(26,04*2+14,64+38,02*2+16,24)*0,2</t>
  </si>
  <si>
    <t>(16,18*2+14,98*2+16,68)*0,2</t>
  </si>
  <si>
    <t>22</t>
  </si>
  <si>
    <t>M</t>
  </si>
  <si>
    <t>11163150</t>
  </si>
  <si>
    <t>lak penetrační asfaltový</t>
  </si>
  <si>
    <t>32</t>
  </si>
  <si>
    <t>1522905099</t>
  </si>
  <si>
    <t>47,6*0,0003 'Přepočtené koeficientem množství</t>
  </si>
  <si>
    <t>23</t>
  </si>
  <si>
    <t>712331111</t>
  </si>
  <si>
    <t>Provedení povlakové krytiny střech plochých do 10° pásy na sucho podkladní samolepící asfaltový pás</t>
  </si>
  <si>
    <t>1605134976</t>
  </si>
  <si>
    <t>parotěsnící vrstva</t>
  </si>
  <si>
    <t>26,02*14,44</t>
  </si>
  <si>
    <t>16,68*0,97</t>
  </si>
  <si>
    <t>38,02*16,24</t>
  </si>
  <si>
    <t>16,18*14,98</t>
  </si>
  <si>
    <t>vytažení na stěnu - DET1</t>
  </si>
  <si>
    <t>218*0,2</t>
  </si>
  <si>
    <t>vytažení na stěnu - DET2</t>
  </si>
  <si>
    <t>68*0,3</t>
  </si>
  <si>
    <t>odečet prostupy</t>
  </si>
  <si>
    <t>"VZT" -0,3*1*3</t>
  </si>
  <si>
    <t>"komín" -3*1</t>
  </si>
  <si>
    <t>"větrací šachta" -0,6*0,4*4-1,*0,4</t>
  </si>
  <si>
    <t>"výlez na střechu" -0,8*1</t>
  </si>
  <si>
    <t>24</t>
  </si>
  <si>
    <t>62856003</t>
  </si>
  <si>
    <t>pás asfaltový samolepicí modifikovaný SBS tl 0,4mm s vrchní spřaženou speciálnínosnou vložkou z hliníkové fólie, se sníženou hořlavostí</t>
  </si>
  <si>
    <t>66041594</t>
  </si>
  <si>
    <t>1353,27</t>
  </si>
  <si>
    <t>1353,27*1,15 'Přepočtené koeficientem množství</t>
  </si>
  <si>
    <t>25</t>
  </si>
  <si>
    <t>1098295791</t>
  </si>
  <si>
    <t>26</t>
  </si>
  <si>
    <t>62852011</t>
  </si>
  <si>
    <t>pás asfaltový samolepicí modifikovaný SBS tl 3mm s vložkou ze skleněné rohože se  spalitelnou fólií nebo jemnozrnný minerálním posypem nebo textilií na horním povrchu</t>
  </si>
  <si>
    <t>-1323143747</t>
  </si>
  <si>
    <t>1245,67*1,15 'Přepočtené koeficientem množství</t>
  </si>
  <si>
    <t>27</t>
  </si>
  <si>
    <t>712341559</t>
  </si>
  <si>
    <t>Provedení povlakové krytiny střech plochých do 10° pásy přitavením NAIP v plné ploše</t>
  </si>
  <si>
    <t>48696008</t>
  </si>
  <si>
    <t>28</t>
  </si>
  <si>
    <t>62855010</t>
  </si>
  <si>
    <t>pás asfaltový natavitelný modifikovaný SBS tl 5,2mm s vložkou z polyesterové výztužené rohože a hrubozrnným břidličným posypem na horním povrchu</t>
  </si>
  <si>
    <t>-1298038602</t>
  </si>
  <si>
    <t>29</t>
  </si>
  <si>
    <t>712363683</t>
  </si>
  <si>
    <t>Provedení povlakové krytiny střech plochých do 10° s mechanicky kotvenou izolací ostatní práce mechanické kotvení kruhového prostupu do podkladu z trapézového plechu nebo ze dřeva</t>
  </si>
  <si>
    <t>524205238</t>
  </si>
  <si>
    <t>"P1" 4</t>
  </si>
  <si>
    <t>"P2" 6</t>
  </si>
  <si>
    <t>30</t>
  </si>
  <si>
    <t>62851010</t>
  </si>
  <si>
    <t>manžeta těsnící pro prostupy hydroizolací z asfaltového pásu otevřená kruhová vnitřní průměr 110-140</t>
  </si>
  <si>
    <t>177704980</t>
  </si>
  <si>
    <t>31</t>
  </si>
  <si>
    <t>712391175</t>
  </si>
  <si>
    <t>Provedení povlakové krytiny střech plochých do 10° -ostatní práce připevnění izolace kotvícími pásky nebo úhelníky</t>
  </si>
  <si>
    <t>604128922</t>
  </si>
  <si>
    <t>55344495a</t>
  </si>
  <si>
    <t>lišta přítlačná z PZ plechu  rš 70mm</t>
  </si>
  <si>
    <t>-1106754477</t>
  </si>
  <si>
    <t>33</t>
  </si>
  <si>
    <t>712831101</t>
  </si>
  <si>
    <t>Provedení povlakové krytiny střech samostatným vytažením izolačního povlaku pásy na sucho na konstrukce převyšující úroveň střechy, AIP, NAIP nebo tkaninou</t>
  </si>
  <si>
    <t>-964068723</t>
  </si>
  <si>
    <t>atiky S1</t>
  </si>
  <si>
    <t>(26,04*2+14,64+38,02*2+16,24)*0,82</t>
  </si>
  <si>
    <t>(16,18*2+14,98*2+16,68)*0,67</t>
  </si>
  <si>
    <t>(16,68+5*4)*0,5</t>
  </si>
  <si>
    <t>stěny S1</t>
  </si>
  <si>
    <t>(13,1+16,68+14,9)*0,5</t>
  </si>
  <si>
    <t>(0,3+1)*2*3*0,5</t>
  </si>
  <si>
    <t>(3+1)*2*0,5</t>
  </si>
  <si>
    <t>(0,6+0,4)*2*4+(1+0,4)*2*0,5</t>
  </si>
  <si>
    <t>(0,8+1)*2*0,5</t>
  </si>
  <si>
    <t>34</t>
  </si>
  <si>
    <t>1369954194</t>
  </si>
  <si>
    <t>265,43*1,2 'Přepočtené koeficientem množství</t>
  </si>
  <si>
    <t>35</t>
  </si>
  <si>
    <t>712841559</t>
  </si>
  <si>
    <t>Provedení povlakové krytiny střech samostatným vytažením izolačního povlaku pásy přitavením na konstrukce převyšující úroveň střechy, NAIP</t>
  </si>
  <si>
    <t>-82466006</t>
  </si>
  <si>
    <t>36</t>
  </si>
  <si>
    <t>-91637288</t>
  </si>
  <si>
    <t>224,75*1,2 'Přepočtené koeficientem množství</t>
  </si>
  <si>
    <t>37</t>
  </si>
  <si>
    <t>998712103</t>
  </si>
  <si>
    <t>Přesun hmot pro povlakové krytiny stanovený z hmotnosti přesunovaného materiálu vodorovná dopravní vzdálenost do 50 m v objektech výšky přes 12 do 24 m</t>
  </si>
  <si>
    <t>-418603498</t>
  </si>
  <si>
    <t>713</t>
  </si>
  <si>
    <t>Izolace tepelné</t>
  </si>
  <si>
    <t>38</t>
  </si>
  <si>
    <t>713141151</t>
  </si>
  <si>
    <t>Montáž tepelné izolace střech plochých rohožemi, pásy, deskami, dílci, bloky (izolační materiál ve specifikaci) kladenými volně jednovrstvá</t>
  </si>
  <si>
    <t>-215563474</t>
  </si>
  <si>
    <t>vložení izolace do konstrukce atiky</t>
  </si>
  <si>
    <t>151*0,4</t>
  </si>
  <si>
    <t>67*0,24</t>
  </si>
  <si>
    <t>39</t>
  </si>
  <si>
    <t>28375993</t>
  </si>
  <si>
    <t>deska EPS 150 do plochých střech a podlah λ=0,035 tl 200mm</t>
  </si>
  <si>
    <t>1982048876</t>
  </si>
  <si>
    <t>76,48</t>
  </si>
  <si>
    <t>76,48*1,02 'Přepočtené koeficientem množství</t>
  </si>
  <si>
    <t>40</t>
  </si>
  <si>
    <t>713141152</t>
  </si>
  <si>
    <t>Montáž tepelné izolace střech plochých rohožemi, pásy, deskami, dílci, bloky (izolační materiál ve specifikaci) kladenými volně dvouvrstvá</t>
  </si>
  <si>
    <t>-1242459129</t>
  </si>
  <si>
    <t>Mezisoučet</t>
  </si>
  <si>
    <t>doplněí izolace antény a chl. jednotky</t>
  </si>
  <si>
    <t>"B1" 0,5*0,5*5</t>
  </si>
  <si>
    <t>"B2" 0,5*1,2*3</t>
  </si>
  <si>
    <t>41</t>
  </si>
  <si>
    <t>63140403</t>
  </si>
  <si>
    <t>deska tepelně izolační minerální plochých střech dvouvrstvá λ=0,038-0,039 tl 100mm</t>
  </si>
  <si>
    <t>698242763</t>
  </si>
  <si>
    <t>1245,67*1,02 'Přepočtené koeficientem množství</t>
  </si>
  <si>
    <t>42</t>
  </si>
  <si>
    <t>63140404</t>
  </si>
  <si>
    <t>deska tepelně izolační minerální plochých střech dvouvrstvá λ=0,038-0,039 tl 120mm</t>
  </si>
  <si>
    <t>-1145302518</t>
  </si>
  <si>
    <t>43</t>
  </si>
  <si>
    <t>28375926</t>
  </si>
  <si>
    <t>deska EPS 200 do plochých střech a podlah λ=0,034 tl 100mm</t>
  </si>
  <si>
    <t>-372209080</t>
  </si>
  <si>
    <t>3,05*1,02 'Přepočtené koeficientem množství</t>
  </si>
  <si>
    <t>44</t>
  </si>
  <si>
    <t>28375927</t>
  </si>
  <si>
    <t>deska EPS 200 do plochých střech a podlah λ=0,034 tl 120mm</t>
  </si>
  <si>
    <t>-1827720004</t>
  </si>
  <si>
    <t>45</t>
  </si>
  <si>
    <t>713141211</t>
  </si>
  <si>
    <t>Montáž tepelné izolace střech plochých atikovými klíny kladenými volně</t>
  </si>
  <si>
    <t>1085168873</t>
  </si>
  <si>
    <t>26,04*2+14,64+16,68+38,02*2+16,24</t>
  </si>
  <si>
    <t>16,18*2+14,98*2</t>
  </si>
  <si>
    <t>stěny a prostupy</t>
  </si>
  <si>
    <t>46</t>
  </si>
  <si>
    <t>63152005</t>
  </si>
  <si>
    <t>klín atikový přechodný minerální plochých střech tl.50 x 50mm</t>
  </si>
  <si>
    <t>1372227216</t>
  </si>
  <si>
    <t>47</t>
  </si>
  <si>
    <t>713141252</t>
  </si>
  <si>
    <t>Montáž tepelné izolace střech plochých mechanické přikotvení šrouby včetně dodávky šroubů, bez položení tepelné izolace tl. izolace přes 200 do 240 mm do trapézového plechu nebo do dřeva</t>
  </si>
  <si>
    <t>-110697126</t>
  </si>
  <si>
    <t>48</t>
  </si>
  <si>
    <t>713141391</t>
  </si>
  <si>
    <t>Montáž tepelné izolace střech plochých na konstrukce stěn převyšující úroveň střechy např. atiky, prostupy střešní krytinou do výšky 1 000 mm přilepenými za studena zplna</t>
  </si>
  <si>
    <t>1167090045</t>
  </si>
  <si>
    <t xml:space="preserve">atika svisle </t>
  </si>
  <si>
    <t>ATIKA*0,37</t>
  </si>
  <si>
    <t>STĚNA*0,37</t>
  </si>
  <si>
    <t>49</t>
  </si>
  <si>
    <t>28372200</t>
  </si>
  <si>
    <t>deska EPS 100 kašírovaná asfaltovým pásem V60 S35 tl 40mm</t>
  </si>
  <si>
    <t>-784174715</t>
  </si>
  <si>
    <t>88,06*1,02 'Přepočtené koeficientem množství</t>
  </si>
  <si>
    <t>50</t>
  </si>
  <si>
    <t>28372203</t>
  </si>
  <si>
    <t>deska EPS 100 kašírovaná asfaltovým pásem V60 S35 tl 80mm</t>
  </si>
  <si>
    <t>974696645</t>
  </si>
  <si>
    <t>27,706*1,02 'Přepočtené koeficientem množství</t>
  </si>
  <si>
    <t>51</t>
  </si>
  <si>
    <t>998713103</t>
  </si>
  <si>
    <t>Přesun hmot pro izolace tepelné stanovený z hmotnosti přesunovaného materiálu vodorovná dopravní vzdálenost do 50 m v objektech výšky přes 12 m do 24 m</t>
  </si>
  <si>
    <t>-1857387326</t>
  </si>
  <si>
    <t>721</t>
  </si>
  <si>
    <t>Zdravotechnika - vnitřní kanalizace</t>
  </si>
  <si>
    <t>52</t>
  </si>
  <si>
    <t>721233113</t>
  </si>
  <si>
    <t>Střešní vtoky (vpusti) polypropylenové (PP) pro ploché střechy s odtokem svislým DN 125</t>
  </si>
  <si>
    <t>1529555936</t>
  </si>
  <si>
    <t>53</t>
  </si>
  <si>
    <t>721273153</t>
  </si>
  <si>
    <t>Ventilační hlavice z polypropylenu (PP) DN 110</t>
  </si>
  <si>
    <t>1487144922</t>
  </si>
  <si>
    <t>54</t>
  </si>
  <si>
    <t>998721103</t>
  </si>
  <si>
    <t>Přesun hmot pro vnitřní kanalizace stanovený z hmotnosti přesunovaného materiálu vodorovná dopravní vzdálenost do 50 m v objektech výšky přes 12 do 24 m</t>
  </si>
  <si>
    <t>-329472372</t>
  </si>
  <si>
    <t>742</t>
  </si>
  <si>
    <t>Elektroinstalace - slaboproud</t>
  </si>
  <si>
    <t>55</t>
  </si>
  <si>
    <t>7423605</t>
  </si>
  <si>
    <t>Práce spojené s přemístěním telekomunikačníhu systému dle PD</t>
  </si>
  <si>
    <t>-43497115</t>
  </si>
  <si>
    <t>751</t>
  </si>
  <si>
    <t>Vzduchotechnika</t>
  </si>
  <si>
    <t>56</t>
  </si>
  <si>
    <t>751398022</t>
  </si>
  <si>
    <t>Montáž ostatních zařízení větrací mřížky stěnové, průřezu přes 0,04 do 0,100 m2</t>
  </si>
  <si>
    <t>1858627718</t>
  </si>
  <si>
    <t>"Z2" 4</t>
  </si>
  <si>
    <t>"Z3" 4</t>
  </si>
  <si>
    <t>"Z6" 6</t>
  </si>
  <si>
    <t>"Z7" 4</t>
  </si>
  <si>
    <t>57</t>
  </si>
  <si>
    <t>5624566</t>
  </si>
  <si>
    <t>mřížka větrací hranatá pozink se síťovinou 300x300mm</t>
  </si>
  <si>
    <t>-1426236443</t>
  </si>
  <si>
    <t>58</t>
  </si>
  <si>
    <t>998751102</t>
  </si>
  <si>
    <t>Přesun hmot pro vzduchotechniku stanovený z hmotnosti přesunovaného materiálu vodorovná dopravní vzdálenost do 100 m v objektech výšky přes 12 do 24 m</t>
  </si>
  <si>
    <t>-1173257701</t>
  </si>
  <si>
    <t>762</t>
  </si>
  <si>
    <t>Konstrukce tesařské</t>
  </si>
  <si>
    <t>59</t>
  </si>
  <si>
    <t>762083111</t>
  </si>
  <si>
    <t>Práce společné pro tesařské konstrukce impregnace řeziva máčením proti dřevokaznému hmyzu a houbám, třída ohrožení 1 a 2 (dřevo v interiéru)</t>
  </si>
  <si>
    <t>m3</t>
  </si>
  <si>
    <t>-839028006</t>
  </si>
  <si>
    <t>0,047</t>
  </si>
  <si>
    <t>60</t>
  </si>
  <si>
    <t>762352110</t>
  </si>
  <si>
    <t>Montáž nadstřešních konstrukcí světlíků, větráků, dýmníků z hoblovaného řeziva průřezové plochy do 100 cm2</t>
  </si>
  <si>
    <t>-336599927</t>
  </si>
  <si>
    <t>větrací šachty</t>
  </si>
  <si>
    <t>"T3" 8</t>
  </si>
  <si>
    <t>"T4" 3,3</t>
  </si>
  <si>
    <t>"T5" 0,7</t>
  </si>
  <si>
    <t>61</t>
  </si>
  <si>
    <t>60512125</t>
  </si>
  <si>
    <t>hranol stavební řezivo průřezu do 120cm2 do dl 6m</t>
  </si>
  <si>
    <t>1121253316</t>
  </si>
  <si>
    <t>8*0,07*0,05</t>
  </si>
  <si>
    <t>3,3*0,07*0,07</t>
  </si>
  <si>
    <t>0,7*0,07*0,06</t>
  </si>
  <si>
    <t>62</t>
  </si>
  <si>
    <t>7623613R</t>
  </si>
  <si>
    <t>Konstrukční a vyrovnávací vrstva pod klempířské prvky z voděodolné překližky tl. 20 mm, úprava dle detailu PD</t>
  </si>
  <si>
    <t>841346037</t>
  </si>
  <si>
    <t>T1</t>
  </si>
  <si>
    <t>T2</t>
  </si>
  <si>
    <t>(151+215)*0,4*1,01</t>
  </si>
  <si>
    <t>(67+96)*0,24*0,83</t>
  </si>
  <si>
    <t>"T6" 0,66*0,49*4</t>
  </si>
  <si>
    <t>"T7" 1,26*0,49</t>
  </si>
  <si>
    <t>63</t>
  </si>
  <si>
    <t>60621154</t>
  </si>
  <si>
    <t>překližka vodovzdorná protiskl/hladká bříza tl 21mm</t>
  </si>
  <si>
    <t>1530715912</t>
  </si>
  <si>
    <t>258,725</t>
  </si>
  <si>
    <t>258,725*1,1 'Přepočtené koeficientem množství</t>
  </si>
  <si>
    <t>64</t>
  </si>
  <si>
    <t>762395000</t>
  </si>
  <si>
    <t>Spojovací prostředky krovů, bednění a laťování, nadstřešních konstrukcí svory, prkna, hřebíky, pásová ocel, vruty</t>
  </si>
  <si>
    <t>-1565209011</t>
  </si>
  <si>
    <t>258,725*0,02</t>
  </si>
  <si>
    <t>65</t>
  </si>
  <si>
    <t>998762103</t>
  </si>
  <si>
    <t>Přesun hmot pro konstrukce tesařské stanovený z hmotnosti přesunovaného materiálu vodorovná dopravní vzdálenost do 50 m v objektech výšky přes 12 do 24 m</t>
  </si>
  <si>
    <t>-492003551</t>
  </si>
  <si>
    <t>764</t>
  </si>
  <si>
    <t>Konstrukce klempířské</t>
  </si>
  <si>
    <t>66</t>
  </si>
  <si>
    <t>7640049</t>
  </si>
  <si>
    <t>Demontáž klempířských prvků</t>
  </si>
  <si>
    <t>-726366257</t>
  </si>
  <si>
    <t>67</t>
  </si>
  <si>
    <t>764111401</t>
  </si>
  <si>
    <t>Krytina ze svitků nebo tabulí z pozinkovaného plechu s úpravou u okapů, prostupů a výčnělků střechy rovné drážkováním ze svitků rš 500 mm, sklon střechy do 30°</t>
  </si>
  <si>
    <t>-2110796547</t>
  </si>
  <si>
    <t>"Z9"0,66*0,46*4</t>
  </si>
  <si>
    <t>"Z10" 1,26*0,46</t>
  </si>
  <si>
    <t>68</t>
  </si>
  <si>
    <t>764214402</t>
  </si>
  <si>
    <t>Oplechování horních ploch zdí a nadezdívek (atik) z pozinkovaného plechu mechanicky kotvené rš 200 mm</t>
  </si>
  <si>
    <t>1331315418</t>
  </si>
  <si>
    <t>Z8</t>
  </si>
  <si>
    <t>69</t>
  </si>
  <si>
    <t>764214407</t>
  </si>
  <si>
    <t>Oplechování horních ploch zdí a nadezdívek (atik) z pozinkovaného plechu mechanicky kotvené rš 670 mm</t>
  </si>
  <si>
    <t>-1468662240</t>
  </si>
  <si>
    <t>"Z1a" 151</t>
  </si>
  <si>
    <t>"Z1b" 67</t>
  </si>
  <si>
    <t>70</t>
  </si>
  <si>
    <t>998764103</t>
  </si>
  <si>
    <t>Přesun hmot pro konstrukce klempířské stanovený z hmotnosti přesunovaného materiálu vodorovná dopravní vzdálenost do 50 m v objektech výšky přes 12 do 24 m</t>
  </si>
  <si>
    <t>1864493333</t>
  </si>
  <si>
    <t>767</t>
  </si>
  <si>
    <t>Konstrukce zámečnické</t>
  </si>
  <si>
    <t>71</t>
  </si>
  <si>
    <t>767995113</t>
  </si>
  <si>
    <t>Montáž ostatních atypických zámečnických konstrukcí hmotnosti přes 10 do 20 kg</t>
  </si>
  <si>
    <t>701280048</t>
  </si>
  <si>
    <t>72</t>
  </si>
  <si>
    <t>13010266</t>
  </si>
  <si>
    <t>tyč ocelová plochá jakost 11 375 80x5mm</t>
  </si>
  <si>
    <t>-1166415860</t>
  </si>
  <si>
    <t>73</t>
  </si>
  <si>
    <t>998767103</t>
  </si>
  <si>
    <t>Přesun hmot pro zámečnické konstrukce stanovený z hmotnosti přesunovaného materiálu vodorovná dopravní vzdálenost do 50 m v objektech výšky přes 12 do 24 m</t>
  </si>
  <si>
    <t>-481732596</t>
  </si>
  <si>
    <t>SO-1.1 D-02 - Systém zachycení pádu</t>
  </si>
  <si>
    <t>7678812</t>
  </si>
  <si>
    <t>Kotvicí zařízení typu C dle ČSN EN 795 - samostatný/průběžný prvek</t>
  </si>
  <si>
    <t>-687396932</t>
  </si>
  <si>
    <t>7678813</t>
  </si>
  <si>
    <t>Kotvicí zařízení typu C dle ČSN EN 795, koncový, rohový prvek</t>
  </si>
  <si>
    <t>-426611891</t>
  </si>
  <si>
    <t>7678814</t>
  </si>
  <si>
    <t>ID štítek</t>
  </si>
  <si>
    <t>281186070</t>
  </si>
  <si>
    <t>7678815</t>
  </si>
  <si>
    <t>Poddajné kotvicí vedení - nerezové lano 7 mm</t>
  </si>
  <si>
    <t>-1638924595</t>
  </si>
  <si>
    <t>7678816</t>
  </si>
  <si>
    <t>Výchozí prohlídka</t>
  </si>
  <si>
    <t>-1723888538</t>
  </si>
  <si>
    <t>7678817</t>
  </si>
  <si>
    <t>Montáž záchytného systému</t>
  </si>
  <si>
    <t>-325981773</t>
  </si>
  <si>
    <t>SO-1.1.b - Hromosvod</t>
  </si>
  <si>
    <t>HSV - HSV</t>
  </si>
  <si>
    <t xml:space="preserve">    741 - Elektroinstalace - silnoproud</t>
  </si>
  <si>
    <t xml:space="preserve">    DEM - Demontáže</t>
  </si>
  <si>
    <t>HZS - Hodinové zúčtovací sazby</t>
  </si>
  <si>
    <t>VRN - Vedlejší rozpočtové náklady</t>
  </si>
  <si>
    <t xml:space="preserve">    VRN1 - Průzkumné, geodetické a projektové práce</t>
  </si>
  <si>
    <t>997013113</t>
  </si>
  <si>
    <t>Vnitrostaveništní doprava suti a vybouraných hmot pro budovy v do 12 m s použitím mechanizace</t>
  </si>
  <si>
    <t>-245127453</t>
  </si>
  <si>
    <t>Odvoz suti a vybouraných hmot na skládku nebo meziskládku do 1 km se složením</t>
  </si>
  <si>
    <t>CS ÚRS 2020 01</t>
  </si>
  <si>
    <t>833192713</t>
  </si>
  <si>
    <t>Příplatek k odvozu suti a vybouraných hmot na skládku ZKD 1 km přes 1 km</t>
  </si>
  <si>
    <t>-1049153045</t>
  </si>
  <si>
    <t>0,346*10</t>
  </si>
  <si>
    <t>997013631</t>
  </si>
  <si>
    <t>Poplatek za uložení na skládce (skládkovné) stavebního odpadu směsného kód odpadu 17 09 04</t>
  </si>
  <si>
    <t>981152712</t>
  </si>
  <si>
    <t>741</t>
  </si>
  <si>
    <t>Elektroinstalace - silnoproud</t>
  </si>
  <si>
    <t>741420001</t>
  </si>
  <si>
    <t>Montáž drát nebo lano hromosvodné svodové D do 10 mm s podpěrou</t>
  </si>
  <si>
    <t>2063113485</t>
  </si>
  <si>
    <t>35441077</t>
  </si>
  <si>
    <t>drát D 8mm AlMgSi</t>
  </si>
  <si>
    <t>-1520337289</t>
  </si>
  <si>
    <t>35441560</t>
  </si>
  <si>
    <t>podpěra vedení FeZn na plechové střechy 110 mm</t>
  </si>
  <si>
    <t>-95530132</t>
  </si>
  <si>
    <t>741420021</t>
  </si>
  <si>
    <t>Montáž svorka hromosvodná se 2 šrouby</t>
  </si>
  <si>
    <t>109934053</t>
  </si>
  <si>
    <t>35441996</t>
  </si>
  <si>
    <t>svorka odbočovací a spojovací pro spojování kruhových a páskových vodičů, FeZn</t>
  </si>
  <si>
    <t>897331341</t>
  </si>
  <si>
    <t>741420022</t>
  </si>
  <si>
    <t>Montáž svorka hromosvodná se 3 šrouby</t>
  </si>
  <si>
    <t>1292068550</t>
  </si>
  <si>
    <t>35441875</t>
  </si>
  <si>
    <t>svorka křížová pro vodič D 6-10 mm</t>
  </si>
  <si>
    <t>1828813835</t>
  </si>
  <si>
    <t>741420121</t>
  </si>
  <si>
    <t>Montáž izoalační tyče oddáleného vedení</t>
  </si>
  <si>
    <t>-1828813844</t>
  </si>
  <si>
    <t>1233259</t>
  </si>
  <si>
    <t>IZOLOVANA TYC PLAST L=3,0M DEHNISO /1061</t>
  </si>
  <si>
    <t>-2121763313</t>
  </si>
  <si>
    <t>741430005</t>
  </si>
  <si>
    <t>Montáž tyč jímací délky do 3 m na stojan</t>
  </si>
  <si>
    <t>-858768376</t>
  </si>
  <si>
    <t>35441065</t>
  </si>
  <si>
    <t>tyč jímací s rovným koncem 1500 mm FeZn</t>
  </si>
  <si>
    <t>524567668</t>
  </si>
  <si>
    <t>10.341.836</t>
  </si>
  <si>
    <t>Podstavec DEHN 102002 k jím.tyči-beton</t>
  </si>
  <si>
    <t>439658926</t>
  </si>
  <si>
    <t>741810002</t>
  </si>
  <si>
    <t>Celková prohlídka elektrického rozvodu a zařízení do 500 000,- Kč</t>
  </si>
  <si>
    <t>1224145161</t>
  </si>
  <si>
    <t>včetně reviz hromosvodu s osvědčením "D"</t>
  </si>
  <si>
    <t>998741102</t>
  </si>
  <si>
    <t>Přesun hmot tonážní pro silnoproud v objektech v do 12 m</t>
  </si>
  <si>
    <t>-1529608177</t>
  </si>
  <si>
    <t>DEM</t>
  </si>
  <si>
    <t>Demontáže</t>
  </si>
  <si>
    <t>741421821</t>
  </si>
  <si>
    <t>Demontáž drátu nebo lana svodového vedení D do 8 mm rovná střecha</t>
  </si>
  <si>
    <t>-619890112</t>
  </si>
  <si>
    <t>741421843</t>
  </si>
  <si>
    <t>Demontáž svorky šroubové hromosvodné se 2 šrouby</t>
  </si>
  <si>
    <t>66901106</t>
  </si>
  <si>
    <t>741421845</t>
  </si>
  <si>
    <t>Demontáž svorky šroubové hromosvodné se 3 šrouby a více šrouby</t>
  </si>
  <si>
    <t>2032432905</t>
  </si>
  <si>
    <t>741421855</t>
  </si>
  <si>
    <t>Demontáž vedení hromosvodné-podpěra střešní pro plochou střechu</t>
  </si>
  <si>
    <t>967678184</t>
  </si>
  <si>
    <t>HZS</t>
  </si>
  <si>
    <t>Hodinové zúčtovací sazby</t>
  </si>
  <si>
    <t>HZS4231</t>
  </si>
  <si>
    <t>Hodinová zúčtovací sazba technik</t>
  </si>
  <si>
    <t>hod</t>
  </si>
  <si>
    <t>512</t>
  </si>
  <si>
    <t>-105354295</t>
  </si>
  <si>
    <t>VRN1</t>
  </si>
  <si>
    <t>Průzkumné, geodetické a projektové práce</t>
  </si>
  <si>
    <t>013254000</t>
  </si>
  <si>
    <t>Dokumentace skutečného provedení stavby</t>
  </si>
  <si>
    <t>1024</t>
  </si>
  <si>
    <t>-197762518</t>
  </si>
  <si>
    <t xml:space="preserve">    VRN3 - Zařízení staveniště</t>
  </si>
  <si>
    <t xml:space="preserve">    VRN4 - Inženýrská činnost</t>
  </si>
  <si>
    <t xml:space="preserve">    VRN7 - Provozní vlivy</t>
  </si>
  <si>
    <t>-2130482771</t>
  </si>
  <si>
    <t>VRN3</t>
  </si>
  <si>
    <t>Zařízení staveniště</t>
  </si>
  <si>
    <t>032103000</t>
  </si>
  <si>
    <t>Náklady na stavební buňky</t>
  </si>
  <si>
    <t>-1109040763</t>
  </si>
  <si>
    <t>032503000</t>
  </si>
  <si>
    <t>Skládky na staveništi</t>
  </si>
  <si>
    <t>-1659901344</t>
  </si>
  <si>
    <t>032903000</t>
  </si>
  <si>
    <t>Náklady na provoz a údržbu vybavení staveniště</t>
  </si>
  <si>
    <t>2069404350</t>
  </si>
  <si>
    <t>čištění vozidel a příjezdů</t>
  </si>
  <si>
    <t>033103000</t>
  </si>
  <si>
    <t>Připojení energií</t>
  </si>
  <si>
    <t>327538116</t>
  </si>
  <si>
    <t>033203000</t>
  </si>
  <si>
    <t>Energie pro zařízení staveniště</t>
  </si>
  <si>
    <t>1802760903</t>
  </si>
  <si>
    <t>034103000</t>
  </si>
  <si>
    <t>Oplocení staveniště</t>
  </si>
  <si>
    <t>-1674827298</t>
  </si>
  <si>
    <t>039103000</t>
  </si>
  <si>
    <t>Rozebrání, bourání a odvoz zařízení staveniště</t>
  </si>
  <si>
    <t>-2068589667</t>
  </si>
  <si>
    <t>VRN4</t>
  </si>
  <si>
    <t>Inženýrská činnost</t>
  </si>
  <si>
    <t>042503000</t>
  </si>
  <si>
    <t>Plán BOZP na staveništi</t>
  </si>
  <si>
    <t>-1686103110</t>
  </si>
  <si>
    <t>043194000</t>
  </si>
  <si>
    <t>Ostatní zkoušky</t>
  </si>
  <si>
    <t>696692381</t>
  </si>
  <si>
    <t>výtažné zkoušky tepelné izolace</t>
  </si>
  <si>
    <t>VRN7</t>
  </si>
  <si>
    <t>Provozní vlivy</t>
  </si>
  <si>
    <t>071203000</t>
  </si>
  <si>
    <t>Provoz dalšího subjektu</t>
  </si>
  <si>
    <t>613691001</t>
  </si>
  <si>
    <t>zábor ploch- m2*Kč/m2/rok*2 měsíce (odhad realizace), minimálně však 5.000,- Kč</t>
  </si>
  <si>
    <t>"(640*50)/6</t>
  </si>
  <si>
    <t>SEZNAM FIGUR</t>
  </si>
  <si>
    <t>Výměra</t>
  </si>
  <si>
    <t xml:space="preserve"> SO-1/ SO-1.1.a</t>
  </si>
  <si>
    <t>Použití figury:</t>
  </si>
  <si>
    <t>Montáž izolace tepelné střech plochých volně položené atikový klín</t>
  </si>
  <si>
    <t>Montáž izolace tepelné stěn výšky do 1000 mm na atiky a prostupy střechou lepené za studena zplna</t>
  </si>
  <si>
    <t>Provedení povlakové krytiny střech do 10° podkladní vrstvy pásy na sucho samolepící</t>
  </si>
  <si>
    <t>Odstranění povlakové krytiny střech do 10° dvouvrstvé</t>
  </si>
  <si>
    <t>Provedení povlakové krytiny střech do 10° pásy NAIP přitavením v plné ploše</t>
  </si>
  <si>
    <t>Montáž izolace tepelné střech plochých kladené volně 2 vrstvy rohoží, pásů, dílců, desek</t>
  </si>
  <si>
    <t>Přikotvení tepelné izolace šrouby do trapézového plechu nebo do dřeva pro izolaci tl přes 200 do 240 mm</t>
  </si>
  <si>
    <t>Čištění střešních nebo nadstřešních konstrukcí plochých střech budov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</si>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</sst>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4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b/>
      <sz val="9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7" fillId="0" borderId="0" applyNumberFormat="0" applyFill="0" applyBorder="0" applyAlignment="0" applyProtection="0"/>
  </cellStyleXfs>
  <cellXfs count="42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8" fillId="0" borderId="15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9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5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6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166" fontId="28" fillId="0" borderId="21" xfId="0" applyNumberFormat="1" applyFont="1" applyBorder="1" applyAlignment="1" applyProtection="1">
      <alignment vertical="center"/>
    </xf>
    <xf numFmtId="4" fontId="28" fillId="0" borderId="22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31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3" xfId="0" applyBorder="1" applyProtection="1">
      <protection locked="0"/>
    </xf>
    <xf numFmtId="0" fontId="14" fillId="0" borderId="0" xfId="0" applyFont="1" applyAlignment="1">
      <alignment horizontal="left" vertical="center"/>
    </xf>
    <xf numFmtId="0" fontId="3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0" fillId="0" borderId="4" xfId="0" applyBorder="1" applyAlignment="1">
      <alignment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0" fontId="0" fillId="4" borderId="8" xfId="0" applyFont="1" applyFill="1" applyBorder="1" applyAlignment="1" applyProtection="1">
      <alignment vertical="center"/>
      <protection locked="0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11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2" fillId="4" borderId="0" xfId="0" applyFont="1" applyFill="1" applyAlignment="1" applyProtection="1">
      <alignment horizontal="right" vertical="center"/>
    </xf>
    <xf numFmtId="0" fontId="33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0" fontId="6" fillId="0" borderId="21" xfId="0" applyFont="1" applyBorder="1" applyAlignment="1" applyProtection="1">
      <alignment vertical="center"/>
      <protection locked="0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vertical="center"/>
      <protection locked="0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  <protection locked="0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4" fillId="0" borderId="13" xfId="0" applyNumberFormat="1" applyFont="1" applyBorder="1" applyAlignment="1" applyProtection="1"/>
    <xf numFmtId="166" fontId="34" fillId="0" borderId="14" xfId="0" applyNumberFormat="1" applyFont="1" applyBorder="1" applyAlignment="1" applyProtection="1"/>
    <xf numFmtId="4" fontId="35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7" fillId="0" borderId="23" xfId="0" applyFont="1" applyBorder="1" applyAlignment="1" applyProtection="1">
      <alignment horizontal="center" vertical="center"/>
    </xf>
    <xf numFmtId="49" fontId="37" fillId="0" borderId="23" xfId="0" applyNumberFormat="1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center" vertical="center" wrapText="1"/>
    </xf>
    <xf numFmtId="167" fontId="37" fillId="0" borderId="23" xfId="0" applyNumberFormat="1" applyFont="1" applyBorder="1" applyAlignment="1" applyProtection="1">
      <alignment vertical="center"/>
    </xf>
    <xf numFmtId="4" fontId="37" fillId="2" borderId="23" xfId="0" applyNumberFormat="1" applyFont="1" applyFill="1" applyBorder="1" applyAlignment="1" applyProtection="1">
      <alignment vertical="center"/>
      <protection locked="0"/>
    </xf>
    <xf numFmtId="4" fontId="37" fillId="0" borderId="23" xfId="0" applyNumberFormat="1" applyFont="1" applyBorder="1" applyAlignment="1" applyProtection="1">
      <alignment vertical="center"/>
    </xf>
    <xf numFmtId="0" fontId="38" fillId="0" borderId="4" xfId="0" applyFont="1" applyBorder="1" applyAlignment="1">
      <alignment vertical="center"/>
    </xf>
    <xf numFmtId="0" fontId="37" fillId="2" borderId="15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12" fillId="0" borderId="4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4" xfId="0" applyFont="1" applyBorder="1" applyAlignment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6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23" fillId="2" borderId="20" xfId="0" applyFont="1" applyFill="1" applyBorder="1" applyAlignment="1" applyProtection="1">
      <alignment horizontal="left" vertical="center"/>
      <protection locked="0"/>
    </xf>
    <xf numFmtId="0" fontId="23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  <xf numFmtId="166" fontId="23" fillId="0" borderId="22" xfId="0" applyNumberFormat="1" applyFont="1" applyBorder="1" applyAlignment="1" applyProtection="1">
      <alignment vertical="center"/>
    </xf>
    <xf numFmtId="0" fontId="11" fillId="0" borderId="20" xfId="0" applyFont="1" applyBorder="1" applyAlignment="1" applyProtection="1">
      <alignment vertical="center"/>
    </xf>
    <xf numFmtId="0" fontId="11" fillId="0" borderId="21" xfId="0" applyFont="1" applyBorder="1" applyAlignment="1" applyProtection="1">
      <alignment vertical="center"/>
    </xf>
    <xf numFmtId="0" fontId="11" fillId="0" borderId="22" xfId="0" applyFont="1" applyBorder="1" applyAlignment="1" applyProtection="1">
      <alignment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0" fillId="0" borderId="4" xfId="0" applyFont="1" applyBorder="1" applyAlignment="1">
      <alignment horizontal="center" vertical="center" wrapText="1"/>
    </xf>
    <xf numFmtId="0" fontId="22" fillId="4" borderId="17" xfId="0" applyFont="1" applyFill="1" applyBorder="1" applyAlignment="1">
      <alignment horizontal="center" vertical="center" wrapText="1"/>
    </xf>
    <xf numFmtId="0" fontId="22" fillId="4" borderId="18" xfId="0" applyFont="1" applyFill="1" applyBorder="1" applyAlignment="1">
      <alignment horizontal="center" vertical="center" wrapText="1"/>
    </xf>
    <xf numFmtId="0" fontId="22" fillId="4" borderId="19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9" fillId="0" borderId="17" xfId="0" applyFont="1" applyBorder="1" applyAlignment="1">
      <alignment horizontal="left" vertical="center" wrapText="1"/>
    </xf>
    <xf numFmtId="0" fontId="39" fillId="0" borderId="23" xfId="0" applyFont="1" applyBorder="1" applyAlignment="1">
      <alignment horizontal="left" vertical="center" wrapText="1"/>
    </xf>
    <xf numFmtId="0" fontId="39" fillId="0" borderId="23" xfId="0" applyFont="1" applyBorder="1" applyAlignment="1">
      <alignment horizontal="left" vertical="center"/>
    </xf>
    <xf numFmtId="167" fontId="39" fillId="0" borderId="19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5" fillId="0" borderId="0" xfId="0" applyFont="1" applyAlignment="1">
      <alignment horizontal="left" vertical="center"/>
    </xf>
    <xf numFmtId="0" fontId="0" fillId="0" borderId="0" xfId="0" applyAlignment="1">
      <alignment vertical="top"/>
    </xf>
    <xf numFmtId="0" fontId="40" fillId="0" borderId="24" xfId="0" applyFont="1" applyBorder="1" applyAlignment="1">
      <alignment vertical="center" wrapText="1"/>
    </xf>
    <xf numFmtId="0" fontId="40" fillId="0" borderId="25" xfId="0" applyFont="1" applyBorder="1" applyAlignment="1">
      <alignment vertical="center" wrapText="1"/>
    </xf>
    <xf numFmtId="0" fontId="40" fillId="0" borderId="26" xfId="0" applyFont="1" applyBorder="1" applyAlignment="1">
      <alignment vertical="center" wrapText="1"/>
    </xf>
    <xf numFmtId="0" fontId="40" fillId="0" borderId="27" xfId="0" applyFont="1" applyBorder="1" applyAlignment="1">
      <alignment horizontal="center" vertical="center" wrapText="1"/>
    </xf>
    <xf numFmtId="0" fontId="40" fillId="0" borderId="28" xfId="0" applyFont="1" applyBorder="1" applyAlignment="1">
      <alignment horizontal="center" vertical="center" wrapText="1"/>
    </xf>
    <xf numFmtId="0" fontId="40" fillId="0" borderId="27" xfId="0" applyFont="1" applyBorder="1" applyAlignment="1">
      <alignment vertical="center" wrapText="1"/>
    </xf>
    <xf numFmtId="0" fontId="40" fillId="0" borderId="28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3" fillId="0" borderId="27" xfId="0" applyFont="1" applyBorder="1" applyAlignment="1">
      <alignment vertical="center" wrapText="1"/>
    </xf>
    <xf numFmtId="0" fontId="43" fillId="0" borderId="1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vertical="center"/>
    </xf>
    <xf numFmtId="49" fontId="43" fillId="0" borderId="1" xfId="0" applyNumberFormat="1" applyFont="1" applyBorder="1" applyAlignment="1">
      <alignment vertical="center" wrapText="1"/>
    </xf>
    <xf numFmtId="0" fontId="40" fillId="0" borderId="30" xfId="0" applyFont="1" applyBorder="1" applyAlignment="1">
      <alignment vertical="center" wrapText="1"/>
    </xf>
    <xf numFmtId="0" fontId="44" fillId="0" borderId="29" xfId="0" applyFont="1" applyBorder="1" applyAlignment="1">
      <alignment vertical="center" wrapText="1"/>
    </xf>
    <xf numFmtId="0" fontId="40" fillId="0" borderId="31" xfId="0" applyFont="1" applyBorder="1" applyAlignment="1">
      <alignment vertical="center" wrapText="1"/>
    </xf>
    <xf numFmtId="0" fontId="40" fillId="0" borderId="1" xfId="0" applyFont="1" applyBorder="1" applyAlignment="1">
      <alignment vertical="top"/>
    </xf>
    <xf numFmtId="0" fontId="40" fillId="0" borderId="0" xfId="0" applyFont="1" applyAlignment="1">
      <alignment vertical="top"/>
    </xf>
    <xf numFmtId="0" fontId="40" fillId="0" borderId="24" xfId="0" applyFont="1" applyBorder="1" applyAlignment="1">
      <alignment horizontal="left" vertical="center"/>
    </xf>
    <xf numFmtId="0" fontId="40" fillId="0" borderId="25" xfId="0" applyFont="1" applyBorder="1" applyAlignment="1">
      <alignment horizontal="left" vertical="center"/>
    </xf>
    <xf numFmtId="0" fontId="40" fillId="0" borderId="26" xfId="0" applyFont="1" applyBorder="1" applyAlignment="1">
      <alignment horizontal="left" vertical="center"/>
    </xf>
    <xf numFmtId="0" fontId="40" fillId="0" borderId="27" xfId="0" applyFont="1" applyBorder="1" applyAlignment="1">
      <alignment horizontal="left" vertical="center"/>
    </xf>
    <xf numFmtId="0" fontId="40" fillId="0" borderId="28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42" fillId="0" borderId="29" xfId="0" applyFont="1" applyBorder="1" applyAlignment="1">
      <alignment horizontal="center" vertical="center"/>
    </xf>
    <xf numFmtId="0" fontId="45" fillId="0" borderId="29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3" fillId="0" borderId="27" xfId="0" applyFont="1" applyBorder="1" applyAlignment="1">
      <alignment horizontal="left" vertical="center"/>
    </xf>
    <xf numFmtId="0" fontId="43" fillId="0" borderId="1" xfId="0" applyFont="1" applyFill="1" applyBorder="1" applyAlignment="1">
      <alignment horizontal="left" vertical="center"/>
    </xf>
    <xf numFmtId="0" fontId="43" fillId="0" borderId="1" xfId="0" applyFont="1" applyFill="1" applyBorder="1" applyAlignment="1">
      <alignment horizontal="center" vertical="center"/>
    </xf>
    <xf numFmtId="0" fontId="40" fillId="0" borderId="30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center" vertical="center" wrapText="1"/>
    </xf>
    <xf numFmtId="0" fontId="40" fillId="0" borderId="24" xfId="0" applyFont="1" applyBorder="1" applyAlignment="1">
      <alignment horizontal="left" vertical="center" wrapText="1"/>
    </xf>
    <xf numFmtId="0" fontId="40" fillId="0" borderId="25" xfId="0" applyFont="1" applyBorder="1" applyAlignment="1">
      <alignment horizontal="left" vertical="center" wrapText="1"/>
    </xf>
    <xf numFmtId="0" fontId="40" fillId="0" borderId="26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/>
    </xf>
    <xf numFmtId="0" fontId="43" fillId="0" borderId="30" xfId="0" applyFont="1" applyBorder="1" applyAlignment="1">
      <alignment horizontal="left" vertical="center" wrapText="1"/>
    </xf>
    <xf numFmtId="0" fontId="43" fillId="0" borderId="29" xfId="0" applyFont="1" applyBorder="1" applyAlignment="1">
      <alignment horizontal="left" vertical="center" wrapText="1"/>
    </xf>
    <xf numFmtId="0" fontId="43" fillId="0" borderId="3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top"/>
    </xf>
    <xf numFmtId="0" fontId="43" fillId="0" borderId="1" xfId="0" applyFont="1" applyBorder="1" applyAlignment="1">
      <alignment horizontal="center" vertical="top"/>
    </xf>
    <xf numFmtId="0" fontId="43" fillId="0" borderId="30" xfId="0" applyFont="1" applyBorder="1" applyAlignment="1">
      <alignment horizontal="left" vertical="center"/>
    </xf>
    <xf numFmtId="0" fontId="43" fillId="0" borderId="31" xfId="0" applyFont="1" applyBorder="1" applyAlignment="1">
      <alignment horizontal="left" vertical="center"/>
    </xf>
    <xf numFmtId="0" fontId="45" fillId="0" borderId="0" xfId="0" applyFont="1" applyAlignment="1">
      <alignment vertical="center"/>
    </xf>
    <xf numFmtId="0" fontId="42" fillId="0" borderId="1" xfId="0" applyFont="1" applyBorder="1" applyAlignment="1">
      <alignment vertical="center"/>
    </xf>
    <xf numFmtId="0" fontId="45" fillId="0" borderId="29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0" fillId="0" borderId="1" xfId="0" applyBorder="1" applyAlignment="1">
      <alignment vertical="top"/>
    </xf>
    <xf numFmtId="49" fontId="43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2" fillId="0" borderId="29" xfId="0" applyFont="1" applyBorder="1" applyAlignment="1">
      <alignment horizontal="left"/>
    </xf>
    <xf numFmtId="0" fontId="45" fillId="0" borderId="29" xfId="0" applyFont="1" applyBorder="1" applyAlignment="1"/>
    <xf numFmtId="0" fontId="40" fillId="0" borderId="27" xfId="0" applyFont="1" applyBorder="1" applyAlignment="1">
      <alignment vertical="top"/>
    </xf>
    <xf numFmtId="0" fontId="40" fillId="0" borderId="28" xfId="0" applyFont="1" applyBorder="1" applyAlignment="1">
      <alignment vertical="top"/>
    </xf>
    <xf numFmtId="0" fontId="40" fillId="0" borderId="1" xfId="0" applyFont="1" applyBorder="1" applyAlignment="1">
      <alignment horizontal="center" vertical="center"/>
    </xf>
    <xf numFmtId="0" fontId="40" fillId="0" borderId="1" xfId="0" applyFont="1" applyBorder="1" applyAlignment="1">
      <alignment horizontal="left" vertical="top"/>
    </xf>
    <xf numFmtId="0" fontId="40" fillId="0" borderId="30" xfId="0" applyFont="1" applyBorder="1" applyAlignment="1">
      <alignment vertical="top"/>
    </xf>
    <xf numFmtId="0" fontId="40" fillId="0" borderId="29" xfId="0" applyFont="1" applyBorder="1" applyAlignment="1">
      <alignment vertical="top"/>
    </xf>
    <xf numFmtId="0" fontId="40" fillId="0" borderId="31" xfId="0" applyFont="1" applyBorder="1" applyAlignment="1">
      <alignment vertical="top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center" vertical="center"/>
    </xf>
    <xf numFmtId="4" fontId="27" fillId="0" borderId="0" xfId="0" applyNumberFormat="1" applyFont="1" applyAlignment="1" applyProtection="1">
      <alignment horizontal="right" vertical="center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30" fillId="0" borderId="0" xfId="0" applyFont="1" applyAlignment="1" applyProtection="1">
      <alignment horizontal="left" vertical="center" wrapText="1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8" fillId="0" borderId="6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9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left"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3" fillId="0" borderId="0" xfId="0" applyFont="1" applyAlignment="1">
      <alignment horizontal="left" vertical="top" wrapText="1"/>
    </xf>
    <xf numFmtId="0" fontId="41" fillId="0" borderId="1" xfId="0" applyFont="1" applyBorder="1" applyAlignment="1">
      <alignment horizontal="center" vertical="center"/>
    </xf>
    <xf numFmtId="0" fontId="41" fillId="0" borderId="1" xfId="0" applyFont="1" applyBorder="1" applyAlignment="1">
      <alignment horizontal="center" vertical="center" wrapText="1"/>
    </xf>
    <xf numFmtId="0" fontId="42" fillId="0" borderId="29" xfId="0" applyFont="1" applyBorder="1" applyAlignment="1">
      <alignment horizontal="left"/>
    </xf>
    <xf numFmtId="0" fontId="43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top"/>
    </xf>
    <xf numFmtId="0" fontId="43" fillId="0" borderId="1" xfId="0" applyFont="1" applyBorder="1" applyAlignment="1">
      <alignment horizontal="left" vertical="center" wrapText="1"/>
    </xf>
    <xf numFmtId="0" fontId="42" fillId="0" borderId="29" xfId="0" applyFont="1" applyBorder="1" applyAlignment="1">
      <alignment horizontal="left" wrapText="1"/>
    </xf>
    <xf numFmtId="49" fontId="43" fillId="0" borderId="1" xfId="0" applyNumberFormat="1" applyFont="1" applyBorder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61"/>
  <sheetViews>
    <sheetView showGridLines="0" topLeftCell="A25" workbookViewId="0"/>
  </sheetViews>
  <sheetFormatPr defaultRowHeight="14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8" t="s">
        <v>0</v>
      </c>
      <c r="AZ1" s="18" t="s">
        <v>1</v>
      </c>
      <c r="BA1" s="18" t="s">
        <v>2</v>
      </c>
      <c r="BB1" s="18" t="s">
        <v>3</v>
      </c>
      <c r="BT1" s="18" t="s">
        <v>4</v>
      </c>
      <c r="BU1" s="18" t="s">
        <v>4</v>
      </c>
      <c r="BV1" s="18" t="s">
        <v>5</v>
      </c>
    </row>
    <row r="2" spans="1:74" s="1" customFormat="1" ht="36.950000000000003" customHeight="1">
      <c r="AR2" s="405"/>
      <c r="AS2" s="405"/>
      <c r="AT2" s="405"/>
      <c r="AU2" s="405"/>
      <c r="AV2" s="405"/>
      <c r="AW2" s="405"/>
      <c r="AX2" s="405"/>
      <c r="AY2" s="405"/>
      <c r="AZ2" s="405"/>
      <c r="BA2" s="405"/>
      <c r="BB2" s="405"/>
      <c r="BC2" s="405"/>
      <c r="BD2" s="405"/>
      <c r="BE2" s="405"/>
      <c r="BS2" s="19" t="s">
        <v>6</v>
      </c>
      <c r="BT2" s="19" t="s">
        <v>7</v>
      </c>
    </row>
    <row r="3" spans="1:74" s="1" customFormat="1" ht="6.95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6</v>
      </c>
      <c r="BT3" s="19" t="s">
        <v>8</v>
      </c>
    </row>
    <row r="4" spans="1:74" s="1" customFormat="1" ht="24.95" customHeight="1">
      <c r="B4" s="23"/>
      <c r="C4" s="24"/>
      <c r="D4" s="25" t="s">
        <v>9</v>
      </c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2"/>
      <c r="AS4" s="26" t="s">
        <v>10</v>
      </c>
      <c r="BE4" s="27" t="s">
        <v>11</v>
      </c>
      <c r="BS4" s="19" t="s">
        <v>12</v>
      </c>
    </row>
    <row r="5" spans="1:74" s="1" customFormat="1" ht="12" customHeight="1">
      <c r="B5" s="23"/>
      <c r="C5" s="24"/>
      <c r="D5" s="28" t="s">
        <v>13</v>
      </c>
      <c r="E5" s="24"/>
      <c r="F5" s="24"/>
      <c r="G5" s="24"/>
      <c r="H5" s="24"/>
      <c r="I5" s="24"/>
      <c r="J5" s="24"/>
      <c r="K5" s="389" t="s">
        <v>14</v>
      </c>
      <c r="L5" s="390"/>
      <c r="M5" s="390"/>
      <c r="N5" s="390"/>
      <c r="O5" s="390"/>
      <c r="P5" s="390"/>
      <c r="Q5" s="390"/>
      <c r="R5" s="390"/>
      <c r="S5" s="390"/>
      <c r="T5" s="390"/>
      <c r="U5" s="390"/>
      <c r="V5" s="390"/>
      <c r="W5" s="390"/>
      <c r="X5" s="390"/>
      <c r="Y5" s="390"/>
      <c r="Z5" s="390"/>
      <c r="AA5" s="390"/>
      <c r="AB5" s="390"/>
      <c r="AC5" s="390"/>
      <c r="AD5" s="390"/>
      <c r="AE5" s="390"/>
      <c r="AF5" s="390"/>
      <c r="AG5" s="390"/>
      <c r="AH5" s="390"/>
      <c r="AI5" s="390"/>
      <c r="AJ5" s="390"/>
      <c r="AK5" s="390"/>
      <c r="AL5" s="390"/>
      <c r="AM5" s="390"/>
      <c r="AN5" s="390"/>
      <c r="AO5" s="390"/>
      <c r="AP5" s="24"/>
      <c r="AQ5" s="24"/>
      <c r="AR5" s="22"/>
      <c r="BE5" s="386" t="s">
        <v>15</v>
      </c>
      <c r="BS5" s="19" t="s">
        <v>6</v>
      </c>
    </row>
    <row r="6" spans="1:74" s="1" customFormat="1" ht="36.950000000000003" customHeight="1">
      <c r="B6" s="23"/>
      <c r="C6" s="24"/>
      <c r="D6" s="30" t="s">
        <v>16</v>
      </c>
      <c r="E6" s="24"/>
      <c r="F6" s="24"/>
      <c r="G6" s="24"/>
      <c r="H6" s="24"/>
      <c r="I6" s="24"/>
      <c r="J6" s="24"/>
      <c r="K6" s="391" t="s">
        <v>17</v>
      </c>
      <c r="L6" s="390"/>
      <c r="M6" s="390"/>
      <c r="N6" s="390"/>
      <c r="O6" s="390"/>
      <c r="P6" s="390"/>
      <c r="Q6" s="390"/>
      <c r="R6" s="390"/>
      <c r="S6" s="390"/>
      <c r="T6" s="390"/>
      <c r="U6" s="390"/>
      <c r="V6" s="390"/>
      <c r="W6" s="390"/>
      <c r="X6" s="390"/>
      <c r="Y6" s="390"/>
      <c r="Z6" s="390"/>
      <c r="AA6" s="390"/>
      <c r="AB6" s="390"/>
      <c r="AC6" s="390"/>
      <c r="AD6" s="390"/>
      <c r="AE6" s="390"/>
      <c r="AF6" s="390"/>
      <c r="AG6" s="390"/>
      <c r="AH6" s="390"/>
      <c r="AI6" s="390"/>
      <c r="AJ6" s="390"/>
      <c r="AK6" s="390"/>
      <c r="AL6" s="390"/>
      <c r="AM6" s="390"/>
      <c r="AN6" s="390"/>
      <c r="AO6" s="390"/>
      <c r="AP6" s="24"/>
      <c r="AQ6" s="24"/>
      <c r="AR6" s="22"/>
      <c r="BE6" s="387"/>
      <c r="BS6" s="19" t="s">
        <v>6</v>
      </c>
    </row>
    <row r="7" spans="1:74" s="1" customFormat="1" ht="12" customHeight="1">
      <c r="B7" s="23"/>
      <c r="C7" s="24"/>
      <c r="D7" s="31" t="s">
        <v>18</v>
      </c>
      <c r="E7" s="24"/>
      <c r="F7" s="24"/>
      <c r="G7" s="24"/>
      <c r="H7" s="24"/>
      <c r="I7" s="24"/>
      <c r="J7" s="24"/>
      <c r="K7" s="29" t="s">
        <v>19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31" t="s">
        <v>20</v>
      </c>
      <c r="AL7" s="24"/>
      <c r="AM7" s="24"/>
      <c r="AN7" s="29" t="s">
        <v>21</v>
      </c>
      <c r="AO7" s="24"/>
      <c r="AP7" s="24"/>
      <c r="AQ7" s="24"/>
      <c r="AR7" s="22"/>
      <c r="BE7" s="387"/>
      <c r="BS7" s="19" t="s">
        <v>6</v>
      </c>
    </row>
    <row r="8" spans="1:74" s="1" customFormat="1" ht="12" customHeight="1">
      <c r="B8" s="23"/>
      <c r="C8" s="24"/>
      <c r="D8" s="31" t="s">
        <v>22</v>
      </c>
      <c r="E8" s="24"/>
      <c r="F8" s="24"/>
      <c r="G8" s="24"/>
      <c r="H8" s="24"/>
      <c r="I8" s="24"/>
      <c r="J8" s="24"/>
      <c r="K8" s="29" t="s">
        <v>23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31" t="s">
        <v>24</v>
      </c>
      <c r="AL8" s="24"/>
      <c r="AM8" s="24"/>
      <c r="AN8" s="32" t="s">
        <v>25</v>
      </c>
      <c r="AO8" s="24"/>
      <c r="AP8" s="24"/>
      <c r="AQ8" s="24"/>
      <c r="AR8" s="22"/>
      <c r="BE8" s="387"/>
      <c r="BS8" s="19" t="s">
        <v>6</v>
      </c>
    </row>
    <row r="9" spans="1:74" s="1" customFormat="1" ht="14.45" customHeight="1">
      <c r="B9" s="23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2"/>
      <c r="BE9" s="387"/>
      <c r="BS9" s="19" t="s">
        <v>6</v>
      </c>
    </row>
    <row r="10" spans="1:74" s="1" customFormat="1" ht="12" customHeight="1">
      <c r="B10" s="23"/>
      <c r="C10" s="24"/>
      <c r="D10" s="31" t="s">
        <v>26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31" t="s">
        <v>27</v>
      </c>
      <c r="AL10" s="24"/>
      <c r="AM10" s="24"/>
      <c r="AN10" s="29" t="s">
        <v>21</v>
      </c>
      <c r="AO10" s="24"/>
      <c r="AP10" s="24"/>
      <c r="AQ10" s="24"/>
      <c r="AR10" s="22"/>
      <c r="BE10" s="387"/>
      <c r="BS10" s="19" t="s">
        <v>6</v>
      </c>
    </row>
    <row r="11" spans="1:74" s="1" customFormat="1" ht="18.399999999999999" customHeight="1">
      <c r="B11" s="23"/>
      <c r="C11" s="24"/>
      <c r="D11" s="24"/>
      <c r="E11" s="29" t="s">
        <v>28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31" t="s">
        <v>29</v>
      </c>
      <c r="AL11" s="24"/>
      <c r="AM11" s="24"/>
      <c r="AN11" s="29" t="s">
        <v>21</v>
      </c>
      <c r="AO11" s="24"/>
      <c r="AP11" s="24"/>
      <c r="AQ11" s="24"/>
      <c r="AR11" s="22"/>
      <c r="BE11" s="387"/>
      <c r="BS11" s="19" t="s">
        <v>6</v>
      </c>
    </row>
    <row r="12" spans="1:74" s="1" customFormat="1" ht="6.95" customHeight="1">
      <c r="B12" s="23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2"/>
      <c r="BE12" s="387"/>
      <c r="BS12" s="19" t="s">
        <v>6</v>
      </c>
    </row>
    <row r="13" spans="1:74" s="1" customFormat="1" ht="12" customHeight="1">
      <c r="B13" s="23"/>
      <c r="C13" s="24"/>
      <c r="D13" s="31" t="s">
        <v>30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31" t="s">
        <v>27</v>
      </c>
      <c r="AL13" s="24"/>
      <c r="AM13" s="24"/>
      <c r="AN13" s="33" t="s">
        <v>31</v>
      </c>
      <c r="AO13" s="24"/>
      <c r="AP13" s="24"/>
      <c r="AQ13" s="24"/>
      <c r="AR13" s="22"/>
      <c r="BE13" s="387"/>
      <c r="BS13" s="19" t="s">
        <v>6</v>
      </c>
    </row>
    <row r="14" spans="1:74" ht="12.75">
      <c r="B14" s="23"/>
      <c r="C14" s="24"/>
      <c r="D14" s="24"/>
      <c r="E14" s="392" t="s">
        <v>31</v>
      </c>
      <c r="F14" s="393"/>
      <c r="G14" s="393"/>
      <c r="H14" s="393"/>
      <c r="I14" s="393"/>
      <c r="J14" s="393"/>
      <c r="K14" s="393"/>
      <c r="L14" s="393"/>
      <c r="M14" s="393"/>
      <c r="N14" s="393"/>
      <c r="O14" s="393"/>
      <c r="P14" s="393"/>
      <c r="Q14" s="393"/>
      <c r="R14" s="393"/>
      <c r="S14" s="393"/>
      <c r="T14" s="393"/>
      <c r="U14" s="393"/>
      <c r="V14" s="393"/>
      <c r="W14" s="393"/>
      <c r="X14" s="393"/>
      <c r="Y14" s="393"/>
      <c r="Z14" s="393"/>
      <c r="AA14" s="393"/>
      <c r="AB14" s="393"/>
      <c r="AC14" s="393"/>
      <c r="AD14" s="393"/>
      <c r="AE14" s="393"/>
      <c r="AF14" s="393"/>
      <c r="AG14" s="393"/>
      <c r="AH14" s="393"/>
      <c r="AI14" s="393"/>
      <c r="AJ14" s="393"/>
      <c r="AK14" s="31" t="s">
        <v>29</v>
      </c>
      <c r="AL14" s="24"/>
      <c r="AM14" s="24"/>
      <c r="AN14" s="33" t="s">
        <v>31</v>
      </c>
      <c r="AO14" s="24"/>
      <c r="AP14" s="24"/>
      <c r="AQ14" s="24"/>
      <c r="AR14" s="22"/>
      <c r="BE14" s="387"/>
      <c r="BS14" s="19" t="s">
        <v>6</v>
      </c>
    </row>
    <row r="15" spans="1:74" s="1" customFormat="1" ht="6.95" customHeight="1">
      <c r="B15" s="23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2"/>
      <c r="BE15" s="387"/>
      <c r="BS15" s="19" t="s">
        <v>4</v>
      </c>
    </row>
    <row r="16" spans="1:74" s="1" customFormat="1" ht="12" customHeight="1">
      <c r="B16" s="23"/>
      <c r="C16" s="24"/>
      <c r="D16" s="31" t="s">
        <v>32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31" t="s">
        <v>27</v>
      </c>
      <c r="AL16" s="24"/>
      <c r="AM16" s="24"/>
      <c r="AN16" s="29" t="s">
        <v>21</v>
      </c>
      <c r="AO16" s="24"/>
      <c r="AP16" s="24"/>
      <c r="AQ16" s="24"/>
      <c r="AR16" s="22"/>
      <c r="BE16" s="387"/>
      <c r="BS16" s="19" t="s">
        <v>4</v>
      </c>
    </row>
    <row r="17" spans="1:71" s="1" customFormat="1" ht="18.399999999999999" customHeight="1">
      <c r="B17" s="23"/>
      <c r="C17" s="24"/>
      <c r="D17" s="24"/>
      <c r="E17" s="29" t="s">
        <v>33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31" t="s">
        <v>29</v>
      </c>
      <c r="AL17" s="24"/>
      <c r="AM17" s="24"/>
      <c r="AN17" s="29" t="s">
        <v>21</v>
      </c>
      <c r="AO17" s="24"/>
      <c r="AP17" s="24"/>
      <c r="AQ17" s="24"/>
      <c r="AR17" s="22"/>
      <c r="BE17" s="387"/>
      <c r="BS17" s="19" t="s">
        <v>34</v>
      </c>
    </row>
    <row r="18" spans="1:71" s="1" customFormat="1" ht="6.95" customHeight="1">
      <c r="B18" s="23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2"/>
      <c r="BE18" s="387"/>
      <c r="BS18" s="19" t="s">
        <v>6</v>
      </c>
    </row>
    <row r="19" spans="1:71" s="1" customFormat="1" ht="12" customHeight="1">
      <c r="B19" s="23"/>
      <c r="C19" s="24"/>
      <c r="D19" s="31" t="s">
        <v>35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31" t="s">
        <v>27</v>
      </c>
      <c r="AL19" s="24"/>
      <c r="AM19" s="24"/>
      <c r="AN19" s="29" t="s">
        <v>36</v>
      </c>
      <c r="AO19" s="24"/>
      <c r="AP19" s="24"/>
      <c r="AQ19" s="24"/>
      <c r="AR19" s="22"/>
      <c r="BE19" s="387"/>
      <c r="BS19" s="19" t="s">
        <v>6</v>
      </c>
    </row>
    <row r="20" spans="1:71" s="1" customFormat="1" ht="18.399999999999999" customHeight="1">
      <c r="B20" s="23"/>
      <c r="C20" s="24"/>
      <c r="D20" s="24"/>
      <c r="E20" s="29" t="s">
        <v>37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31" t="s">
        <v>29</v>
      </c>
      <c r="AL20" s="24"/>
      <c r="AM20" s="24"/>
      <c r="AN20" s="29" t="s">
        <v>21</v>
      </c>
      <c r="AO20" s="24"/>
      <c r="AP20" s="24"/>
      <c r="AQ20" s="24"/>
      <c r="AR20" s="22"/>
      <c r="BE20" s="387"/>
      <c r="BS20" s="19" t="s">
        <v>4</v>
      </c>
    </row>
    <row r="21" spans="1:71" s="1" customFormat="1" ht="6.95" customHeight="1">
      <c r="B21" s="23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2"/>
      <c r="BE21" s="387"/>
    </row>
    <row r="22" spans="1:71" s="1" customFormat="1" ht="12" customHeight="1">
      <c r="B22" s="23"/>
      <c r="C22" s="24"/>
      <c r="D22" s="31" t="s">
        <v>38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2"/>
      <c r="BE22" s="387"/>
    </row>
    <row r="23" spans="1:71" s="1" customFormat="1" ht="47.25" customHeight="1">
      <c r="B23" s="23"/>
      <c r="C23" s="24"/>
      <c r="D23" s="24"/>
      <c r="E23" s="394" t="s">
        <v>39</v>
      </c>
      <c r="F23" s="394"/>
      <c r="G23" s="394"/>
      <c r="H23" s="394"/>
      <c r="I23" s="394"/>
      <c r="J23" s="394"/>
      <c r="K23" s="394"/>
      <c r="L23" s="394"/>
      <c r="M23" s="394"/>
      <c r="N23" s="394"/>
      <c r="O23" s="394"/>
      <c r="P23" s="394"/>
      <c r="Q23" s="394"/>
      <c r="R23" s="394"/>
      <c r="S23" s="394"/>
      <c r="T23" s="394"/>
      <c r="U23" s="394"/>
      <c r="V23" s="394"/>
      <c r="W23" s="394"/>
      <c r="X23" s="394"/>
      <c r="Y23" s="394"/>
      <c r="Z23" s="394"/>
      <c r="AA23" s="394"/>
      <c r="AB23" s="394"/>
      <c r="AC23" s="394"/>
      <c r="AD23" s="394"/>
      <c r="AE23" s="394"/>
      <c r="AF23" s="394"/>
      <c r="AG23" s="394"/>
      <c r="AH23" s="394"/>
      <c r="AI23" s="394"/>
      <c r="AJ23" s="394"/>
      <c r="AK23" s="394"/>
      <c r="AL23" s="394"/>
      <c r="AM23" s="394"/>
      <c r="AN23" s="394"/>
      <c r="AO23" s="24"/>
      <c r="AP23" s="24"/>
      <c r="AQ23" s="24"/>
      <c r="AR23" s="22"/>
      <c r="BE23" s="387"/>
    </row>
    <row r="24" spans="1:71" s="1" customFormat="1" ht="6.95" customHeight="1">
      <c r="B24" s="23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2"/>
      <c r="BE24" s="387"/>
    </row>
    <row r="25" spans="1:71" s="1" customFormat="1" ht="6.95" customHeight="1">
      <c r="B25" s="23"/>
      <c r="C25" s="24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24"/>
      <c r="AQ25" s="24"/>
      <c r="AR25" s="22"/>
      <c r="BE25" s="387"/>
    </row>
    <row r="26" spans="1:71" s="2" customFormat="1" ht="25.9" customHeight="1">
      <c r="A26" s="36"/>
      <c r="B26" s="37"/>
      <c r="C26" s="38"/>
      <c r="D26" s="39" t="s">
        <v>40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395">
        <f>ROUND(AG54,2)</f>
        <v>0</v>
      </c>
      <c r="AL26" s="396"/>
      <c r="AM26" s="396"/>
      <c r="AN26" s="396"/>
      <c r="AO26" s="396"/>
      <c r="AP26" s="38"/>
      <c r="AQ26" s="38"/>
      <c r="AR26" s="41"/>
      <c r="BE26" s="387"/>
    </row>
    <row r="27" spans="1:71" s="2" customFormat="1" ht="6.95" customHeight="1">
      <c r="A27" s="36"/>
      <c r="B27" s="37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41"/>
      <c r="BE27" s="387"/>
    </row>
    <row r="28" spans="1:71" s="2" customFormat="1" ht="12.75">
      <c r="A28" s="36"/>
      <c r="B28" s="37"/>
      <c r="C28" s="38"/>
      <c r="D28" s="38"/>
      <c r="E28" s="38"/>
      <c r="F28" s="38"/>
      <c r="G28" s="38"/>
      <c r="H28" s="38"/>
      <c r="I28" s="38"/>
      <c r="J28" s="38"/>
      <c r="K28" s="38"/>
      <c r="L28" s="397" t="s">
        <v>41</v>
      </c>
      <c r="M28" s="397"/>
      <c r="N28" s="397"/>
      <c r="O28" s="397"/>
      <c r="P28" s="397"/>
      <c r="Q28" s="38"/>
      <c r="R28" s="38"/>
      <c r="S28" s="38"/>
      <c r="T28" s="38"/>
      <c r="U28" s="38"/>
      <c r="V28" s="38"/>
      <c r="W28" s="397" t="s">
        <v>42</v>
      </c>
      <c r="X28" s="397"/>
      <c r="Y28" s="397"/>
      <c r="Z28" s="397"/>
      <c r="AA28" s="397"/>
      <c r="AB28" s="397"/>
      <c r="AC28" s="397"/>
      <c r="AD28" s="397"/>
      <c r="AE28" s="397"/>
      <c r="AF28" s="38"/>
      <c r="AG28" s="38"/>
      <c r="AH28" s="38"/>
      <c r="AI28" s="38"/>
      <c r="AJ28" s="38"/>
      <c r="AK28" s="397" t="s">
        <v>43</v>
      </c>
      <c r="AL28" s="397"/>
      <c r="AM28" s="397"/>
      <c r="AN28" s="397"/>
      <c r="AO28" s="397"/>
      <c r="AP28" s="38"/>
      <c r="AQ28" s="38"/>
      <c r="AR28" s="41"/>
      <c r="BE28" s="387"/>
    </row>
    <row r="29" spans="1:71" s="3" customFormat="1" ht="14.45" customHeight="1">
      <c r="B29" s="42"/>
      <c r="C29" s="43"/>
      <c r="D29" s="31" t="s">
        <v>44</v>
      </c>
      <c r="E29" s="43"/>
      <c r="F29" s="31" t="s">
        <v>45</v>
      </c>
      <c r="G29" s="43"/>
      <c r="H29" s="43"/>
      <c r="I29" s="43"/>
      <c r="J29" s="43"/>
      <c r="K29" s="43"/>
      <c r="L29" s="400">
        <v>0.21</v>
      </c>
      <c r="M29" s="399"/>
      <c r="N29" s="399"/>
      <c r="O29" s="399"/>
      <c r="P29" s="399"/>
      <c r="Q29" s="43"/>
      <c r="R29" s="43"/>
      <c r="S29" s="43"/>
      <c r="T29" s="43"/>
      <c r="U29" s="43"/>
      <c r="V29" s="43"/>
      <c r="W29" s="398">
        <f>ROUND(AZ54, 2)</f>
        <v>0</v>
      </c>
      <c r="X29" s="399"/>
      <c r="Y29" s="399"/>
      <c r="Z29" s="399"/>
      <c r="AA29" s="399"/>
      <c r="AB29" s="399"/>
      <c r="AC29" s="399"/>
      <c r="AD29" s="399"/>
      <c r="AE29" s="399"/>
      <c r="AF29" s="43"/>
      <c r="AG29" s="43"/>
      <c r="AH29" s="43"/>
      <c r="AI29" s="43"/>
      <c r="AJ29" s="43"/>
      <c r="AK29" s="398">
        <f>ROUND(AV54, 2)</f>
        <v>0</v>
      </c>
      <c r="AL29" s="399"/>
      <c r="AM29" s="399"/>
      <c r="AN29" s="399"/>
      <c r="AO29" s="399"/>
      <c r="AP29" s="43"/>
      <c r="AQ29" s="43"/>
      <c r="AR29" s="44"/>
      <c r="BE29" s="388"/>
    </row>
    <row r="30" spans="1:71" s="3" customFormat="1" ht="14.45" customHeight="1">
      <c r="B30" s="42"/>
      <c r="C30" s="43"/>
      <c r="D30" s="43"/>
      <c r="E30" s="43"/>
      <c r="F30" s="31" t="s">
        <v>46</v>
      </c>
      <c r="G30" s="43"/>
      <c r="H30" s="43"/>
      <c r="I30" s="43"/>
      <c r="J30" s="43"/>
      <c r="K30" s="43"/>
      <c r="L30" s="400">
        <v>0.15</v>
      </c>
      <c r="M30" s="399"/>
      <c r="N30" s="399"/>
      <c r="O30" s="399"/>
      <c r="P30" s="399"/>
      <c r="Q30" s="43"/>
      <c r="R30" s="43"/>
      <c r="S30" s="43"/>
      <c r="T30" s="43"/>
      <c r="U30" s="43"/>
      <c r="V30" s="43"/>
      <c r="W30" s="398">
        <f>ROUND(BA54, 2)</f>
        <v>0</v>
      </c>
      <c r="X30" s="399"/>
      <c r="Y30" s="399"/>
      <c r="Z30" s="399"/>
      <c r="AA30" s="399"/>
      <c r="AB30" s="399"/>
      <c r="AC30" s="399"/>
      <c r="AD30" s="399"/>
      <c r="AE30" s="399"/>
      <c r="AF30" s="43"/>
      <c r="AG30" s="43"/>
      <c r="AH30" s="43"/>
      <c r="AI30" s="43"/>
      <c r="AJ30" s="43"/>
      <c r="AK30" s="398">
        <f>ROUND(AW54, 2)</f>
        <v>0</v>
      </c>
      <c r="AL30" s="399"/>
      <c r="AM30" s="399"/>
      <c r="AN30" s="399"/>
      <c r="AO30" s="399"/>
      <c r="AP30" s="43"/>
      <c r="AQ30" s="43"/>
      <c r="AR30" s="44"/>
      <c r="BE30" s="388"/>
    </row>
    <row r="31" spans="1:71" s="3" customFormat="1" ht="14.45" hidden="1" customHeight="1">
      <c r="B31" s="42"/>
      <c r="C31" s="43"/>
      <c r="D31" s="43"/>
      <c r="E31" s="43"/>
      <c r="F31" s="31" t="s">
        <v>47</v>
      </c>
      <c r="G31" s="43"/>
      <c r="H31" s="43"/>
      <c r="I31" s="43"/>
      <c r="J31" s="43"/>
      <c r="K31" s="43"/>
      <c r="L31" s="400">
        <v>0.21</v>
      </c>
      <c r="M31" s="399"/>
      <c r="N31" s="399"/>
      <c r="O31" s="399"/>
      <c r="P31" s="399"/>
      <c r="Q31" s="43"/>
      <c r="R31" s="43"/>
      <c r="S31" s="43"/>
      <c r="T31" s="43"/>
      <c r="U31" s="43"/>
      <c r="V31" s="43"/>
      <c r="W31" s="398">
        <f>ROUND(BB54, 2)</f>
        <v>0</v>
      </c>
      <c r="X31" s="399"/>
      <c r="Y31" s="399"/>
      <c r="Z31" s="399"/>
      <c r="AA31" s="399"/>
      <c r="AB31" s="399"/>
      <c r="AC31" s="399"/>
      <c r="AD31" s="399"/>
      <c r="AE31" s="399"/>
      <c r="AF31" s="43"/>
      <c r="AG31" s="43"/>
      <c r="AH31" s="43"/>
      <c r="AI31" s="43"/>
      <c r="AJ31" s="43"/>
      <c r="AK31" s="398">
        <v>0</v>
      </c>
      <c r="AL31" s="399"/>
      <c r="AM31" s="399"/>
      <c r="AN31" s="399"/>
      <c r="AO31" s="399"/>
      <c r="AP31" s="43"/>
      <c r="AQ31" s="43"/>
      <c r="AR31" s="44"/>
      <c r="BE31" s="388"/>
    </row>
    <row r="32" spans="1:71" s="3" customFormat="1" ht="14.45" hidden="1" customHeight="1">
      <c r="B32" s="42"/>
      <c r="C32" s="43"/>
      <c r="D32" s="43"/>
      <c r="E32" s="43"/>
      <c r="F32" s="31" t="s">
        <v>48</v>
      </c>
      <c r="G32" s="43"/>
      <c r="H32" s="43"/>
      <c r="I32" s="43"/>
      <c r="J32" s="43"/>
      <c r="K32" s="43"/>
      <c r="L32" s="400">
        <v>0.15</v>
      </c>
      <c r="M32" s="399"/>
      <c r="N32" s="399"/>
      <c r="O32" s="399"/>
      <c r="P32" s="399"/>
      <c r="Q32" s="43"/>
      <c r="R32" s="43"/>
      <c r="S32" s="43"/>
      <c r="T32" s="43"/>
      <c r="U32" s="43"/>
      <c r="V32" s="43"/>
      <c r="W32" s="398">
        <f>ROUND(BC54, 2)</f>
        <v>0</v>
      </c>
      <c r="X32" s="399"/>
      <c r="Y32" s="399"/>
      <c r="Z32" s="399"/>
      <c r="AA32" s="399"/>
      <c r="AB32" s="399"/>
      <c r="AC32" s="399"/>
      <c r="AD32" s="399"/>
      <c r="AE32" s="399"/>
      <c r="AF32" s="43"/>
      <c r="AG32" s="43"/>
      <c r="AH32" s="43"/>
      <c r="AI32" s="43"/>
      <c r="AJ32" s="43"/>
      <c r="AK32" s="398">
        <v>0</v>
      </c>
      <c r="AL32" s="399"/>
      <c r="AM32" s="399"/>
      <c r="AN32" s="399"/>
      <c r="AO32" s="399"/>
      <c r="AP32" s="43"/>
      <c r="AQ32" s="43"/>
      <c r="AR32" s="44"/>
      <c r="BE32" s="388"/>
    </row>
    <row r="33" spans="1:57" s="3" customFormat="1" ht="14.45" hidden="1" customHeight="1">
      <c r="B33" s="42"/>
      <c r="C33" s="43"/>
      <c r="D33" s="43"/>
      <c r="E33" s="43"/>
      <c r="F33" s="31" t="s">
        <v>49</v>
      </c>
      <c r="G33" s="43"/>
      <c r="H33" s="43"/>
      <c r="I33" s="43"/>
      <c r="J33" s="43"/>
      <c r="K33" s="43"/>
      <c r="L33" s="400">
        <v>0</v>
      </c>
      <c r="M33" s="399"/>
      <c r="N33" s="399"/>
      <c r="O33" s="399"/>
      <c r="P33" s="399"/>
      <c r="Q33" s="43"/>
      <c r="R33" s="43"/>
      <c r="S33" s="43"/>
      <c r="T33" s="43"/>
      <c r="U33" s="43"/>
      <c r="V33" s="43"/>
      <c r="W33" s="398">
        <f>ROUND(BD54, 2)</f>
        <v>0</v>
      </c>
      <c r="X33" s="399"/>
      <c r="Y33" s="399"/>
      <c r="Z33" s="399"/>
      <c r="AA33" s="399"/>
      <c r="AB33" s="399"/>
      <c r="AC33" s="399"/>
      <c r="AD33" s="399"/>
      <c r="AE33" s="399"/>
      <c r="AF33" s="43"/>
      <c r="AG33" s="43"/>
      <c r="AH33" s="43"/>
      <c r="AI33" s="43"/>
      <c r="AJ33" s="43"/>
      <c r="AK33" s="398">
        <v>0</v>
      </c>
      <c r="AL33" s="399"/>
      <c r="AM33" s="399"/>
      <c r="AN33" s="399"/>
      <c r="AO33" s="399"/>
      <c r="AP33" s="43"/>
      <c r="AQ33" s="43"/>
      <c r="AR33" s="44"/>
    </row>
    <row r="34" spans="1:57" s="2" customFormat="1" ht="6.95" customHeight="1">
      <c r="A34" s="36"/>
      <c r="B34" s="37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41"/>
      <c r="BE34" s="36"/>
    </row>
    <row r="35" spans="1:57" s="2" customFormat="1" ht="25.9" customHeight="1">
      <c r="A35" s="36"/>
      <c r="B35" s="37"/>
      <c r="C35" s="45"/>
      <c r="D35" s="46" t="s">
        <v>50</v>
      </c>
      <c r="E35" s="47"/>
      <c r="F35" s="47"/>
      <c r="G35" s="47"/>
      <c r="H35" s="47"/>
      <c r="I35" s="47"/>
      <c r="J35" s="47"/>
      <c r="K35" s="47"/>
      <c r="L35" s="47"/>
      <c r="M35" s="47"/>
      <c r="N35" s="47"/>
      <c r="O35" s="47"/>
      <c r="P35" s="47"/>
      <c r="Q35" s="47"/>
      <c r="R35" s="47"/>
      <c r="S35" s="47"/>
      <c r="T35" s="48" t="s">
        <v>51</v>
      </c>
      <c r="U35" s="47"/>
      <c r="V35" s="47"/>
      <c r="W35" s="47"/>
      <c r="X35" s="404" t="s">
        <v>52</v>
      </c>
      <c r="Y35" s="402"/>
      <c r="Z35" s="402"/>
      <c r="AA35" s="402"/>
      <c r="AB35" s="402"/>
      <c r="AC35" s="47"/>
      <c r="AD35" s="47"/>
      <c r="AE35" s="47"/>
      <c r="AF35" s="47"/>
      <c r="AG35" s="47"/>
      <c r="AH35" s="47"/>
      <c r="AI35" s="47"/>
      <c r="AJ35" s="47"/>
      <c r="AK35" s="401">
        <f>SUM(AK26:AK33)</f>
        <v>0</v>
      </c>
      <c r="AL35" s="402"/>
      <c r="AM35" s="402"/>
      <c r="AN35" s="402"/>
      <c r="AO35" s="403"/>
      <c r="AP35" s="45"/>
      <c r="AQ35" s="45"/>
      <c r="AR35" s="41"/>
      <c r="BE35" s="36"/>
    </row>
    <row r="36" spans="1:57" s="2" customFormat="1" ht="6.95" customHeight="1">
      <c r="A36" s="36"/>
      <c r="B36" s="37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41"/>
      <c r="BE36" s="36"/>
    </row>
    <row r="37" spans="1:57" s="2" customFormat="1" ht="6.95" customHeight="1">
      <c r="A37" s="36"/>
      <c r="B37" s="49"/>
      <c r="C37" s="50"/>
      <c r="D37" s="50"/>
      <c r="E37" s="50"/>
      <c r="F37" s="50"/>
      <c r="G37" s="50"/>
      <c r="H37" s="50"/>
      <c r="I37" s="50"/>
      <c r="J37" s="50"/>
      <c r="K37" s="50"/>
      <c r="L37" s="50"/>
      <c r="M37" s="50"/>
      <c r="N37" s="50"/>
      <c r="O37" s="50"/>
      <c r="P37" s="50"/>
      <c r="Q37" s="50"/>
      <c r="R37" s="50"/>
      <c r="S37" s="50"/>
      <c r="T37" s="50"/>
      <c r="U37" s="50"/>
      <c r="V37" s="50"/>
      <c r="W37" s="50"/>
      <c r="X37" s="50"/>
      <c r="Y37" s="50"/>
      <c r="Z37" s="50"/>
      <c r="AA37" s="50"/>
      <c r="AB37" s="50"/>
      <c r="AC37" s="50"/>
      <c r="AD37" s="50"/>
      <c r="AE37" s="50"/>
      <c r="AF37" s="50"/>
      <c r="AG37" s="50"/>
      <c r="AH37" s="50"/>
      <c r="AI37" s="50"/>
      <c r="AJ37" s="50"/>
      <c r="AK37" s="50"/>
      <c r="AL37" s="50"/>
      <c r="AM37" s="50"/>
      <c r="AN37" s="50"/>
      <c r="AO37" s="50"/>
      <c r="AP37" s="50"/>
      <c r="AQ37" s="50"/>
      <c r="AR37" s="41"/>
      <c r="BE37" s="36"/>
    </row>
    <row r="41" spans="1:57" s="2" customFormat="1" ht="6.95" customHeight="1">
      <c r="A41" s="36"/>
      <c r="B41" s="51"/>
      <c r="C41" s="52"/>
      <c r="D41" s="52"/>
      <c r="E41" s="52"/>
      <c r="F41" s="52"/>
      <c r="G41" s="52"/>
      <c r="H41" s="52"/>
      <c r="I41" s="52"/>
      <c r="J41" s="52"/>
      <c r="K41" s="52"/>
      <c r="L41" s="52"/>
      <c r="M41" s="52"/>
      <c r="N41" s="52"/>
      <c r="O41" s="52"/>
      <c r="P41" s="52"/>
      <c r="Q41" s="52"/>
      <c r="R41" s="52"/>
      <c r="S41" s="52"/>
      <c r="T41" s="52"/>
      <c r="U41" s="52"/>
      <c r="V41" s="52"/>
      <c r="W41" s="52"/>
      <c r="X41" s="52"/>
      <c r="Y41" s="52"/>
      <c r="Z41" s="52"/>
      <c r="AA41" s="52"/>
      <c r="AB41" s="52"/>
      <c r="AC41" s="52"/>
      <c r="AD41" s="52"/>
      <c r="AE41" s="52"/>
      <c r="AF41" s="52"/>
      <c r="AG41" s="52"/>
      <c r="AH41" s="52"/>
      <c r="AI41" s="52"/>
      <c r="AJ41" s="52"/>
      <c r="AK41" s="52"/>
      <c r="AL41" s="52"/>
      <c r="AM41" s="52"/>
      <c r="AN41" s="52"/>
      <c r="AO41" s="52"/>
      <c r="AP41" s="52"/>
      <c r="AQ41" s="52"/>
      <c r="AR41" s="41"/>
      <c r="BE41" s="36"/>
    </row>
    <row r="42" spans="1:57" s="2" customFormat="1" ht="24.95" customHeight="1">
      <c r="A42" s="36"/>
      <c r="B42" s="37"/>
      <c r="C42" s="25" t="s">
        <v>53</v>
      </c>
      <c r="D42" s="38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38"/>
      <c r="P42" s="38"/>
      <c r="Q42" s="38"/>
      <c r="R42" s="38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  <c r="AF42" s="38"/>
      <c r="AG42" s="38"/>
      <c r="AH42" s="38"/>
      <c r="AI42" s="38"/>
      <c r="AJ42" s="38"/>
      <c r="AK42" s="38"/>
      <c r="AL42" s="38"/>
      <c r="AM42" s="38"/>
      <c r="AN42" s="38"/>
      <c r="AO42" s="38"/>
      <c r="AP42" s="38"/>
      <c r="AQ42" s="38"/>
      <c r="AR42" s="41"/>
      <c r="BE42" s="36"/>
    </row>
    <row r="43" spans="1:57" s="2" customFormat="1" ht="6.95" customHeight="1">
      <c r="A43" s="36"/>
      <c r="B43" s="37"/>
      <c r="C43" s="38"/>
      <c r="D43" s="38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38"/>
      <c r="Q43" s="38"/>
      <c r="R43" s="38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  <c r="AF43" s="38"/>
      <c r="AG43" s="38"/>
      <c r="AH43" s="38"/>
      <c r="AI43" s="38"/>
      <c r="AJ43" s="38"/>
      <c r="AK43" s="38"/>
      <c r="AL43" s="38"/>
      <c r="AM43" s="38"/>
      <c r="AN43" s="38"/>
      <c r="AO43" s="38"/>
      <c r="AP43" s="38"/>
      <c r="AQ43" s="38"/>
      <c r="AR43" s="41"/>
      <c r="BE43" s="36"/>
    </row>
    <row r="44" spans="1:57" s="4" customFormat="1" ht="12" customHeight="1">
      <c r="B44" s="53"/>
      <c r="C44" s="31" t="s">
        <v>13</v>
      </c>
      <c r="D44" s="54"/>
      <c r="E44" s="54"/>
      <c r="F44" s="54"/>
      <c r="G44" s="54"/>
      <c r="H44" s="54"/>
      <c r="I44" s="54"/>
      <c r="J44" s="54"/>
      <c r="K44" s="54"/>
      <c r="L44" s="54" t="str">
        <f>K5</f>
        <v>201928</v>
      </c>
      <c r="M44" s="54"/>
      <c r="N44" s="54"/>
      <c r="O44" s="54"/>
      <c r="P44" s="54"/>
      <c r="Q44" s="54"/>
      <c r="R44" s="54"/>
      <c r="S44" s="54"/>
      <c r="T44" s="54"/>
      <c r="U44" s="54"/>
      <c r="V44" s="54"/>
      <c r="W44" s="54"/>
      <c r="X44" s="54"/>
      <c r="Y44" s="54"/>
      <c r="Z44" s="54"/>
      <c r="AA44" s="54"/>
      <c r="AB44" s="54"/>
      <c r="AC44" s="54"/>
      <c r="AD44" s="54"/>
      <c r="AE44" s="54"/>
      <c r="AF44" s="54"/>
      <c r="AG44" s="54"/>
      <c r="AH44" s="54"/>
      <c r="AI44" s="54"/>
      <c r="AJ44" s="54"/>
      <c r="AK44" s="54"/>
      <c r="AL44" s="54"/>
      <c r="AM44" s="54"/>
      <c r="AN44" s="54"/>
      <c r="AO44" s="54"/>
      <c r="AP44" s="54"/>
      <c r="AQ44" s="54"/>
      <c r="AR44" s="55"/>
    </row>
    <row r="45" spans="1:57" s="5" customFormat="1" ht="36.950000000000003" customHeight="1">
      <c r="B45" s="56"/>
      <c r="C45" s="57" t="s">
        <v>16</v>
      </c>
      <c r="D45" s="58"/>
      <c r="E45" s="58"/>
      <c r="F45" s="58"/>
      <c r="G45" s="58"/>
      <c r="H45" s="58"/>
      <c r="I45" s="58"/>
      <c r="J45" s="58"/>
      <c r="K45" s="58"/>
      <c r="L45" s="362" t="str">
        <f>K6</f>
        <v>Pelhřimov - výpravní budova, obnova střešního pláště</v>
      </c>
      <c r="M45" s="363"/>
      <c r="N45" s="363"/>
      <c r="O45" s="363"/>
      <c r="P45" s="363"/>
      <c r="Q45" s="363"/>
      <c r="R45" s="363"/>
      <c r="S45" s="363"/>
      <c r="T45" s="363"/>
      <c r="U45" s="363"/>
      <c r="V45" s="363"/>
      <c r="W45" s="363"/>
      <c r="X45" s="363"/>
      <c r="Y45" s="363"/>
      <c r="Z45" s="363"/>
      <c r="AA45" s="363"/>
      <c r="AB45" s="363"/>
      <c r="AC45" s="363"/>
      <c r="AD45" s="363"/>
      <c r="AE45" s="363"/>
      <c r="AF45" s="363"/>
      <c r="AG45" s="363"/>
      <c r="AH45" s="363"/>
      <c r="AI45" s="363"/>
      <c r="AJ45" s="363"/>
      <c r="AK45" s="363"/>
      <c r="AL45" s="363"/>
      <c r="AM45" s="363"/>
      <c r="AN45" s="363"/>
      <c r="AO45" s="363"/>
      <c r="AP45" s="58"/>
      <c r="AQ45" s="58"/>
      <c r="AR45" s="59"/>
    </row>
    <row r="46" spans="1:57" s="2" customFormat="1" ht="6.95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41"/>
      <c r="BE46" s="36"/>
    </row>
    <row r="47" spans="1:57" s="2" customFormat="1" ht="12" customHeight="1">
      <c r="A47" s="36"/>
      <c r="B47" s="37"/>
      <c r="C47" s="31" t="s">
        <v>22</v>
      </c>
      <c r="D47" s="38"/>
      <c r="E47" s="38"/>
      <c r="F47" s="38"/>
      <c r="G47" s="38"/>
      <c r="H47" s="38"/>
      <c r="I47" s="38"/>
      <c r="J47" s="38"/>
      <c r="K47" s="38"/>
      <c r="L47" s="60" t="str">
        <f>IF(K8="","",K8)</f>
        <v>Železniční stanice-Pelhřimov</v>
      </c>
      <c r="M47" s="38"/>
      <c r="N47" s="38"/>
      <c r="O47" s="38"/>
      <c r="P47" s="38"/>
      <c r="Q47" s="38"/>
      <c r="R47" s="38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  <c r="AF47" s="38"/>
      <c r="AG47" s="38"/>
      <c r="AH47" s="38"/>
      <c r="AI47" s="31" t="s">
        <v>24</v>
      </c>
      <c r="AJ47" s="38"/>
      <c r="AK47" s="38"/>
      <c r="AL47" s="38"/>
      <c r="AM47" s="364" t="str">
        <f>IF(AN8= "","",AN8)</f>
        <v>15. 10. 2019</v>
      </c>
      <c r="AN47" s="364"/>
      <c r="AO47" s="38"/>
      <c r="AP47" s="38"/>
      <c r="AQ47" s="38"/>
      <c r="AR47" s="41"/>
      <c r="BE47" s="36"/>
    </row>
    <row r="48" spans="1:57" s="2" customFormat="1" ht="6.95" customHeight="1">
      <c r="A48" s="36"/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  <c r="AF48" s="38"/>
      <c r="AG48" s="38"/>
      <c r="AH48" s="38"/>
      <c r="AI48" s="38"/>
      <c r="AJ48" s="38"/>
      <c r="AK48" s="38"/>
      <c r="AL48" s="38"/>
      <c r="AM48" s="38"/>
      <c r="AN48" s="38"/>
      <c r="AO48" s="38"/>
      <c r="AP48" s="38"/>
      <c r="AQ48" s="38"/>
      <c r="AR48" s="41"/>
      <c r="BE48" s="36"/>
    </row>
    <row r="49" spans="1:91" s="2" customFormat="1" ht="15.2" customHeight="1">
      <c r="A49" s="36"/>
      <c r="B49" s="37"/>
      <c r="C49" s="31" t="s">
        <v>26</v>
      </c>
      <c r="D49" s="38"/>
      <c r="E49" s="38"/>
      <c r="F49" s="38"/>
      <c r="G49" s="38"/>
      <c r="H49" s="38"/>
      <c r="I49" s="38"/>
      <c r="J49" s="38"/>
      <c r="K49" s="38"/>
      <c r="L49" s="54" t="str">
        <f>IF(E11= "","",E11)</f>
        <v xml:space="preserve">Správa železniční a dopravní cesty, Praha </v>
      </c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8"/>
      <c r="AI49" s="31" t="s">
        <v>32</v>
      </c>
      <c r="AJ49" s="38"/>
      <c r="AK49" s="38"/>
      <c r="AL49" s="38"/>
      <c r="AM49" s="371" t="str">
        <f>IF(E17="","",E17)</f>
        <v>Engineerscz</v>
      </c>
      <c r="AN49" s="372"/>
      <c r="AO49" s="372"/>
      <c r="AP49" s="372"/>
      <c r="AQ49" s="38"/>
      <c r="AR49" s="41"/>
      <c r="AS49" s="365" t="s">
        <v>54</v>
      </c>
      <c r="AT49" s="366"/>
      <c r="AU49" s="62"/>
      <c r="AV49" s="62"/>
      <c r="AW49" s="62"/>
      <c r="AX49" s="62"/>
      <c r="AY49" s="62"/>
      <c r="AZ49" s="62"/>
      <c r="BA49" s="62"/>
      <c r="BB49" s="62"/>
      <c r="BC49" s="62"/>
      <c r="BD49" s="63"/>
      <c r="BE49" s="36"/>
    </row>
    <row r="50" spans="1:91" s="2" customFormat="1" ht="15.2" customHeight="1">
      <c r="A50" s="36"/>
      <c r="B50" s="37"/>
      <c r="C50" s="31" t="s">
        <v>30</v>
      </c>
      <c r="D50" s="38"/>
      <c r="E50" s="38"/>
      <c r="F50" s="38"/>
      <c r="G50" s="38"/>
      <c r="H50" s="38"/>
      <c r="I50" s="38"/>
      <c r="J50" s="38"/>
      <c r="K50" s="38"/>
      <c r="L50" s="54" t="str">
        <f>IF(E14= "Vyplň údaj","",E14)</f>
        <v/>
      </c>
      <c r="M50" s="38"/>
      <c r="N50" s="38"/>
      <c r="O50" s="38"/>
      <c r="P50" s="38"/>
      <c r="Q50" s="38"/>
      <c r="R50" s="38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  <c r="AF50" s="38"/>
      <c r="AG50" s="38"/>
      <c r="AH50" s="38"/>
      <c r="AI50" s="31" t="s">
        <v>35</v>
      </c>
      <c r="AJ50" s="38"/>
      <c r="AK50" s="38"/>
      <c r="AL50" s="38"/>
      <c r="AM50" s="371" t="str">
        <f>IF(E20="","",E20)</f>
        <v>Toman Martin</v>
      </c>
      <c r="AN50" s="372"/>
      <c r="AO50" s="372"/>
      <c r="AP50" s="372"/>
      <c r="AQ50" s="38"/>
      <c r="AR50" s="41"/>
      <c r="AS50" s="367"/>
      <c r="AT50" s="368"/>
      <c r="AU50" s="64"/>
      <c r="AV50" s="64"/>
      <c r="AW50" s="64"/>
      <c r="AX50" s="64"/>
      <c r="AY50" s="64"/>
      <c r="AZ50" s="64"/>
      <c r="BA50" s="64"/>
      <c r="BB50" s="64"/>
      <c r="BC50" s="64"/>
      <c r="BD50" s="65"/>
      <c r="BE50" s="36"/>
    </row>
    <row r="51" spans="1:91" s="2" customFormat="1" ht="10.9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38"/>
      <c r="M51" s="38"/>
      <c r="N51" s="38"/>
      <c r="O51" s="38"/>
      <c r="P51" s="38"/>
      <c r="Q51" s="38"/>
      <c r="R51" s="38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  <c r="AF51" s="38"/>
      <c r="AG51" s="38"/>
      <c r="AH51" s="38"/>
      <c r="AI51" s="38"/>
      <c r="AJ51" s="38"/>
      <c r="AK51" s="38"/>
      <c r="AL51" s="38"/>
      <c r="AM51" s="38"/>
      <c r="AN51" s="38"/>
      <c r="AO51" s="38"/>
      <c r="AP51" s="38"/>
      <c r="AQ51" s="38"/>
      <c r="AR51" s="41"/>
      <c r="AS51" s="369"/>
      <c r="AT51" s="370"/>
      <c r="AU51" s="66"/>
      <c r="AV51" s="66"/>
      <c r="AW51" s="66"/>
      <c r="AX51" s="66"/>
      <c r="AY51" s="66"/>
      <c r="AZ51" s="66"/>
      <c r="BA51" s="66"/>
      <c r="BB51" s="66"/>
      <c r="BC51" s="66"/>
      <c r="BD51" s="67"/>
      <c r="BE51" s="36"/>
    </row>
    <row r="52" spans="1:91" s="2" customFormat="1" ht="29.25" customHeight="1">
      <c r="A52" s="36"/>
      <c r="B52" s="37"/>
      <c r="C52" s="373" t="s">
        <v>55</v>
      </c>
      <c r="D52" s="374"/>
      <c r="E52" s="374"/>
      <c r="F52" s="374"/>
      <c r="G52" s="374"/>
      <c r="H52" s="68"/>
      <c r="I52" s="376" t="s">
        <v>56</v>
      </c>
      <c r="J52" s="374"/>
      <c r="K52" s="374"/>
      <c r="L52" s="374"/>
      <c r="M52" s="374"/>
      <c r="N52" s="374"/>
      <c r="O52" s="374"/>
      <c r="P52" s="374"/>
      <c r="Q52" s="374"/>
      <c r="R52" s="374"/>
      <c r="S52" s="374"/>
      <c r="T52" s="374"/>
      <c r="U52" s="374"/>
      <c r="V52" s="374"/>
      <c r="W52" s="374"/>
      <c r="X52" s="374"/>
      <c r="Y52" s="374"/>
      <c r="Z52" s="374"/>
      <c r="AA52" s="374"/>
      <c r="AB52" s="374"/>
      <c r="AC52" s="374"/>
      <c r="AD52" s="374"/>
      <c r="AE52" s="374"/>
      <c r="AF52" s="374"/>
      <c r="AG52" s="375" t="s">
        <v>57</v>
      </c>
      <c r="AH52" s="374"/>
      <c r="AI52" s="374"/>
      <c r="AJ52" s="374"/>
      <c r="AK52" s="374"/>
      <c r="AL52" s="374"/>
      <c r="AM52" s="374"/>
      <c r="AN52" s="376" t="s">
        <v>58</v>
      </c>
      <c r="AO52" s="374"/>
      <c r="AP52" s="374"/>
      <c r="AQ52" s="69" t="s">
        <v>59</v>
      </c>
      <c r="AR52" s="41"/>
      <c r="AS52" s="70" t="s">
        <v>60</v>
      </c>
      <c r="AT52" s="71" t="s">
        <v>61</v>
      </c>
      <c r="AU52" s="71" t="s">
        <v>62</v>
      </c>
      <c r="AV52" s="71" t="s">
        <v>63</v>
      </c>
      <c r="AW52" s="71" t="s">
        <v>64</v>
      </c>
      <c r="AX52" s="71" t="s">
        <v>65</v>
      </c>
      <c r="AY52" s="71" t="s">
        <v>66</v>
      </c>
      <c r="AZ52" s="71" t="s">
        <v>67</v>
      </c>
      <c r="BA52" s="71" t="s">
        <v>68</v>
      </c>
      <c r="BB52" s="71" t="s">
        <v>69</v>
      </c>
      <c r="BC52" s="71" t="s">
        <v>70</v>
      </c>
      <c r="BD52" s="72" t="s">
        <v>71</v>
      </c>
      <c r="BE52" s="36"/>
    </row>
    <row r="53" spans="1:91" s="2" customFormat="1" ht="10.9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  <c r="AF53" s="38"/>
      <c r="AG53" s="38"/>
      <c r="AH53" s="38"/>
      <c r="AI53" s="38"/>
      <c r="AJ53" s="38"/>
      <c r="AK53" s="38"/>
      <c r="AL53" s="38"/>
      <c r="AM53" s="38"/>
      <c r="AN53" s="38"/>
      <c r="AO53" s="38"/>
      <c r="AP53" s="38"/>
      <c r="AQ53" s="38"/>
      <c r="AR53" s="41"/>
      <c r="AS53" s="73"/>
      <c r="AT53" s="74"/>
      <c r="AU53" s="74"/>
      <c r="AV53" s="74"/>
      <c r="AW53" s="74"/>
      <c r="AX53" s="74"/>
      <c r="AY53" s="74"/>
      <c r="AZ53" s="74"/>
      <c r="BA53" s="74"/>
      <c r="BB53" s="74"/>
      <c r="BC53" s="74"/>
      <c r="BD53" s="75"/>
      <c r="BE53" s="36"/>
    </row>
    <row r="54" spans="1:91" s="6" customFormat="1" ht="32.450000000000003" customHeight="1">
      <c r="B54" s="76"/>
      <c r="C54" s="77" t="s">
        <v>72</v>
      </c>
      <c r="D54" s="78"/>
      <c r="E54" s="78"/>
      <c r="F54" s="78"/>
      <c r="G54" s="78"/>
      <c r="H54" s="78"/>
      <c r="I54" s="78"/>
      <c r="J54" s="78"/>
      <c r="K54" s="78"/>
      <c r="L54" s="78"/>
      <c r="M54" s="78"/>
      <c r="N54" s="78"/>
      <c r="O54" s="78"/>
      <c r="P54" s="78"/>
      <c r="Q54" s="78"/>
      <c r="R54" s="78"/>
      <c r="S54" s="78"/>
      <c r="T54" s="78"/>
      <c r="U54" s="78"/>
      <c r="V54" s="78"/>
      <c r="W54" s="78"/>
      <c r="X54" s="78"/>
      <c r="Y54" s="78"/>
      <c r="Z54" s="78"/>
      <c r="AA54" s="78"/>
      <c r="AB54" s="78"/>
      <c r="AC54" s="78"/>
      <c r="AD54" s="78"/>
      <c r="AE54" s="78"/>
      <c r="AF54" s="78"/>
      <c r="AG54" s="384">
        <f>ROUND(AG55+AG59,2)</f>
        <v>0</v>
      </c>
      <c r="AH54" s="384"/>
      <c r="AI54" s="384"/>
      <c r="AJ54" s="384"/>
      <c r="AK54" s="384"/>
      <c r="AL54" s="384"/>
      <c r="AM54" s="384"/>
      <c r="AN54" s="385">
        <f t="shared" ref="AN54:AN59" si="0">SUM(AG54,AT54)</f>
        <v>0</v>
      </c>
      <c r="AO54" s="385"/>
      <c r="AP54" s="385"/>
      <c r="AQ54" s="80" t="s">
        <v>21</v>
      </c>
      <c r="AR54" s="81"/>
      <c r="AS54" s="82">
        <f>ROUND(AS55+AS59,2)</f>
        <v>0</v>
      </c>
      <c r="AT54" s="83">
        <f t="shared" ref="AT54:AT59" si="1">ROUND(SUM(AV54:AW54),2)</f>
        <v>0</v>
      </c>
      <c r="AU54" s="84">
        <f>ROUND(AU55+AU59,5)</f>
        <v>0</v>
      </c>
      <c r="AV54" s="83">
        <f>ROUND(AZ54*L29,2)</f>
        <v>0</v>
      </c>
      <c r="AW54" s="83">
        <f>ROUND(BA54*L30,2)</f>
        <v>0</v>
      </c>
      <c r="AX54" s="83">
        <f>ROUND(BB54*L29,2)</f>
        <v>0</v>
      </c>
      <c r="AY54" s="83">
        <f>ROUND(BC54*L30,2)</f>
        <v>0</v>
      </c>
      <c r="AZ54" s="83">
        <f>ROUND(AZ55+AZ59,2)</f>
        <v>0</v>
      </c>
      <c r="BA54" s="83">
        <f>ROUND(BA55+BA59,2)</f>
        <v>0</v>
      </c>
      <c r="BB54" s="83">
        <f>ROUND(BB55+BB59,2)</f>
        <v>0</v>
      </c>
      <c r="BC54" s="83">
        <f>ROUND(BC55+BC59,2)</f>
        <v>0</v>
      </c>
      <c r="BD54" s="85">
        <f>ROUND(BD55+BD59,2)</f>
        <v>0</v>
      </c>
      <c r="BS54" s="86" t="s">
        <v>73</v>
      </c>
      <c r="BT54" s="86" t="s">
        <v>74</v>
      </c>
      <c r="BU54" s="87" t="s">
        <v>75</v>
      </c>
      <c r="BV54" s="86" t="s">
        <v>76</v>
      </c>
      <c r="BW54" s="86" t="s">
        <v>5</v>
      </c>
      <c r="BX54" s="86" t="s">
        <v>77</v>
      </c>
      <c r="CL54" s="86" t="s">
        <v>19</v>
      </c>
    </row>
    <row r="55" spans="1:91" s="7" customFormat="1" ht="16.5" customHeight="1">
      <c r="B55" s="88"/>
      <c r="C55" s="89"/>
      <c r="D55" s="380" t="s">
        <v>78</v>
      </c>
      <c r="E55" s="380"/>
      <c r="F55" s="380"/>
      <c r="G55" s="380"/>
      <c r="H55" s="380"/>
      <c r="I55" s="90"/>
      <c r="J55" s="380" t="s">
        <v>79</v>
      </c>
      <c r="K55" s="380"/>
      <c r="L55" s="380"/>
      <c r="M55" s="380"/>
      <c r="N55" s="380"/>
      <c r="O55" s="380"/>
      <c r="P55" s="380"/>
      <c r="Q55" s="380"/>
      <c r="R55" s="380"/>
      <c r="S55" s="380"/>
      <c r="T55" s="380"/>
      <c r="U55" s="380"/>
      <c r="V55" s="380"/>
      <c r="W55" s="380"/>
      <c r="X55" s="380"/>
      <c r="Y55" s="380"/>
      <c r="Z55" s="380"/>
      <c r="AA55" s="380"/>
      <c r="AB55" s="380"/>
      <c r="AC55" s="380"/>
      <c r="AD55" s="380"/>
      <c r="AE55" s="380"/>
      <c r="AF55" s="380"/>
      <c r="AG55" s="377">
        <f>ROUND(SUM(AG56:AG58),2)</f>
        <v>0</v>
      </c>
      <c r="AH55" s="378"/>
      <c r="AI55" s="378"/>
      <c r="AJ55" s="378"/>
      <c r="AK55" s="378"/>
      <c r="AL55" s="378"/>
      <c r="AM55" s="378"/>
      <c r="AN55" s="379">
        <f t="shared" si="0"/>
        <v>0</v>
      </c>
      <c r="AO55" s="378"/>
      <c r="AP55" s="378"/>
      <c r="AQ55" s="91" t="s">
        <v>80</v>
      </c>
      <c r="AR55" s="92"/>
      <c r="AS55" s="93">
        <f>ROUND(SUM(AS56:AS58),2)</f>
        <v>0</v>
      </c>
      <c r="AT55" s="94">
        <f t="shared" si="1"/>
        <v>0</v>
      </c>
      <c r="AU55" s="95">
        <f>ROUND(SUM(AU56:AU58),5)</f>
        <v>0</v>
      </c>
      <c r="AV55" s="94">
        <f>ROUND(AZ55*L29,2)</f>
        <v>0</v>
      </c>
      <c r="AW55" s="94">
        <f>ROUND(BA55*L30,2)</f>
        <v>0</v>
      </c>
      <c r="AX55" s="94">
        <f>ROUND(BB55*L29,2)</f>
        <v>0</v>
      </c>
      <c r="AY55" s="94">
        <f>ROUND(BC55*L30,2)</f>
        <v>0</v>
      </c>
      <c r="AZ55" s="94">
        <f>ROUND(SUM(AZ56:AZ58),2)</f>
        <v>0</v>
      </c>
      <c r="BA55" s="94">
        <f>ROUND(SUM(BA56:BA58),2)</f>
        <v>0</v>
      </c>
      <c r="BB55" s="94">
        <f>ROUND(SUM(BB56:BB58),2)</f>
        <v>0</v>
      </c>
      <c r="BC55" s="94">
        <f>ROUND(SUM(BC56:BC58),2)</f>
        <v>0</v>
      </c>
      <c r="BD55" s="96">
        <f>ROUND(SUM(BD56:BD58),2)</f>
        <v>0</v>
      </c>
      <c r="BS55" s="97" t="s">
        <v>73</v>
      </c>
      <c r="BT55" s="97" t="s">
        <v>81</v>
      </c>
      <c r="BU55" s="97" t="s">
        <v>75</v>
      </c>
      <c r="BV55" s="97" t="s">
        <v>76</v>
      </c>
      <c r="BW55" s="97" t="s">
        <v>82</v>
      </c>
      <c r="BX55" s="97" t="s">
        <v>5</v>
      </c>
      <c r="CL55" s="97" t="s">
        <v>19</v>
      </c>
      <c r="CM55" s="97" t="s">
        <v>83</v>
      </c>
    </row>
    <row r="56" spans="1:91" s="4" customFormat="1" ht="16.5" customHeight="1">
      <c r="A56" s="98" t="s">
        <v>84</v>
      </c>
      <c r="B56" s="53"/>
      <c r="C56" s="99"/>
      <c r="D56" s="99"/>
      <c r="E56" s="383" t="s">
        <v>85</v>
      </c>
      <c r="F56" s="383"/>
      <c r="G56" s="383"/>
      <c r="H56" s="383"/>
      <c r="I56" s="383"/>
      <c r="J56" s="99"/>
      <c r="K56" s="383" t="s">
        <v>86</v>
      </c>
      <c r="L56" s="383"/>
      <c r="M56" s="383"/>
      <c r="N56" s="383"/>
      <c r="O56" s="383"/>
      <c r="P56" s="383"/>
      <c r="Q56" s="383"/>
      <c r="R56" s="383"/>
      <c r="S56" s="383"/>
      <c r="T56" s="383"/>
      <c r="U56" s="383"/>
      <c r="V56" s="383"/>
      <c r="W56" s="383"/>
      <c r="X56" s="383"/>
      <c r="Y56" s="383"/>
      <c r="Z56" s="383"/>
      <c r="AA56" s="383"/>
      <c r="AB56" s="383"/>
      <c r="AC56" s="383"/>
      <c r="AD56" s="383"/>
      <c r="AE56" s="383"/>
      <c r="AF56" s="383"/>
      <c r="AG56" s="381">
        <f>'SO-1.1.a - Architektonick...'!J32</f>
        <v>0</v>
      </c>
      <c r="AH56" s="382"/>
      <c r="AI56" s="382"/>
      <c r="AJ56" s="382"/>
      <c r="AK56" s="382"/>
      <c r="AL56" s="382"/>
      <c r="AM56" s="382"/>
      <c r="AN56" s="381">
        <f t="shared" si="0"/>
        <v>0</v>
      </c>
      <c r="AO56" s="382"/>
      <c r="AP56" s="382"/>
      <c r="AQ56" s="100" t="s">
        <v>87</v>
      </c>
      <c r="AR56" s="55"/>
      <c r="AS56" s="101">
        <v>0</v>
      </c>
      <c r="AT56" s="102">
        <f t="shared" si="1"/>
        <v>0</v>
      </c>
      <c r="AU56" s="103">
        <f>'SO-1.1.a - Architektonick...'!P99</f>
        <v>0</v>
      </c>
      <c r="AV56" s="102">
        <f>'SO-1.1.a - Architektonick...'!J35</f>
        <v>0</v>
      </c>
      <c r="AW56" s="102">
        <f>'SO-1.1.a - Architektonick...'!J36</f>
        <v>0</v>
      </c>
      <c r="AX56" s="102">
        <f>'SO-1.1.a - Architektonick...'!J37</f>
        <v>0</v>
      </c>
      <c r="AY56" s="102">
        <f>'SO-1.1.a - Architektonick...'!J38</f>
        <v>0</v>
      </c>
      <c r="AZ56" s="102">
        <f>'SO-1.1.a - Architektonick...'!F35</f>
        <v>0</v>
      </c>
      <c r="BA56" s="102">
        <f>'SO-1.1.a - Architektonick...'!F36</f>
        <v>0</v>
      </c>
      <c r="BB56" s="102">
        <f>'SO-1.1.a - Architektonick...'!F37</f>
        <v>0</v>
      </c>
      <c r="BC56" s="102">
        <f>'SO-1.1.a - Architektonick...'!F38</f>
        <v>0</v>
      </c>
      <c r="BD56" s="104">
        <f>'SO-1.1.a - Architektonick...'!F39</f>
        <v>0</v>
      </c>
      <c r="BT56" s="105" t="s">
        <v>83</v>
      </c>
      <c r="BV56" s="105" t="s">
        <v>76</v>
      </c>
      <c r="BW56" s="105" t="s">
        <v>88</v>
      </c>
      <c r="BX56" s="105" t="s">
        <v>82</v>
      </c>
      <c r="CL56" s="105" t="s">
        <v>19</v>
      </c>
    </row>
    <row r="57" spans="1:91" s="4" customFormat="1" ht="23.25" customHeight="1">
      <c r="A57" s="98" t="s">
        <v>84</v>
      </c>
      <c r="B57" s="53"/>
      <c r="C57" s="99"/>
      <c r="D57" s="99"/>
      <c r="E57" s="383" t="s">
        <v>89</v>
      </c>
      <c r="F57" s="383"/>
      <c r="G57" s="383"/>
      <c r="H57" s="383"/>
      <c r="I57" s="383"/>
      <c r="J57" s="99"/>
      <c r="K57" s="383" t="s">
        <v>90</v>
      </c>
      <c r="L57" s="383"/>
      <c r="M57" s="383"/>
      <c r="N57" s="383"/>
      <c r="O57" s="383"/>
      <c r="P57" s="383"/>
      <c r="Q57" s="383"/>
      <c r="R57" s="383"/>
      <c r="S57" s="383"/>
      <c r="T57" s="383"/>
      <c r="U57" s="383"/>
      <c r="V57" s="383"/>
      <c r="W57" s="383"/>
      <c r="X57" s="383"/>
      <c r="Y57" s="383"/>
      <c r="Z57" s="383"/>
      <c r="AA57" s="383"/>
      <c r="AB57" s="383"/>
      <c r="AC57" s="383"/>
      <c r="AD57" s="383"/>
      <c r="AE57" s="383"/>
      <c r="AF57" s="383"/>
      <c r="AG57" s="381">
        <f>'SO-1.1 D-02 - Systém zach...'!J32</f>
        <v>0</v>
      </c>
      <c r="AH57" s="382"/>
      <c r="AI57" s="382"/>
      <c r="AJ57" s="382"/>
      <c r="AK57" s="382"/>
      <c r="AL57" s="382"/>
      <c r="AM57" s="382"/>
      <c r="AN57" s="381">
        <f t="shared" si="0"/>
        <v>0</v>
      </c>
      <c r="AO57" s="382"/>
      <c r="AP57" s="382"/>
      <c r="AQ57" s="100" t="s">
        <v>87</v>
      </c>
      <c r="AR57" s="55"/>
      <c r="AS57" s="101">
        <v>0</v>
      </c>
      <c r="AT57" s="102">
        <f t="shared" si="1"/>
        <v>0</v>
      </c>
      <c r="AU57" s="103">
        <f>'SO-1.1 D-02 - Systém zach...'!P87</f>
        <v>0</v>
      </c>
      <c r="AV57" s="102">
        <f>'SO-1.1 D-02 - Systém zach...'!J35</f>
        <v>0</v>
      </c>
      <c r="AW57" s="102">
        <f>'SO-1.1 D-02 - Systém zach...'!J36</f>
        <v>0</v>
      </c>
      <c r="AX57" s="102">
        <f>'SO-1.1 D-02 - Systém zach...'!J37</f>
        <v>0</v>
      </c>
      <c r="AY57" s="102">
        <f>'SO-1.1 D-02 - Systém zach...'!J38</f>
        <v>0</v>
      </c>
      <c r="AZ57" s="102">
        <f>'SO-1.1 D-02 - Systém zach...'!F35</f>
        <v>0</v>
      </c>
      <c r="BA57" s="102">
        <f>'SO-1.1 D-02 - Systém zach...'!F36</f>
        <v>0</v>
      </c>
      <c r="BB57" s="102">
        <f>'SO-1.1 D-02 - Systém zach...'!F37</f>
        <v>0</v>
      </c>
      <c r="BC57" s="102">
        <f>'SO-1.1 D-02 - Systém zach...'!F38</f>
        <v>0</v>
      </c>
      <c r="BD57" s="104">
        <f>'SO-1.1 D-02 - Systém zach...'!F39</f>
        <v>0</v>
      </c>
      <c r="BT57" s="105" t="s">
        <v>83</v>
      </c>
      <c r="BV57" s="105" t="s">
        <v>76</v>
      </c>
      <c r="BW57" s="105" t="s">
        <v>91</v>
      </c>
      <c r="BX57" s="105" t="s">
        <v>82</v>
      </c>
      <c r="CL57" s="105" t="s">
        <v>19</v>
      </c>
    </row>
    <row r="58" spans="1:91" s="4" customFormat="1" ht="16.5" customHeight="1">
      <c r="A58" s="98" t="s">
        <v>84</v>
      </c>
      <c r="B58" s="53"/>
      <c r="C58" s="99"/>
      <c r="D58" s="99"/>
      <c r="E58" s="383" t="s">
        <v>92</v>
      </c>
      <c r="F58" s="383"/>
      <c r="G58" s="383"/>
      <c r="H58" s="383"/>
      <c r="I58" s="383"/>
      <c r="J58" s="99"/>
      <c r="K58" s="383" t="s">
        <v>93</v>
      </c>
      <c r="L58" s="383"/>
      <c r="M58" s="383"/>
      <c r="N58" s="383"/>
      <c r="O58" s="383"/>
      <c r="P58" s="383"/>
      <c r="Q58" s="383"/>
      <c r="R58" s="383"/>
      <c r="S58" s="383"/>
      <c r="T58" s="383"/>
      <c r="U58" s="383"/>
      <c r="V58" s="383"/>
      <c r="W58" s="383"/>
      <c r="X58" s="383"/>
      <c r="Y58" s="383"/>
      <c r="Z58" s="383"/>
      <c r="AA58" s="383"/>
      <c r="AB58" s="383"/>
      <c r="AC58" s="383"/>
      <c r="AD58" s="383"/>
      <c r="AE58" s="383"/>
      <c r="AF58" s="383"/>
      <c r="AG58" s="381">
        <f>'SO-1.1.b - Hromosvod'!J32</f>
        <v>0</v>
      </c>
      <c r="AH58" s="382"/>
      <c r="AI58" s="382"/>
      <c r="AJ58" s="382"/>
      <c r="AK58" s="382"/>
      <c r="AL58" s="382"/>
      <c r="AM58" s="382"/>
      <c r="AN58" s="381">
        <f t="shared" si="0"/>
        <v>0</v>
      </c>
      <c r="AO58" s="382"/>
      <c r="AP58" s="382"/>
      <c r="AQ58" s="100" t="s">
        <v>87</v>
      </c>
      <c r="AR58" s="55"/>
      <c r="AS58" s="101">
        <v>0</v>
      </c>
      <c r="AT58" s="102">
        <f t="shared" si="1"/>
        <v>0</v>
      </c>
      <c r="AU58" s="103">
        <f>'SO-1.1.b - Hromosvod'!P93</f>
        <v>0</v>
      </c>
      <c r="AV58" s="102">
        <f>'SO-1.1.b - Hromosvod'!J35</f>
        <v>0</v>
      </c>
      <c r="AW58" s="102">
        <f>'SO-1.1.b - Hromosvod'!J36</f>
        <v>0</v>
      </c>
      <c r="AX58" s="102">
        <f>'SO-1.1.b - Hromosvod'!J37</f>
        <v>0</v>
      </c>
      <c r="AY58" s="102">
        <f>'SO-1.1.b - Hromosvod'!J38</f>
        <v>0</v>
      </c>
      <c r="AZ58" s="102">
        <f>'SO-1.1.b - Hromosvod'!F35</f>
        <v>0</v>
      </c>
      <c r="BA58" s="102">
        <f>'SO-1.1.b - Hromosvod'!F36</f>
        <v>0</v>
      </c>
      <c r="BB58" s="102">
        <f>'SO-1.1.b - Hromosvod'!F37</f>
        <v>0</v>
      </c>
      <c r="BC58" s="102">
        <f>'SO-1.1.b - Hromosvod'!F38</f>
        <v>0</v>
      </c>
      <c r="BD58" s="104">
        <f>'SO-1.1.b - Hromosvod'!F39</f>
        <v>0</v>
      </c>
      <c r="BT58" s="105" t="s">
        <v>83</v>
      </c>
      <c r="BV58" s="105" t="s">
        <v>76</v>
      </c>
      <c r="BW58" s="105" t="s">
        <v>94</v>
      </c>
      <c r="BX58" s="105" t="s">
        <v>82</v>
      </c>
      <c r="CL58" s="105" t="s">
        <v>21</v>
      </c>
    </row>
    <row r="59" spans="1:91" s="7" customFormat="1" ht="16.5" customHeight="1">
      <c r="A59" s="98" t="s">
        <v>84</v>
      </c>
      <c r="B59" s="88"/>
      <c r="C59" s="89"/>
      <c r="D59" s="380" t="s">
        <v>95</v>
      </c>
      <c r="E59" s="380"/>
      <c r="F59" s="380"/>
      <c r="G59" s="380"/>
      <c r="H59" s="380"/>
      <c r="I59" s="90"/>
      <c r="J59" s="380" t="s">
        <v>96</v>
      </c>
      <c r="K59" s="380"/>
      <c r="L59" s="380"/>
      <c r="M59" s="380"/>
      <c r="N59" s="380"/>
      <c r="O59" s="380"/>
      <c r="P59" s="380"/>
      <c r="Q59" s="380"/>
      <c r="R59" s="380"/>
      <c r="S59" s="380"/>
      <c r="T59" s="380"/>
      <c r="U59" s="380"/>
      <c r="V59" s="380"/>
      <c r="W59" s="380"/>
      <c r="X59" s="380"/>
      <c r="Y59" s="380"/>
      <c r="Z59" s="380"/>
      <c r="AA59" s="380"/>
      <c r="AB59" s="380"/>
      <c r="AC59" s="380"/>
      <c r="AD59" s="380"/>
      <c r="AE59" s="380"/>
      <c r="AF59" s="380"/>
      <c r="AG59" s="379">
        <f>'VRN - Vedlejší rozpočtové...'!J30</f>
        <v>0</v>
      </c>
      <c r="AH59" s="378"/>
      <c r="AI59" s="378"/>
      <c r="AJ59" s="378"/>
      <c r="AK59" s="378"/>
      <c r="AL59" s="378"/>
      <c r="AM59" s="378"/>
      <c r="AN59" s="379">
        <f t="shared" si="0"/>
        <v>0</v>
      </c>
      <c r="AO59" s="378"/>
      <c r="AP59" s="378"/>
      <c r="AQ59" s="91" t="s">
        <v>80</v>
      </c>
      <c r="AR59" s="92"/>
      <c r="AS59" s="106">
        <v>0</v>
      </c>
      <c r="AT59" s="107">
        <f t="shared" si="1"/>
        <v>0</v>
      </c>
      <c r="AU59" s="108">
        <f>'VRN - Vedlejší rozpočtové...'!P84</f>
        <v>0</v>
      </c>
      <c r="AV59" s="107">
        <f>'VRN - Vedlejší rozpočtové...'!J33</f>
        <v>0</v>
      </c>
      <c r="AW59" s="107">
        <f>'VRN - Vedlejší rozpočtové...'!J34</f>
        <v>0</v>
      </c>
      <c r="AX59" s="107">
        <f>'VRN - Vedlejší rozpočtové...'!J35</f>
        <v>0</v>
      </c>
      <c r="AY59" s="107">
        <f>'VRN - Vedlejší rozpočtové...'!J36</f>
        <v>0</v>
      </c>
      <c r="AZ59" s="107">
        <f>'VRN - Vedlejší rozpočtové...'!F33</f>
        <v>0</v>
      </c>
      <c r="BA59" s="107">
        <f>'VRN - Vedlejší rozpočtové...'!F34</f>
        <v>0</v>
      </c>
      <c r="BB59" s="107">
        <f>'VRN - Vedlejší rozpočtové...'!F35</f>
        <v>0</v>
      </c>
      <c r="BC59" s="107">
        <f>'VRN - Vedlejší rozpočtové...'!F36</f>
        <v>0</v>
      </c>
      <c r="BD59" s="109">
        <f>'VRN - Vedlejší rozpočtové...'!F37</f>
        <v>0</v>
      </c>
      <c r="BT59" s="97" t="s">
        <v>81</v>
      </c>
      <c r="BV59" s="97" t="s">
        <v>76</v>
      </c>
      <c r="BW59" s="97" t="s">
        <v>97</v>
      </c>
      <c r="BX59" s="97" t="s">
        <v>5</v>
      </c>
      <c r="CL59" s="97" t="s">
        <v>19</v>
      </c>
      <c r="CM59" s="97" t="s">
        <v>83</v>
      </c>
    </row>
    <row r="60" spans="1:91" s="2" customFormat="1" ht="30" customHeight="1">
      <c r="A60" s="36"/>
      <c r="B60" s="37"/>
      <c r="C60" s="38"/>
      <c r="D60" s="38"/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38"/>
      <c r="W60" s="38"/>
      <c r="X60" s="38"/>
      <c r="Y60" s="38"/>
      <c r="Z60" s="38"/>
      <c r="AA60" s="38"/>
      <c r="AB60" s="38"/>
      <c r="AC60" s="38"/>
      <c r="AD60" s="38"/>
      <c r="AE60" s="38"/>
      <c r="AF60" s="38"/>
      <c r="AG60" s="38"/>
      <c r="AH60" s="38"/>
      <c r="AI60" s="38"/>
      <c r="AJ60" s="38"/>
      <c r="AK60" s="38"/>
      <c r="AL60" s="38"/>
      <c r="AM60" s="38"/>
      <c r="AN60" s="38"/>
      <c r="AO60" s="38"/>
      <c r="AP60" s="38"/>
      <c r="AQ60" s="38"/>
      <c r="AR60" s="41"/>
      <c r="AS60" s="36"/>
      <c r="AT60" s="36"/>
      <c r="AU60" s="36"/>
      <c r="AV60" s="36"/>
      <c r="AW60" s="36"/>
      <c r="AX60" s="36"/>
      <c r="AY60" s="36"/>
      <c r="AZ60" s="36"/>
      <c r="BA60" s="36"/>
      <c r="BB60" s="36"/>
      <c r="BC60" s="36"/>
      <c r="BD60" s="36"/>
      <c r="BE60" s="36"/>
    </row>
    <row r="61" spans="1:91" s="2" customFormat="1" ht="6.95" customHeight="1">
      <c r="A61" s="36"/>
      <c r="B61" s="49"/>
      <c r="C61" s="50"/>
      <c r="D61" s="50"/>
      <c r="E61" s="50"/>
      <c r="F61" s="50"/>
      <c r="G61" s="50"/>
      <c r="H61" s="50"/>
      <c r="I61" s="50"/>
      <c r="J61" s="50"/>
      <c r="K61" s="50"/>
      <c r="L61" s="50"/>
      <c r="M61" s="50"/>
      <c r="N61" s="50"/>
      <c r="O61" s="50"/>
      <c r="P61" s="50"/>
      <c r="Q61" s="50"/>
      <c r="R61" s="50"/>
      <c r="S61" s="50"/>
      <c r="T61" s="50"/>
      <c r="U61" s="50"/>
      <c r="V61" s="50"/>
      <c r="W61" s="50"/>
      <c r="X61" s="50"/>
      <c r="Y61" s="50"/>
      <c r="Z61" s="50"/>
      <c r="AA61" s="50"/>
      <c r="AB61" s="50"/>
      <c r="AC61" s="50"/>
      <c r="AD61" s="50"/>
      <c r="AE61" s="50"/>
      <c r="AF61" s="50"/>
      <c r="AG61" s="50"/>
      <c r="AH61" s="50"/>
      <c r="AI61" s="50"/>
      <c r="AJ61" s="50"/>
      <c r="AK61" s="50"/>
      <c r="AL61" s="50"/>
      <c r="AM61" s="50"/>
      <c r="AN61" s="50"/>
      <c r="AO61" s="50"/>
      <c r="AP61" s="50"/>
      <c r="AQ61" s="50"/>
      <c r="AR61" s="41"/>
      <c r="AS61" s="36"/>
      <c r="AT61" s="36"/>
      <c r="AU61" s="36"/>
      <c r="AV61" s="36"/>
      <c r="AW61" s="36"/>
      <c r="AX61" s="36"/>
      <c r="AY61" s="36"/>
      <c r="AZ61" s="36"/>
      <c r="BA61" s="36"/>
      <c r="BB61" s="36"/>
      <c r="BC61" s="36"/>
      <c r="BD61" s="36"/>
      <c r="BE61" s="36"/>
    </row>
  </sheetData>
  <sheetProtection algorithmName="SHA-512" hashValue="MeqFbvP+6XiMRDMpnnEmD5M42Vk1HAq9iDhGWjNv9AJpdLs+giXbEOcftDAs24WBCqY2Gfpm7rZbpKuOuVFIdA==" saltValue="970hwm2zntVjO18f4IWp6uQolDeY5l/eQNQ++Ua7yMOCKT3YuQ9J1h5fV/ZMLAkgdUUBOUiivERfYVk3e72s4Q==" spinCount="100000" sheet="1" objects="1" scenarios="1" formatColumns="0" formatRows="0"/>
  <mergeCells count="58">
    <mergeCell ref="AR2:BE2"/>
    <mergeCell ref="L33:P33"/>
    <mergeCell ref="AK33:AO33"/>
    <mergeCell ref="W33:AE33"/>
    <mergeCell ref="AK35:AO35"/>
    <mergeCell ref="X35:AB35"/>
    <mergeCell ref="W31:AE31"/>
    <mergeCell ref="L31:P31"/>
    <mergeCell ref="L32:P32"/>
    <mergeCell ref="W32:AE32"/>
    <mergeCell ref="AK32:AO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AG58:AM58"/>
    <mergeCell ref="AN58:AP58"/>
    <mergeCell ref="E58:I58"/>
    <mergeCell ref="K58:AF58"/>
    <mergeCell ref="AN59:AP59"/>
    <mergeCell ref="AG59:AM59"/>
    <mergeCell ref="D59:H59"/>
    <mergeCell ref="J59:AF59"/>
    <mergeCell ref="AN56:AP56"/>
    <mergeCell ref="E56:I56"/>
    <mergeCell ref="K56:AF56"/>
    <mergeCell ref="AG56:AM56"/>
    <mergeCell ref="K57:AF57"/>
    <mergeCell ref="AN57:AP57"/>
    <mergeCell ref="E57:I57"/>
    <mergeCell ref="AG57:AM57"/>
    <mergeCell ref="C52:G52"/>
    <mergeCell ref="AG52:AM52"/>
    <mergeCell ref="AN52:AP52"/>
    <mergeCell ref="I52:AF52"/>
    <mergeCell ref="AG55:AM55"/>
    <mergeCell ref="AN55:AP55"/>
    <mergeCell ref="J55:AF55"/>
    <mergeCell ref="D55:H55"/>
    <mergeCell ref="AG54:AM54"/>
    <mergeCell ref="AN54:AP54"/>
    <mergeCell ref="L45:AO45"/>
    <mergeCell ref="AM47:AN47"/>
    <mergeCell ref="AS49:AT51"/>
    <mergeCell ref="AM49:AP49"/>
    <mergeCell ref="AM50:AP50"/>
  </mergeCells>
  <hyperlinks>
    <hyperlink ref="A56" location="'SO-1.1.a - Architektonick...'!C2" display="/"/>
    <hyperlink ref="A57" location="'SO-1.1 D-02 - Systém zach...'!C2" display="/"/>
    <hyperlink ref="A58" location="'SO-1.1.b - Hromosvod'!C2" display="/"/>
    <hyperlink ref="A59" location="'VRN - Vedlejší rozpočtové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401"/>
  <sheetViews>
    <sheetView showGridLines="0" topLeftCell="A376" workbookViewId="0"/>
  </sheetViews>
  <sheetFormatPr defaultRowHeight="14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10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56" s="1" customFormat="1" ht="36.950000000000003" customHeight="1">
      <c r="I2" s="110"/>
      <c r="L2" s="405"/>
      <c r="M2" s="405"/>
      <c r="N2" s="405"/>
      <c r="O2" s="405"/>
      <c r="P2" s="405"/>
      <c r="Q2" s="405"/>
      <c r="R2" s="405"/>
      <c r="S2" s="405"/>
      <c r="T2" s="405"/>
      <c r="U2" s="405"/>
      <c r="V2" s="405"/>
      <c r="AT2" s="19" t="s">
        <v>88</v>
      </c>
      <c r="AZ2" s="111" t="s">
        <v>98</v>
      </c>
      <c r="BA2" s="111" t="s">
        <v>99</v>
      </c>
      <c r="BB2" s="111" t="s">
        <v>21</v>
      </c>
      <c r="BC2" s="111" t="s">
        <v>100</v>
      </c>
      <c r="BD2" s="111" t="s">
        <v>83</v>
      </c>
    </row>
    <row r="3" spans="1:56" s="1" customFormat="1" ht="6.95" customHeight="1">
      <c r="B3" s="112"/>
      <c r="C3" s="113"/>
      <c r="D3" s="113"/>
      <c r="E3" s="113"/>
      <c r="F3" s="113"/>
      <c r="G3" s="113"/>
      <c r="H3" s="113"/>
      <c r="I3" s="114"/>
      <c r="J3" s="113"/>
      <c r="K3" s="113"/>
      <c r="L3" s="22"/>
      <c r="AT3" s="19" t="s">
        <v>83</v>
      </c>
      <c r="AZ3" s="111" t="s">
        <v>101</v>
      </c>
      <c r="BA3" s="111" t="s">
        <v>102</v>
      </c>
      <c r="BB3" s="111" t="s">
        <v>21</v>
      </c>
      <c r="BC3" s="111" t="s">
        <v>103</v>
      </c>
      <c r="BD3" s="111" t="s">
        <v>83</v>
      </c>
    </row>
    <row r="4" spans="1:56" s="1" customFormat="1" ht="24.95" customHeight="1">
      <c r="B4" s="22"/>
      <c r="D4" s="115" t="s">
        <v>104</v>
      </c>
      <c r="I4" s="110"/>
      <c r="L4" s="22"/>
      <c r="M4" s="116" t="s">
        <v>10</v>
      </c>
      <c r="AT4" s="19" t="s">
        <v>4</v>
      </c>
      <c r="AZ4" s="111" t="s">
        <v>105</v>
      </c>
      <c r="BA4" s="111" t="s">
        <v>106</v>
      </c>
      <c r="BB4" s="111" t="s">
        <v>21</v>
      </c>
      <c r="BC4" s="111" t="s">
        <v>107</v>
      </c>
      <c r="BD4" s="111" t="s">
        <v>83</v>
      </c>
    </row>
    <row r="5" spans="1:56" s="1" customFormat="1" ht="6.95" customHeight="1">
      <c r="B5" s="22"/>
      <c r="I5" s="110"/>
      <c r="L5" s="22"/>
    </row>
    <row r="6" spans="1:56" s="1" customFormat="1" ht="12" customHeight="1">
      <c r="B6" s="22"/>
      <c r="D6" s="117" t="s">
        <v>16</v>
      </c>
      <c r="I6" s="110"/>
      <c r="L6" s="22"/>
    </row>
    <row r="7" spans="1:56" s="1" customFormat="1" ht="16.5" customHeight="1">
      <c r="B7" s="22"/>
      <c r="E7" s="406" t="str">
        <f>'Rekapitulace stavby'!K6</f>
        <v>Pelhřimov - výpravní budova, obnova střešního pláště</v>
      </c>
      <c r="F7" s="407"/>
      <c r="G7" s="407"/>
      <c r="H7" s="407"/>
      <c r="I7" s="110"/>
      <c r="L7" s="22"/>
    </row>
    <row r="8" spans="1:56" s="1" customFormat="1" ht="12" customHeight="1">
      <c r="B8" s="22"/>
      <c r="D8" s="117" t="s">
        <v>108</v>
      </c>
      <c r="I8" s="110"/>
      <c r="L8" s="22"/>
    </row>
    <row r="9" spans="1:56" s="2" customFormat="1" ht="16.5" customHeight="1">
      <c r="A9" s="36"/>
      <c r="B9" s="41"/>
      <c r="C9" s="36"/>
      <c r="D9" s="36"/>
      <c r="E9" s="406" t="s">
        <v>109</v>
      </c>
      <c r="F9" s="408"/>
      <c r="G9" s="408"/>
      <c r="H9" s="408"/>
      <c r="I9" s="118"/>
      <c r="J9" s="36"/>
      <c r="K9" s="36"/>
      <c r="L9" s="119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pans="1:56" s="2" customFormat="1" ht="12" customHeight="1">
      <c r="A10" s="36"/>
      <c r="B10" s="41"/>
      <c r="C10" s="36"/>
      <c r="D10" s="117" t="s">
        <v>110</v>
      </c>
      <c r="E10" s="36"/>
      <c r="F10" s="36"/>
      <c r="G10" s="36"/>
      <c r="H10" s="36"/>
      <c r="I10" s="118"/>
      <c r="J10" s="36"/>
      <c r="K10" s="36"/>
      <c r="L10" s="119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pans="1:56" s="2" customFormat="1" ht="16.5" customHeight="1">
      <c r="A11" s="36"/>
      <c r="B11" s="41"/>
      <c r="C11" s="36"/>
      <c r="D11" s="36"/>
      <c r="E11" s="409" t="s">
        <v>111</v>
      </c>
      <c r="F11" s="408"/>
      <c r="G11" s="408"/>
      <c r="H11" s="408"/>
      <c r="I11" s="118"/>
      <c r="J11" s="36"/>
      <c r="K11" s="36"/>
      <c r="L11" s="119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pans="1:56" s="2" customFormat="1" ht="11.25">
      <c r="A12" s="36"/>
      <c r="B12" s="41"/>
      <c r="C12" s="36"/>
      <c r="D12" s="36"/>
      <c r="E12" s="36"/>
      <c r="F12" s="36"/>
      <c r="G12" s="36"/>
      <c r="H12" s="36"/>
      <c r="I12" s="118"/>
      <c r="J12" s="36"/>
      <c r="K12" s="36"/>
      <c r="L12" s="119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pans="1:56" s="2" customFormat="1" ht="12" customHeight="1">
      <c r="A13" s="36"/>
      <c r="B13" s="41"/>
      <c r="C13" s="36"/>
      <c r="D13" s="117" t="s">
        <v>18</v>
      </c>
      <c r="E13" s="36"/>
      <c r="F13" s="105" t="s">
        <v>19</v>
      </c>
      <c r="G13" s="36"/>
      <c r="H13" s="36"/>
      <c r="I13" s="120" t="s">
        <v>20</v>
      </c>
      <c r="J13" s="105" t="s">
        <v>21</v>
      </c>
      <c r="K13" s="36"/>
      <c r="L13" s="119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pans="1:56" s="2" customFormat="1" ht="12" customHeight="1">
      <c r="A14" s="36"/>
      <c r="B14" s="41"/>
      <c r="C14" s="36"/>
      <c r="D14" s="117" t="s">
        <v>22</v>
      </c>
      <c r="E14" s="36"/>
      <c r="F14" s="105" t="s">
        <v>23</v>
      </c>
      <c r="G14" s="36"/>
      <c r="H14" s="36"/>
      <c r="I14" s="120" t="s">
        <v>24</v>
      </c>
      <c r="J14" s="121" t="str">
        <f>'Rekapitulace stavby'!AN8</f>
        <v>15. 10. 2019</v>
      </c>
      <c r="K14" s="36"/>
      <c r="L14" s="119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pans="1:56" s="2" customFormat="1" ht="10.9" customHeight="1">
      <c r="A15" s="36"/>
      <c r="B15" s="41"/>
      <c r="C15" s="36"/>
      <c r="D15" s="36"/>
      <c r="E15" s="36"/>
      <c r="F15" s="36"/>
      <c r="G15" s="36"/>
      <c r="H15" s="36"/>
      <c r="I15" s="118"/>
      <c r="J15" s="36"/>
      <c r="K15" s="36"/>
      <c r="L15" s="119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pans="1:56" s="2" customFormat="1" ht="12" customHeight="1">
      <c r="A16" s="36"/>
      <c r="B16" s="41"/>
      <c r="C16" s="36"/>
      <c r="D16" s="117" t="s">
        <v>26</v>
      </c>
      <c r="E16" s="36"/>
      <c r="F16" s="36"/>
      <c r="G16" s="36"/>
      <c r="H16" s="36"/>
      <c r="I16" s="120" t="s">
        <v>27</v>
      </c>
      <c r="J16" s="105" t="s">
        <v>21</v>
      </c>
      <c r="K16" s="36"/>
      <c r="L16" s="119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pans="1:31" s="2" customFormat="1" ht="18" customHeight="1">
      <c r="A17" s="36"/>
      <c r="B17" s="41"/>
      <c r="C17" s="36"/>
      <c r="D17" s="36"/>
      <c r="E17" s="105" t="s">
        <v>28</v>
      </c>
      <c r="F17" s="36"/>
      <c r="G17" s="36"/>
      <c r="H17" s="36"/>
      <c r="I17" s="120" t="s">
        <v>29</v>
      </c>
      <c r="J17" s="105" t="s">
        <v>21</v>
      </c>
      <c r="K17" s="36"/>
      <c r="L17" s="119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pans="1:31" s="2" customFormat="1" ht="6.95" customHeight="1">
      <c r="A18" s="36"/>
      <c r="B18" s="41"/>
      <c r="C18" s="36"/>
      <c r="D18" s="36"/>
      <c r="E18" s="36"/>
      <c r="F18" s="36"/>
      <c r="G18" s="36"/>
      <c r="H18" s="36"/>
      <c r="I18" s="118"/>
      <c r="J18" s="36"/>
      <c r="K18" s="36"/>
      <c r="L18" s="119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pans="1:31" s="2" customFormat="1" ht="12" customHeight="1">
      <c r="A19" s="36"/>
      <c r="B19" s="41"/>
      <c r="C19" s="36"/>
      <c r="D19" s="117" t="s">
        <v>30</v>
      </c>
      <c r="E19" s="36"/>
      <c r="F19" s="36"/>
      <c r="G19" s="36"/>
      <c r="H19" s="36"/>
      <c r="I19" s="120" t="s">
        <v>27</v>
      </c>
      <c r="J19" s="32" t="str">
        <f>'Rekapitulace stavby'!AN13</f>
        <v>Vyplň údaj</v>
      </c>
      <c r="K19" s="36"/>
      <c r="L19" s="119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pans="1:31" s="2" customFormat="1" ht="18" customHeight="1">
      <c r="A20" s="36"/>
      <c r="B20" s="41"/>
      <c r="C20" s="36"/>
      <c r="D20" s="36"/>
      <c r="E20" s="410" t="str">
        <f>'Rekapitulace stavby'!E14</f>
        <v>Vyplň údaj</v>
      </c>
      <c r="F20" s="411"/>
      <c r="G20" s="411"/>
      <c r="H20" s="411"/>
      <c r="I20" s="120" t="s">
        <v>29</v>
      </c>
      <c r="J20" s="32" t="str">
        <f>'Rekapitulace stavby'!AN14</f>
        <v>Vyplň údaj</v>
      </c>
      <c r="K20" s="36"/>
      <c r="L20" s="119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pans="1:31" s="2" customFormat="1" ht="6.95" customHeight="1">
      <c r="A21" s="36"/>
      <c r="B21" s="41"/>
      <c r="C21" s="36"/>
      <c r="D21" s="36"/>
      <c r="E21" s="36"/>
      <c r="F21" s="36"/>
      <c r="G21" s="36"/>
      <c r="H21" s="36"/>
      <c r="I21" s="118"/>
      <c r="J21" s="36"/>
      <c r="K21" s="36"/>
      <c r="L21" s="119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pans="1:31" s="2" customFormat="1" ht="12" customHeight="1">
      <c r="A22" s="36"/>
      <c r="B22" s="41"/>
      <c r="C22" s="36"/>
      <c r="D22" s="117" t="s">
        <v>32</v>
      </c>
      <c r="E22" s="36"/>
      <c r="F22" s="36"/>
      <c r="G22" s="36"/>
      <c r="H22" s="36"/>
      <c r="I22" s="120" t="s">
        <v>27</v>
      </c>
      <c r="J22" s="105" t="s">
        <v>21</v>
      </c>
      <c r="K22" s="36"/>
      <c r="L22" s="119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pans="1:31" s="2" customFormat="1" ht="18" customHeight="1">
      <c r="A23" s="36"/>
      <c r="B23" s="41"/>
      <c r="C23" s="36"/>
      <c r="D23" s="36"/>
      <c r="E23" s="105" t="s">
        <v>33</v>
      </c>
      <c r="F23" s="36"/>
      <c r="G23" s="36"/>
      <c r="H23" s="36"/>
      <c r="I23" s="120" t="s">
        <v>29</v>
      </c>
      <c r="J23" s="105" t="s">
        <v>21</v>
      </c>
      <c r="K23" s="36"/>
      <c r="L23" s="119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pans="1:31" s="2" customFormat="1" ht="6.95" customHeight="1">
      <c r="A24" s="36"/>
      <c r="B24" s="41"/>
      <c r="C24" s="36"/>
      <c r="D24" s="36"/>
      <c r="E24" s="36"/>
      <c r="F24" s="36"/>
      <c r="G24" s="36"/>
      <c r="H24" s="36"/>
      <c r="I24" s="118"/>
      <c r="J24" s="36"/>
      <c r="K24" s="36"/>
      <c r="L24" s="119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pans="1:31" s="2" customFormat="1" ht="12" customHeight="1">
      <c r="A25" s="36"/>
      <c r="B25" s="41"/>
      <c r="C25" s="36"/>
      <c r="D25" s="117" t="s">
        <v>35</v>
      </c>
      <c r="E25" s="36"/>
      <c r="F25" s="36"/>
      <c r="G25" s="36"/>
      <c r="H25" s="36"/>
      <c r="I25" s="120" t="s">
        <v>27</v>
      </c>
      <c r="J25" s="105" t="s">
        <v>36</v>
      </c>
      <c r="K25" s="36"/>
      <c r="L25" s="119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pans="1:31" s="2" customFormat="1" ht="18" customHeight="1">
      <c r="A26" s="36"/>
      <c r="B26" s="41"/>
      <c r="C26" s="36"/>
      <c r="D26" s="36"/>
      <c r="E26" s="105" t="s">
        <v>37</v>
      </c>
      <c r="F26" s="36"/>
      <c r="G26" s="36"/>
      <c r="H26" s="36"/>
      <c r="I26" s="120" t="s">
        <v>29</v>
      </c>
      <c r="J26" s="105" t="s">
        <v>21</v>
      </c>
      <c r="K26" s="36"/>
      <c r="L26" s="119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pans="1:31" s="2" customFormat="1" ht="6.95" customHeight="1">
      <c r="A27" s="36"/>
      <c r="B27" s="41"/>
      <c r="C27" s="36"/>
      <c r="D27" s="36"/>
      <c r="E27" s="36"/>
      <c r="F27" s="36"/>
      <c r="G27" s="36"/>
      <c r="H27" s="36"/>
      <c r="I27" s="118"/>
      <c r="J27" s="36"/>
      <c r="K27" s="36"/>
      <c r="L27" s="119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spans="1:31" s="2" customFormat="1" ht="12" customHeight="1">
      <c r="A28" s="36"/>
      <c r="B28" s="41"/>
      <c r="C28" s="36"/>
      <c r="D28" s="117" t="s">
        <v>38</v>
      </c>
      <c r="E28" s="36"/>
      <c r="F28" s="36"/>
      <c r="G28" s="36"/>
      <c r="H28" s="36"/>
      <c r="I28" s="118"/>
      <c r="J28" s="36"/>
      <c r="K28" s="36"/>
      <c r="L28" s="119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pans="1:31" s="8" customFormat="1" ht="83.25" customHeight="1">
      <c r="A29" s="122"/>
      <c r="B29" s="123"/>
      <c r="C29" s="122"/>
      <c r="D29" s="122"/>
      <c r="E29" s="412" t="s">
        <v>39</v>
      </c>
      <c r="F29" s="412"/>
      <c r="G29" s="412"/>
      <c r="H29" s="412"/>
      <c r="I29" s="124"/>
      <c r="J29" s="122"/>
      <c r="K29" s="122"/>
      <c r="L29" s="125"/>
      <c r="S29" s="122"/>
      <c r="T29" s="122"/>
      <c r="U29" s="122"/>
      <c r="V29" s="122"/>
      <c r="W29" s="122"/>
      <c r="X29" s="122"/>
      <c r="Y29" s="122"/>
      <c r="Z29" s="122"/>
      <c r="AA29" s="122"/>
      <c r="AB29" s="122"/>
      <c r="AC29" s="122"/>
      <c r="AD29" s="122"/>
      <c r="AE29" s="122"/>
    </row>
    <row r="30" spans="1:31" s="2" customFormat="1" ht="6.95" customHeight="1">
      <c r="A30" s="36"/>
      <c r="B30" s="41"/>
      <c r="C30" s="36"/>
      <c r="D30" s="36"/>
      <c r="E30" s="36"/>
      <c r="F30" s="36"/>
      <c r="G30" s="36"/>
      <c r="H30" s="36"/>
      <c r="I30" s="118"/>
      <c r="J30" s="36"/>
      <c r="K30" s="36"/>
      <c r="L30" s="119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pans="1:31" s="2" customFormat="1" ht="6.95" customHeight="1">
      <c r="A31" s="36"/>
      <c r="B31" s="41"/>
      <c r="C31" s="36"/>
      <c r="D31" s="126"/>
      <c r="E31" s="126"/>
      <c r="F31" s="126"/>
      <c r="G31" s="126"/>
      <c r="H31" s="126"/>
      <c r="I31" s="127"/>
      <c r="J31" s="126"/>
      <c r="K31" s="126"/>
      <c r="L31" s="119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pans="1:31" s="2" customFormat="1" ht="25.35" customHeight="1">
      <c r="A32" s="36"/>
      <c r="B32" s="41"/>
      <c r="C32" s="36"/>
      <c r="D32" s="128" t="s">
        <v>40</v>
      </c>
      <c r="E32" s="36"/>
      <c r="F32" s="36"/>
      <c r="G32" s="36"/>
      <c r="H32" s="36"/>
      <c r="I32" s="118"/>
      <c r="J32" s="129">
        <f>ROUND(J99, 2)</f>
        <v>0</v>
      </c>
      <c r="K32" s="36"/>
      <c r="L32" s="119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pans="1:31" s="2" customFormat="1" ht="6.95" customHeight="1">
      <c r="A33" s="36"/>
      <c r="B33" s="41"/>
      <c r="C33" s="36"/>
      <c r="D33" s="126"/>
      <c r="E33" s="126"/>
      <c r="F33" s="126"/>
      <c r="G33" s="126"/>
      <c r="H33" s="126"/>
      <c r="I33" s="127"/>
      <c r="J33" s="126"/>
      <c r="K33" s="126"/>
      <c r="L33" s="119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pans="1:31" s="2" customFormat="1" ht="14.45" customHeight="1">
      <c r="A34" s="36"/>
      <c r="B34" s="41"/>
      <c r="C34" s="36"/>
      <c r="D34" s="36"/>
      <c r="E34" s="36"/>
      <c r="F34" s="130" t="s">
        <v>42</v>
      </c>
      <c r="G34" s="36"/>
      <c r="H34" s="36"/>
      <c r="I34" s="131" t="s">
        <v>41</v>
      </c>
      <c r="J34" s="130" t="s">
        <v>43</v>
      </c>
      <c r="K34" s="36"/>
      <c r="L34" s="119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pans="1:31" s="2" customFormat="1" ht="14.45" customHeight="1">
      <c r="A35" s="36"/>
      <c r="B35" s="41"/>
      <c r="C35" s="36"/>
      <c r="D35" s="132" t="s">
        <v>44</v>
      </c>
      <c r="E35" s="117" t="s">
        <v>45</v>
      </c>
      <c r="F35" s="133">
        <f>ROUND((SUM(BE99:BE400)),  2)</f>
        <v>0</v>
      </c>
      <c r="G35" s="36"/>
      <c r="H35" s="36"/>
      <c r="I35" s="134">
        <v>0.21</v>
      </c>
      <c r="J35" s="133">
        <f>ROUND(((SUM(BE99:BE400))*I35),  2)</f>
        <v>0</v>
      </c>
      <c r="K35" s="36"/>
      <c r="L35" s="119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pans="1:31" s="2" customFormat="1" ht="14.45" customHeight="1">
      <c r="A36" s="36"/>
      <c r="B36" s="41"/>
      <c r="C36" s="36"/>
      <c r="D36" s="36"/>
      <c r="E36" s="117" t="s">
        <v>46</v>
      </c>
      <c r="F36" s="133">
        <f>ROUND((SUM(BF99:BF400)),  2)</f>
        <v>0</v>
      </c>
      <c r="G36" s="36"/>
      <c r="H36" s="36"/>
      <c r="I36" s="134">
        <v>0.15</v>
      </c>
      <c r="J36" s="133">
        <f>ROUND(((SUM(BF99:BF400))*I36),  2)</f>
        <v>0</v>
      </c>
      <c r="K36" s="36"/>
      <c r="L36" s="119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pans="1:31" s="2" customFormat="1" ht="14.45" hidden="1" customHeight="1">
      <c r="A37" s="36"/>
      <c r="B37" s="41"/>
      <c r="C37" s="36"/>
      <c r="D37" s="36"/>
      <c r="E37" s="117" t="s">
        <v>47</v>
      </c>
      <c r="F37" s="133">
        <f>ROUND((SUM(BG99:BG400)),  2)</f>
        <v>0</v>
      </c>
      <c r="G37" s="36"/>
      <c r="H37" s="36"/>
      <c r="I37" s="134">
        <v>0.21</v>
      </c>
      <c r="J37" s="133">
        <f>0</f>
        <v>0</v>
      </c>
      <c r="K37" s="36"/>
      <c r="L37" s="119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pans="1:31" s="2" customFormat="1" ht="14.45" hidden="1" customHeight="1">
      <c r="A38" s="36"/>
      <c r="B38" s="41"/>
      <c r="C38" s="36"/>
      <c r="D38" s="36"/>
      <c r="E38" s="117" t="s">
        <v>48</v>
      </c>
      <c r="F38" s="133">
        <f>ROUND((SUM(BH99:BH400)),  2)</f>
        <v>0</v>
      </c>
      <c r="G38" s="36"/>
      <c r="H38" s="36"/>
      <c r="I38" s="134">
        <v>0.15</v>
      </c>
      <c r="J38" s="133">
        <f>0</f>
        <v>0</v>
      </c>
      <c r="K38" s="36"/>
      <c r="L38" s="119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pans="1:31" s="2" customFormat="1" ht="14.45" hidden="1" customHeight="1">
      <c r="A39" s="36"/>
      <c r="B39" s="41"/>
      <c r="C39" s="36"/>
      <c r="D39" s="36"/>
      <c r="E39" s="117" t="s">
        <v>49</v>
      </c>
      <c r="F39" s="133">
        <f>ROUND((SUM(BI99:BI400)),  2)</f>
        <v>0</v>
      </c>
      <c r="G39" s="36"/>
      <c r="H39" s="36"/>
      <c r="I39" s="134">
        <v>0</v>
      </c>
      <c r="J39" s="133">
        <f>0</f>
        <v>0</v>
      </c>
      <c r="K39" s="36"/>
      <c r="L39" s="119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pans="1:31" s="2" customFormat="1" ht="6.95" customHeight="1">
      <c r="A40" s="36"/>
      <c r="B40" s="41"/>
      <c r="C40" s="36"/>
      <c r="D40" s="36"/>
      <c r="E40" s="36"/>
      <c r="F40" s="36"/>
      <c r="G40" s="36"/>
      <c r="H40" s="36"/>
      <c r="I40" s="118"/>
      <c r="J40" s="36"/>
      <c r="K40" s="36"/>
      <c r="L40" s="119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pans="1:31" s="2" customFormat="1" ht="25.35" customHeight="1">
      <c r="A41" s="36"/>
      <c r="B41" s="41"/>
      <c r="C41" s="135"/>
      <c r="D41" s="136" t="s">
        <v>50</v>
      </c>
      <c r="E41" s="137"/>
      <c r="F41" s="137"/>
      <c r="G41" s="138" t="s">
        <v>51</v>
      </c>
      <c r="H41" s="139" t="s">
        <v>52</v>
      </c>
      <c r="I41" s="140"/>
      <c r="J41" s="141">
        <f>SUM(J32:J39)</f>
        <v>0</v>
      </c>
      <c r="K41" s="142"/>
      <c r="L41" s="119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spans="1:31" s="2" customFormat="1" ht="14.45" customHeight="1">
      <c r="A42" s="36"/>
      <c r="B42" s="143"/>
      <c r="C42" s="144"/>
      <c r="D42" s="144"/>
      <c r="E42" s="144"/>
      <c r="F42" s="144"/>
      <c r="G42" s="144"/>
      <c r="H42" s="144"/>
      <c r="I42" s="145"/>
      <c r="J42" s="144"/>
      <c r="K42" s="144"/>
      <c r="L42" s="119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6" spans="1:31" s="2" customFormat="1" ht="6.95" customHeight="1">
      <c r="A46" s="36"/>
      <c r="B46" s="146"/>
      <c r="C46" s="147"/>
      <c r="D46" s="147"/>
      <c r="E46" s="147"/>
      <c r="F46" s="147"/>
      <c r="G46" s="147"/>
      <c r="H46" s="147"/>
      <c r="I46" s="148"/>
      <c r="J46" s="147"/>
      <c r="K46" s="147"/>
      <c r="L46" s="119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pans="1:31" s="2" customFormat="1" ht="24.95" customHeight="1">
      <c r="A47" s="36"/>
      <c r="B47" s="37"/>
      <c r="C47" s="25" t="s">
        <v>112</v>
      </c>
      <c r="D47" s="38"/>
      <c r="E47" s="38"/>
      <c r="F47" s="38"/>
      <c r="G47" s="38"/>
      <c r="H47" s="38"/>
      <c r="I47" s="118"/>
      <c r="J47" s="38"/>
      <c r="K47" s="38"/>
      <c r="L47" s="119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pans="1:31" s="2" customFormat="1" ht="6.95" customHeight="1">
      <c r="A48" s="36"/>
      <c r="B48" s="37"/>
      <c r="C48" s="38"/>
      <c r="D48" s="38"/>
      <c r="E48" s="38"/>
      <c r="F48" s="38"/>
      <c r="G48" s="38"/>
      <c r="H48" s="38"/>
      <c r="I48" s="118"/>
      <c r="J48" s="38"/>
      <c r="K48" s="38"/>
      <c r="L48" s="119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pans="1:47" s="2" customFormat="1" ht="12" customHeight="1">
      <c r="A49" s="36"/>
      <c r="B49" s="37"/>
      <c r="C49" s="31" t="s">
        <v>16</v>
      </c>
      <c r="D49" s="38"/>
      <c r="E49" s="38"/>
      <c r="F49" s="38"/>
      <c r="G49" s="38"/>
      <c r="H49" s="38"/>
      <c r="I49" s="118"/>
      <c r="J49" s="38"/>
      <c r="K49" s="38"/>
      <c r="L49" s="119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pans="1:47" s="2" customFormat="1" ht="16.5" customHeight="1">
      <c r="A50" s="36"/>
      <c r="B50" s="37"/>
      <c r="C50" s="38"/>
      <c r="D50" s="38"/>
      <c r="E50" s="413" t="str">
        <f>E7</f>
        <v>Pelhřimov - výpravní budova, obnova střešního pláště</v>
      </c>
      <c r="F50" s="414"/>
      <c r="G50" s="414"/>
      <c r="H50" s="414"/>
      <c r="I50" s="118"/>
      <c r="J50" s="38"/>
      <c r="K50" s="38"/>
      <c r="L50" s="119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pans="1:47" s="1" customFormat="1" ht="12" customHeight="1">
      <c r="B51" s="23"/>
      <c r="C51" s="31" t="s">
        <v>108</v>
      </c>
      <c r="D51" s="24"/>
      <c r="E51" s="24"/>
      <c r="F51" s="24"/>
      <c r="G51" s="24"/>
      <c r="H51" s="24"/>
      <c r="I51" s="110"/>
      <c r="J51" s="24"/>
      <c r="K51" s="24"/>
      <c r="L51" s="22"/>
    </row>
    <row r="52" spans="1:47" s="2" customFormat="1" ht="16.5" customHeight="1">
      <c r="A52" s="36"/>
      <c r="B52" s="37"/>
      <c r="C52" s="38"/>
      <c r="D52" s="38"/>
      <c r="E52" s="413" t="s">
        <v>109</v>
      </c>
      <c r="F52" s="415"/>
      <c r="G52" s="415"/>
      <c r="H52" s="415"/>
      <c r="I52" s="118"/>
      <c r="J52" s="38"/>
      <c r="K52" s="38"/>
      <c r="L52" s="119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pans="1:47" s="2" customFormat="1" ht="12" customHeight="1">
      <c r="A53" s="36"/>
      <c r="B53" s="37"/>
      <c r="C53" s="31" t="s">
        <v>110</v>
      </c>
      <c r="D53" s="38"/>
      <c r="E53" s="38"/>
      <c r="F53" s="38"/>
      <c r="G53" s="38"/>
      <c r="H53" s="38"/>
      <c r="I53" s="118"/>
      <c r="J53" s="38"/>
      <c r="K53" s="38"/>
      <c r="L53" s="119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pans="1:47" s="2" customFormat="1" ht="16.5" customHeight="1">
      <c r="A54" s="36"/>
      <c r="B54" s="37"/>
      <c r="C54" s="38"/>
      <c r="D54" s="38"/>
      <c r="E54" s="362" t="str">
        <f>E11</f>
        <v>SO-1.1.a - Architektonicko-stavební řešení</v>
      </c>
      <c r="F54" s="415"/>
      <c r="G54" s="415"/>
      <c r="H54" s="415"/>
      <c r="I54" s="118"/>
      <c r="J54" s="38"/>
      <c r="K54" s="38"/>
      <c r="L54" s="119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pans="1:47" s="2" customFormat="1" ht="6.95" customHeight="1">
      <c r="A55" s="36"/>
      <c r="B55" s="37"/>
      <c r="C55" s="38"/>
      <c r="D55" s="38"/>
      <c r="E55" s="38"/>
      <c r="F55" s="38"/>
      <c r="G55" s="38"/>
      <c r="H55" s="38"/>
      <c r="I55" s="118"/>
      <c r="J55" s="38"/>
      <c r="K55" s="38"/>
      <c r="L55" s="119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pans="1:47" s="2" customFormat="1" ht="12" customHeight="1">
      <c r="A56" s="36"/>
      <c r="B56" s="37"/>
      <c r="C56" s="31" t="s">
        <v>22</v>
      </c>
      <c r="D56" s="38"/>
      <c r="E56" s="38"/>
      <c r="F56" s="29" t="str">
        <f>F14</f>
        <v>Železniční stanice-Pelhřimov</v>
      </c>
      <c r="G56" s="38"/>
      <c r="H56" s="38"/>
      <c r="I56" s="120" t="s">
        <v>24</v>
      </c>
      <c r="J56" s="61" t="str">
        <f>IF(J14="","",J14)</f>
        <v>15. 10. 2019</v>
      </c>
      <c r="K56" s="38"/>
      <c r="L56" s="119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pans="1:47" s="2" customFormat="1" ht="6.95" customHeight="1">
      <c r="A57" s="36"/>
      <c r="B57" s="37"/>
      <c r="C57" s="38"/>
      <c r="D57" s="38"/>
      <c r="E57" s="38"/>
      <c r="F57" s="38"/>
      <c r="G57" s="38"/>
      <c r="H57" s="38"/>
      <c r="I57" s="118"/>
      <c r="J57" s="38"/>
      <c r="K57" s="38"/>
      <c r="L57" s="119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pans="1:47" s="2" customFormat="1" ht="15.2" customHeight="1">
      <c r="A58" s="36"/>
      <c r="B58" s="37"/>
      <c r="C58" s="31" t="s">
        <v>26</v>
      </c>
      <c r="D58" s="38"/>
      <c r="E58" s="38"/>
      <c r="F58" s="29" t="str">
        <f>E17</f>
        <v xml:space="preserve">Správa železniční a dopravní cesty, Praha </v>
      </c>
      <c r="G58" s="38"/>
      <c r="H58" s="38"/>
      <c r="I58" s="120" t="s">
        <v>32</v>
      </c>
      <c r="J58" s="34" t="str">
        <f>E23</f>
        <v>Engineerscz</v>
      </c>
      <c r="K58" s="38"/>
      <c r="L58" s="119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pans="1:47" s="2" customFormat="1" ht="15.2" customHeight="1">
      <c r="A59" s="36"/>
      <c r="B59" s="37"/>
      <c r="C59" s="31" t="s">
        <v>30</v>
      </c>
      <c r="D59" s="38"/>
      <c r="E59" s="38"/>
      <c r="F59" s="29" t="str">
        <f>IF(E20="","",E20)</f>
        <v>Vyplň údaj</v>
      </c>
      <c r="G59" s="38"/>
      <c r="H59" s="38"/>
      <c r="I59" s="120" t="s">
        <v>35</v>
      </c>
      <c r="J59" s="34" t="str">
        <f>E26</f>
        <v>Toman Martin</v>
      </c>
      <c r="K59" s="38"/>
      <c r="L59" s="119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</row>
    <row r="60" spans="1:47" s="2" customFormat="1" ht="10.35" customHeight="1">
      <c r="A60" s="36"/>
      <c r="B60" s="37"/>
      <c r="C60" s="38"/>
      <c r="D60" s="38"/>
      <c r="E60" s="38"/>
      <c r="F60" s="38"/>
      <c r="G60" s="38"/>
      <c r="H60" s="38"/>
      <c r="I60" s="118"/>
      <c r="J60" s="38"/>
      <c r="K60" s="38"/>
      <c r="L60" s="119"/>
      <c r="S60" s="36"/>
      <c r="T60" s="36"/>
      <c r="U60" s="36"/>
      <c r="V60" s="36"/>
      <c r="W60" s="36"/>
      <c r="X60" s="36"/>
      <c r="Y60" s="36"/>
      <c r="Z60" s="36"/>
      <c r="AA60" s="36"/>
      <c r="AB60" s="36"/>
      <c r="AC60" s="36"/>
      <c r="AD60" s="36"/>
      <c r="AE60" s="36"/>
    </row>
    <row r="61" spans="1:47" s="2" customFormat="1" ht="29.25" customHeight="1">
      <c r="A61" s="36"/>
      <c r="B61" s="37"/>
      <c r="C61" s="149" t="s">
        <v>113</v>
      </c>
      <c r="D61" s="150"/>
      <c r="E61" s="150"/>
      <c r="F61" s="150"/>
      <c r="G61" s="150"/>
      <c r="H61" s="150"/>
      <c r="I61" s="151"/>
      <c r="J61" s="152" t="s">
        <v>114</v>
      </c>
      <c r="K61" s="150"/>
      <c r="L61" s="119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 spans="1:47" s="2" customFormat="1" ht="10.35" customHeight="1">
      <c r="A62" s="36"/>
      <c r="B62" s="37"/>
      <c r="C62" s="38"/>
      <c r="D62" s="38"/>
      <c r="E62" s="38"/>
      <c r="F62" s="38"/>
      <c r="G62" s="38"/>
      <c r="H62" s="38"/>
      <c r="I62" s="118"/>
      <c r="J62" s="38"/>
      <c r="K62" s="38"/>
      <c r="L62" s="119"/>
      <c r="S62" s="36"/>
      <c r="T62" s="36"/>
      <c r="U62" s="36"/>
      <c r="V62" s="36"/>
      <c r="W62" s="36"/>
      <c r="X62" s="36"/>
      <c r="Y62" s="36"/>
      <c r="Z62" s="36"/>
      <c r="AA62" s="36"/>
      <c r="AB62" s="36"/>
      <c r="AC62" s="36"/>
      <c r="AD62" s="36"/>
      <c r="AE62" s="36"/>
    </row>
    <row r="63" spans="1:47" s="2" customFormat="1" ht="22.9" customHeight="1">
      <c r="A63" s="36"/>
      <c r="B63" s="37"/>
      <c r="C63" s="153" t="s">
        <v>72</v>
      </c>
      <c r="D63" s="38"/>
      <c r="E63" s="38"/>
      <c r="F63" s="38"/>
      <c r="G63" s="38"/>
      <c r="H63" s="38"/>
      <c r="I63" s="118"/>
      <c r="J63" s="79">
        <f>J99</f>
        <v>0</v>
      </c>
      <c r="K63" s="38"/>
      <c r="L63" s="119"/>
      <c r="S63" s="36"/>
      <c r="T63" s="36"/>
      <c r="U63" s="36"/>
      <c r="V63" s="36"/>
      <c r="W63" s="36"/>
      <c r="X63" s="36"/>
      <c r="Y63" s="36"/>
      <c r="Z63" s="36"/>
      <c r="AA63" s="36"/>
      <c r="AB63" s="36"/>
      <c r="AC63" s="36"/>
      <c r="AD63" s="36"/>
      <c r="AE63" s="36"/>
      <c r="AU63" s="19" t="s">
        <v>115</v>
      </c>
    </row>
    <row r="64" spans="1:47" s="9" customFormat="1" ht="24.95" customHeight="1">
      <c r="B64" s="154"/>
      <c r="C64" s="155"/>
      <c r="D64" s="156" t="s">
        <v>116</v>
      </c>
      <c r="E64" s="157"/>
      <c r="F64" s="157"/>
      <c r="G64" s="157"/>
      <c r="H64" s="157"/>
      <c r="I64" s="158"/>
      <c r="J64" s="159">
        <f>J100</f>
        <v>0</v>
      </c>
      <c r="K64" s="155"/>
      <c r="L64" s="160"/>
    </row>
    <row r="65" spans="1:31" s="10" customFormat="1" ht="19.899999999999999" customHeight="1">
      <c r="B65" s="161"/>
      <c r="C65" s="99"/>
      <c r="D65" s="162" t="s">
        <v>117</v>
      </c>
      <c r="E65" s="163"/>
      <c r="F65" s="163"/>
      <c r="G65" s="163"/>
      <c r="H65" s="163"/>
      <c r="I65" s="164"/>
      <c r="J65" s="165">
        <f>J101</f>
        <v>0</v>
      </c>
      <c r="K65" s="99"/>
      <c r="L65" s="166"/>
    </row>
    <row r="66" spans="1:31" s="10" customFormat="1" ht="19.899999999999999" customHeight="1">
      <c r="B66" s="161"/>
      <c r="C66" s="99"/>
      <c r="D66" s="162" t="s">
        <v>118</v>
      </c>
      <c r="E66" s="163"/>
      <c r="F66" s="163"/>
      <c r="G66" s="163"/>
      <c r="H66" s="163"/>
      <c r="I66" s="164"/>
      <c r="J66" s="165">
        <f>J106</f>
        <v>0</v>
      </c>
      <c r="K66" s="99"/>
      <c r="L66" s="166"/>
    </row>
    <row r="67" spans="1:31" s="10" customFormat="1" ht="19.899999999999999" customHeight="1">
      <c r="B67" s="161"/>
      <c r="C67" s="99"/>
      <c r="D67" s="162" t="s">
        <v>119</v>
      </c>
      <c r="E67" s="163"/>
      <c r="F67" s="163"/>
      <c r="G67" s="163"/>
      <c r="H67" s="163"/>
      <c r="I67" s="164"/>
      <c r="J67" s="165">
        <f>J148</f>
        <v>0</v>
      </c>
      <c r="K67" s="99"/>
      <c r="L67" s="166"/>
    </row>
    <row r="68" spans="1:31" s="10" customFormat="1" ht="19.899999999999999" customHeight="1">
      <c r="B68" s="161"/>
      <c r="C68" s="99"/>
      <c r="D68" s="162" t="s">
        <v>120</v>
      </c>
      <c r="E68" s="163"/>
      <c r="F68" s="163"/>
      <c r="G68" s="163"/>
      <c r="H68" s="163"/>
      <c r="I68" s="164"/>
      <c r="J68" s="165">
        <f>J158</f>
        <v>0</v>
      </c>
      <c r="K68" s="99"/>
      <c r="L68" s="166"/>
    </row>
    <row r="69" spans="1:31" s="9" customFormat="1" ht="24.95" customHeight="1">
      <c r="B69" s="154"/>
      <c r="C69" s="155"/>
      <c r="D69" s="156" t="s">
        <v>121</v>
      </c>
      <c r="E69" s="157"/>
      <c r="F69" s="157"/>
      <c r="G69" s="157"/>
      <c r="H69" s="157"/>
      <c r="I69" s="158"/>
      <c r="J69" s="159">
        <f>J160</f>
        <v>0</v>
      </c>
      <c r="K69" s="155"/>
      <c r="L69" s="160"/>
    </row>
    <row r="70" spans="1:31" s="10" customFormat="1" ht="19.899999999999999" customHeight="1">
      <c r="B70" s="161"/>
      <c r="C70" s="99"/>
      <c r="D70" s="162" t="s">
        <v>122</v>
      </c>
      <c r="E70" s="163"/>
      <c r="F70" s="163"/>
      <c r="G70" s="163"/>
      <c r="H70" s="163"/>
      <c r="I70" s="164"/>
      <c r="J70" s="165">
        <f>J161</f>
        <v>0</v>
      </c>
      <c r="K70" s="99"/>
      <c r="L70" s="166"/>
    </row>
    <row r="71" spans="1:31" s="10" customFormat="1" ht="19.899999999999999" customHeight="1">
      <c r="B71" s="161"/>
      <c r="C71" s="99"/>
      <c r="D71" s="162" t="s">
        <v>123</v>
      </c>
      <c r="E71" s="163"/>
      <c r="F71" s="163"/>
      <c r="G71" s="163"/>
      <c r="H71" s="163"/>
      <c r="I71" s="164"/>
      <c r="J71" s="165">
        <f>J262</f>
        <v>0</v>
      </c>
      <c r="K71" s="99"/>
      <c r="L71" s="166"/>
    </row>
    <row r="72" spans="1:31" s="10" customFormat="1" ht="19.899999999999999" customHeight="1">
      <c r="B72" s="161"/>
      <c r="C72" s="99"/>
      <c r="D72" s="162" t="s">
        <v>124</v>
      </c>
      <c r="E72" s="163"/>
      <c r="F72" s="163"/>
      <c r="G72" s="163"/>
      <c r="H72" s="163"/>
      <c r="I72" s="164"/>
      <c r="J72" s="165">
        <f>J322</f>
        <v>0</v>
      </c>
      <c r="K72" s="99"/>
      <c r="L72" s="166"/>
    </row>
    <row r="73" spans="1:31" s="10" customFormat="1" ht="19.899999999999999" customHeight="1">
      <c r="B73" s="161"/>
      <c r="C73" s="99"/>
      <c r="D73" s="162" t="s">
        <v>125</v>
      </c>
      <c r="E73" s="163"/>
      <c r="F73" s="163"/>
      <c r="G73" s="163"/>
      <c r="H73" s="163"/>
      <c r="I73" s="164"/>
      <c r="J73" s="165">
        <f>J331</f>
        <v>0</v>
      </c>
      <c r="K73" s="99"/>
      <c r="L73" s="166"/>
    </row>
    <row r="74" spans="1:31" s="10" customFormat="1" ht="19.899999999999999" customHeight="1">
      <c r="B74" s="161"/>
      <c r="C74" s="99"/>
      <c r="D74" s="162" t="s">
        <v>126</v>
      </c>
      <c r="E74" s="163"/>
      <c r="F74" s="163"/>
      <c r="G74" s="163"/>
      <c r="H74" s="163"/>
      <c r="I74" s="164"/>
      <c r="J74" s="165">
        <f>J333</f>
        <v>0</v>
      </c>
      <c r="K74" s="99"/>
      <c r="L74" s="166"/>
    </row>
    <row r="75" spans="1:31" s="10" customFormat="1" ht="19.899999999999999" customHeight="1">
      <c r="B75" s="161"/>
      <c r="C75" s="99"/>
      <c r="D75" s="162" t="s">
        <v>127</v>
      </c>
      <c r="E75" s="163"/>
      <c r="F75" s="163"/>
      <c r="G75" s="163"/>
      <c r="H75" s="163"/>
      <c r="I75" s="164"/>
      <c r="J75" s="165">
        <f>J342</f>
        <v>0</v>
      </c>
      <c r="K75" s="99"/>
      <c r="L75" s="166"/>
    </row>
    <row r="76" spans="1:31" s="10" customFormat="1" ht="19.899999999999999" customHeight="1">
      <c r="B76" s="161"/>
      <c r="C76" s="99"/>
      <c r="D76" s="162" t="s">
        <v>128</v>
      </c>
      <c r="E76" s="163"/>
      <c r="F76" s="163"/>
      <c r="G76" s="163"/>
      <c r="H76" s="163"/>
      <c r="I76" s="164"/>
      <c r="J76" s="165">
        <f>J377</f>
        <v>0</v>
      </c>
      <c r="K76" s="99"/>
      <c r="L76" s="166"/>
    </row>
    <row r="77" spans="1:31" s="10" customFormat="1" ht="19.899999999999999" customHeight="1">
      <c r="B77" s="161"/>
      <c r="C77" s="99"/>
      <c r="D77" s="162" t="s">
        <v>129</v>
      </c>
      <c r="E77" s="163"/>
      <c r="F77" s="163"/>
      <c r="G77" s="163"/>
      <c r="H77" s="163"/>
      <c r="I77" s="164"/>
      <c r="J77" s="165">
        <f>J394</f>
        <v>0</v>
      </c>
      <c r="K77" s="99"/>
      <c r="L77" s="166"/>
    </row>
    <row r="78" spans="1:31" s="2" customFormat="1" ht="21.75" customHeight="1">
      <c r="A78" s="36"/>
      <c r="B78" s="37"/>
      <c r="C78" s="38"/>
      <c r="D78" s="38"/>
      <c r="E78" s="38"/>
      <c r="F78" s="38"/>
      <c r="G78" s="38"/>
      <c r="H78" s="38"/>
      <c r="I78" s="118"/>
      <c r="J78" s="38"/>
      <c r="K78" s="38"/>
      <c r="L78" s="119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pans="1:31" s="2" customFormat="1" ht="6.95" customHeight="1">
      <c r="A79" s="36"/>
      <c r="B79" s="49"/>
      <c r="C79" s="50"/>
      <c r="D79" s="50"/>
      <c r="E79" s="50"/>
      <c r="F79" s="50"/>
      <c r="G79" s="50"/>
      <c r="H79" s="50"/>
      <c r="I79" s="145"/>
      <c r="J79" s="50"/>
      <c r="K79" s="50"/>
      <c r="L79" s="119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3" spans="1:31" s="2" customFormat="1" ht="6.95" customHeight="1">
      <c r="A83" s="36"/>
      <c r="B83" s="51"/>
      <c r="C83" s="52"/>
      <c r="D83" s="52"/>
      <c r="E83" s="52"/>
      <c r="F83" s="52"/>
      <c r="G83" s="52"/>
      <c r="H83" s="52"/>
      <c r="I83" s="148"/>
      <c r="J83" s="52"/>
      <c r="K83" s="52"/>
      <c r="L83" s="119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pans="1:31" s="2" customFormat="1" ht="24.95" customHeight="1">
      <c r="A84" s="36"/>
      <c r="B84" s="37"/>
      <c r="C84" s="25" t="s">
        <v>130</v>
      </c>
      <c r="D84" s="38"/>
      <c r="E84" s="38"/>
      <c r="F84" s="38"/>
      <c r="G84" s="38"/>
      <c r="H84" s="38"/>
      <c r="I84" s="118"/>
      <c r="J84" s="38"/>
      <c r="K84" s="38"/>
      <c r="L84" s="119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pans="1:31" s="2" customFormat="1" ht="6.95" customHeight="1">
      <c r="A85" s="36"/>
      <c r="B85" s="37"/>
      <c r="C85" s="38"/>
      <c r="D85" s="38"/>
      <c r="E85" s="38"/>
      <c r="F85" s="38"/>
      <c r="G85" s="38"/>
      <c r="H85" s="38"/>
      <c r="I85" s="118"/>
      <c r="J85" s="38"/>
      <c r="K85" s="38"/>
      <c r="L85" s="119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pans="1:31" s="2" customFormat="1" ht="12" customHeight="1">
      <c r="A86" s="36"/>
      <c r="B86" s="37"/>
      <c r="C86" s="31" t="s">
        <v>16</v>
      </c>
      <c r="D86" s="38"/>
      <c r="E86" s="38"/>
      <c r="F86" s="38"/>
      <c r="G86" s="38"/>
      <c r="H86" s="38"/>
      <c r="I86" s="118"/>
      <c r="J86" s="38"/>
      <c r="K86" s="38"/>
      <c r="L86" s="119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pans="1:31" s="2" customFormat="1" ht="16.5" customHeight="1">
      <c r="A87" s="36"/>
      <c r="B87" s="37"/>
      <c r="C87" s="38"/>
      <c r="D87" s="38"/>
      <c r="E87" s="413" t="str">
        <f>E7</f>
        <v>Pelhřimov - výpravní budova, obnova střešního pláště</v>
      </c>
      <c r="F87" s="414"/>
      <c r="G87" s="414"/>
      <c r="H87" s="414"/>
      <c r="I87" s="118"/>
      <c r="J87" s="38"/>
      <c r="K87" s="38"/>
      <c r="L87" s="119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pans="1:31" s="1" customFormat="1" ht="12" customHeight="1">
      <c r="B88" s="23"/>
      <c r="C88" s="31" t="s">
        <v>108</v>
      </c>
      <c r="D88" s="24"/>
      <c r="E88" s="24"/>
      <c r="F88" s="24"/>
      <c r="G88" s="24"/>
      <c r="H88" s="24"/>
      <c r="I88" s="110"/>
      <c r="J88" s="24"/>
      <c r="K88" s="24"/>
      <c r="L88" s="22"/>
    </row>
    <row r="89" spans="1:31" s="2" customFormat="1" ht="16.5" customHeight="1">
      <c r="A89" s="36"/>
      <c r="B89" s="37"/>
      <c r="C89" s="38"/>
      <c r="D89" s="38"/>
      <c r="E89" s="413" t="s">
        <v>109</v>
      </c>
      <c r="F89" s="415"/>
      <c r="G89" s="415"/>
      <c r="H89" s="415"/>
      <c r="I89" s="118"/>
      <c r="J89" s="38"/>
      <c r="K89" s="38"/>
      <c r="L89" s="119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pans="1:31" s="2" customFormat="1" ht="12" customHeight="1">
      <c r="A90" s="36"/>
      <c r="B90" s="37"/>
      <c r="C90" s="31" t="s">
        <v>110</v>
      </c>
      <c r="D90" s="38"/>
      <c r="E90" s="38"/>
      <c r="F90" s="38"/>
      <c r="G90" s="38"/>
      <c r="H90" s="38"/>
      <c r="I90" s="118"/>
      <c r="J90" s="38"/>
      <c r="K90" s="38"/>
      <c r="L90" s="119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pans="1:31" s="2" customFormat="1" ht="16.5" customHeight="1">
      <c r="A91" s="36"/>
      <c r="B91" s="37"/>
      <c r="C91" s="38"/>
      <c r="D91" s="38"/>
      <c r="E91" s="362" t="str">
        <f>E11</f>
        <v>SO-1.1.a - Architektonicko-stavební řešení</v>
      </c>
      <c r="F91" s="415"/>
      <c r="G91" s="415"/>
      <c r="H91" s="415"/>
      <c r="I91" s="118"/>
      <c r="J91" s="38"/>
      <c r="K91" s="38"/>
      <c r="L91" s="119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pans="1:31" s="2" customFormat="1" ht="6.95" customHeight="1">
      <c r="A92" s="36"/>
      <c r="B92" s="37"/>
      <c r="C92" s="38"/>
      <c r="D92" s="38"/>
      <c r="E92" s="38"/>
      <c r="F92" s="38"/>
      <c r="G92" s="38"/>
      <c r="H92" s="38"/>
      <c r="I92" s="118"/>
      <c r="J92" s="38"/>
      <c r="K92" s="38"/>
      <c r="L92" s="119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pans="1:31" s="2" customFormat="1" ht="12" customHeight="1">
      <c r="A93" s="36"/>
      <c r="B93" s="37"/>
      <c r="C93" s="31" t="s">
        <v>22</v>
      </c>
      <c r="D93" s="38"/>
      <c r="E93" s="38"/>
      <c r="F93" s="29" t="str">
        <f>F14</f>
        <v>Železniční stanice-Pelhřimov</v>
      </c>
      <c r="G93" s="38"/>
      <c r="H93" s="38"/>
      <c r="I93" s="120" t="s">
        <v>24</v>
      </c>
      <c r="J93" s="61" t="str">
        <f>IF(J14="","",J14)</f>
        <v>15. 10. 2019</v>
      </c>
      <c r="K93" s="38"/>
      <c r="L93" s="119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pans="1:31" s="2" customFormat="1" ht="6.95" customHeight="1">
      <c r="A94" s="36"/>
      <c r="B94" s="37"/>
      <c r="C94" s="38"/>
      <c r="D94" s="38"/>
      <c r="E94" s="38"/>
      <c r="F94" s="38"/>
      <c r="G94" s="38"/>
      <c r="H94" s="38"/>
      <c r="I94" s="118"/>
      <c r="J94" s="38"/>
      <c r="K94" s="38"/>
      <c r="L94" s="119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pans="1:31" s="2" customFormat="1" ht="15.2" customHeight="1">
      <c r="A95" s="36"/>
      <c r="B95" s="37"/>
      <c r="C95" s="31" t="s">
        <v>26</v>
      </c>
      <c r="D95" s="38"/>
      <c r="E95" s="38"/>
      <c r="F95" s="29" t="str">
        <f>E17</f>
        <v xml:space="preserve">Správa železniční a dopravní cesty, Praha </v>
      </c>
      <c r="G95" s="38"/>
      <c r="H95" s="38"/>
      <c r="I95" s="120" t="s">
        <v>32</v>
      </c>
      <c r="J95" s="34" t="str">
        <f>E23</f>
        <v>Engineerscz</v>
      </c>
      <c r="K95" s="38"/>
      <c r="L95" s="119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pans="1:31" s="2" customFormat="1" ht="15.2" customHeight="1">
      <c r="A96" s="36"/>
      <c r="B96" s="37"/>
      <c r="C96" s="31" t="s">
        <v>30</v>
      </c>
      <c r="D96" s="38"/>
      <c r="E96" s="38"/>
      <c r="F96" s="29" t="str">
        <f>IF(E20="","",E20)</f>
        <v>Vyplň údaj</v>
      </c>
      <c r="G96" s="38"/>
      <c r="H96" s="38"/>
      <c r="I96" s="120" t="s">
        <v>35</v>
      </c>
      <c r="J96" s="34" t="str">
        <f>E26</f>
        <v>Toman Martin</v>
      </c>
      <c r="K96" s="38"/>
      <c r="L96" s="119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</row>
    <row r="97" spans="1:65" s="2" customFormat="1" ht="10.35" customHeight="1">
      <c r="A97" s="36"/>
      <c r="B97" s="37"/>
      <c r="C97" s="38"/>
      <c r="D97" s="38"/>
      <c r="E97" s="38"/>
      <c r="F97" s="38"/>
      <c r="G97" s="38"/>
      <c r="H97" s="38"/>
      <c r="I97" s="118"/>
      <c r="J97" s="38"/>
      <c r="K97" s="38"/>
      <c r="L97" s="119"/>
      <c r="S97" s="36"/>
      <c r="T97" s="36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</row>
    <row r="98" spans="1:65" s="11" customFormat="1" ht="29.25" customHeight="1">
      <c r="A98" s="167"/>
      <c r="B98" s="168"/>
      <c r="C98" s="169" t="s">
        <v>131</v>
      </c>
      <c r="D98" s="170" t="s">
        <v>59</v>
      </c>
      <c r="E98" s="170" t="s">
        <v>55</v>
      </c>
      <c r="F98" s="170" t="s">
        <v>56</v>
      </c>
      <c r="G98" s="170" t="s">
        <v>132</v>
      </c>
      <c r="H98" s="170" t="s">
        <v>133</v>
      </c>
      <c r="I98" s="171" t="s">
        <v>134</v>
      </c>
      <c r="J98" s="170" t="s">
        <v>114</v>
      </c>
      <c r="K98" s="172" t="s">
        <v>135</v>
      </c>
      <c r="L98" s="173"/>
      <c r="M98" s="70" t="s">
        <v>21</v>
      </c>
      <c r="N98" s="71" t="s">
        <v>44</v>
      </c>
      <c r="O98" s="71" t="s">
        <v>136</v>
      </c>
      <c r="P98" s="71" t="s">
        <v>137</v>
      </c>
      <c r="Q98" s="71" t="s">
        <v>138</v>
      </c>
      <c r="R98" s="71" t="s">
        <v>139</v>
      </c>
      <c r="S98" s="71" t="s">
        <v>140</v>
      </c>
      <c r="T98" s="72" t="s">
        <v>141</v>
      </c>
      <c r="U98" s="167"/>
      <c r="V98" s="167"/>
      <c r="W98" s="167"/>
      <c r="X98" s="167"/>
      <c r="Y98" s="167"/>
      <c r="Z98" s="167"/>
      <c r="AA98" s="167"/>
      <c r="AB98" s="167"/>
      <c r="AC98" s="167"/>
      <c r="AD98" s="167"/>
      <c r="AE98" s="167"/>
    </row>
    <row r="99" spans="1:65" s="2" customFormat="1" ht="22.9" customHeight="1">
      <c r="A99" s="36"/>
      <c r="B99" s="37"/>
      <c r="C99" s="77" t="s">
        <v>142</v>
      </c>
      <c r="D99" s="38"/>
      <c r="E99" s="38"/>
      <c r="F99" s="38"/>
      <c r="G99" s="38"/>
      <c r="H99" s="38"/>
      <c r="I99" s="118"/>
      <c r="J99" s="174">
        <f>BK99</f>
        <v>0</v>
      </c>
      <c r="K99" s="38"/>
      <c r="L99" s="41"/>
      <c r="M99" s="73"/>
      <c r="N99" s="175"/>
      <c r="O99" s="74"/>
      <c r="P99" s="176">
        <f>P100+P160</f>
        <v>0</v>
      </c>
      <c r="Q99" s="74"/>
      <c r="R99" s="176">
        <f>R100+R160</f>
        <v>54.029514339999999</v>
      </c>
      <c r="S99" s="74"/>
      <c r="T99" s="177">
        <f>T100+T160</f>
        <v>14.730600000000001</v>
      </c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T99" s="19" t="s">
        <v>73</v>
      </c>
      <c r="AU99" s="19" t="s">
        <v>115</v>
      </c>
      <c r="BK99" s="178">
        <f>BK100+BK160</f>
        <v>0</v>
      </c>
    </row>
    <row r="100" spans="1:65" s="12" customFormat="1" ht="25.9" customHeight="1">
      <c r="B100" s="179"/>
      <c r="C100" s="180"/>
      <c r="D100" s="181" t="s">
        <v>73</v>
      </c>
      <c r="E100" s="182" t="s">
        <v>143</v>
      </c>
      <c r="F100" s="182" t="s">
        <v>144</v>
      </c>
      <c r="G100" s="180"/>
      <c r="H100" s="180"/>
      <c r="I100" s="183"/>
      <c r="J100" s="184">
        <f>BK100</f>
        <v>0</v>
      </c>
      <c r="K100" s="180"/>
      <c r="L100" s="185"/>
      <c r="M100" s="186"/>
      <c r="N100" s="187"/>
      <c r="O100" s="187"/>
      <c r="P100" s="188">
        <f>P101+P106+P148+P158</f>
        <v>0</v>
      </c>
      <c r="Q100" s="187"/>
      <c r="R100" s="188">
        <f>R101+R106+R148+R158</f>
        <v>3.2039680000000001E-2</v>
      </c>
      <c r="S100" s="187"/>
      <c r="T100" s="189">
        <f>T101+T106+T148+T158</f>
        <v>0.27</v>
      </c>
      <c r="AR100" s="190" t="s">
        <v>81</v>
      </c>
      <c r="AT100" s="191" t="s">
        <v>73</v>
      </c>
      <c r="AU100" s="191" t="s">
        <v>74</v>
      </c>
      <c r="AY100" s="190" t="s">
        <v>145</v>
      </c>
      <c r="BK100" s="192">
        <f>BK101+BK106+BK148+BK158</f>
        <v>0</v>
      </c>
    </row>
    <row r="101" spans="1:65" s="12" customFormat="1" ht="22.9" customHeight="1">
      <c r="B101" s="179"/>
      <c r="C101" s="180"/>
      <c r="D101" s="181" t="s">
        <v>73</v>
      </c>
      <c r="E101" s="193" t="s">
        <v>146</v>
      </c>
      <c r="F101" s="193" t="s">
        <v>147</v>
      </c>
      <c r="G101" s="180"/>
      <c r="H101" s="180"/>
      <c r="I101" s="183"/>
      <c r="J101" s="194">
        <f>BK101</f>
        <v>0</v>
      </c>
      <c r="K101" s="180"/>
      <c r="L101" s="185"/>
      <c r="M101" s="186"/>
      <c r="N101" s="187"/>
      <c r="O101" s="187"/>
      <c r="P101" s="188">
        <f>SUM(P102:P105)</f>
        <v>0</v>
      </c>
      <c r="Q101" s="187"/>
      <c r="R101" s="188">
        <f>SUM(R102:R105)</f>
        <v>1.353968E-2</v>
      </c>
      <c r="S101" s="187"/>
      <c r="T101" s="189">
        <f>SUM(T102:T105)</f>
        <v>0</v>
      </c>
      <c r="AR101" s="190" t="s">
        <v>81</v>
      </c>
      <c r="AT101" s="191" t="s">
        <v>73</v>
      </c>
      <c r="AU101" s="191" t="s">
        <v>81</v>
      </c>
      <c r="AY101" s="190" t="s">
        <v>145</v>
      </c>
      <c r="BK101" s="192">
        <f>SUM(BK102:BK105)</f>
        <v>0</v>
      </c>
    </row>
    <row r="102" spans="1:65" s="2" customFormat="1" ht="16.5" customHeight="1">
      <c r="A102" s="36"/>
      <c r="B102" s="37"/>
      <c r="C102" s="195" t="s">
        <v>81</v>
      </c>
      <c r="D102" s="195" t="s">
        <v>148</v>
      </c>
      <c r="E102" s="196" t="s">
        <v>149</v>
      </c>
      <c r="F102" s="197" t="s">
        <v>150</v>
      </c>
      <c r="G102" s="198" t="s">
        <v>151</v>
      </c>
      <c r="H102" s="199">
        <v>96.712000000000003</v>
      </c>
      <c r="I102" s="200"/>
      <c r="J102" s="201">
        <f>ROUND(I102*H102,2)</f>
        <v>0</v>
      </c>
      <c r="K102" s="197" t="s">
        <v>152</v>
      </c>
      <c r="L102" s="41"/>
      <c r="M102" s="202" t="s">
        <v>21</v>
      </c>
      <c r="N102" s="203" t="s">
        <v>45</v>
      </c>
      <c r="O102" s="66"/>
      <c r="P102" s="204">
        <f>O102*H102</f>
        <v>0</v>
      </c>
      <c r="Q102" s="204">
        <v>1.3999999999999999E-4</v>
      </c>
      <c r="R102" s="204">
        <f>Q102*H102</f>
        <v>1.353968E-2</v>
      </c>
      <c r="S102" s="204">
        <v>0</v>
      </c>
      <c r="T102" s="205">
        <f>S102*H102</f>
        <v>0</v>
      </c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  <c r="AR102" s="206" t="s">
        <v>153</v>
      </c>
      <c r="AT102" s="206" t="s">
        <v>148</v>
      </c>
      <c r="AU102" s="206" t="s">
        <v>83</v>
      </c>
      <c r="AY102" s="19" t="s">
        <v>145</v>
      </c>
      <c r="BE102" s="207">
        <f>IF(N102="základní",J102,0)</f>
        <v>0</v>
      </c>
      <c r="BF102" s="207">
        <f>IF(N102="snížená",J102,0)</f>
        <v>0</v>
      </c>
      <c r="BG102" s="207">
        <f>IF(N102="zákl. přenesená",J102,0)</f>
        <v>0</v>
      </c>
      <c r="BH102" s="207">
        <f>IF(N102="sníž. přenesená",J102,0)</f>
        <v>0</v>
      </c>
      <c r="BI102" s="207">
        <f>IF(N102="nulová",J102,0)</f>
        <v>0</v>
      </c>
      <c r="BJ102" s="19" t="s">
        <v>81</v>
      </c>
      <c r="BK102" s="207">
        <f>ROUND(I102*H102,2)</f>
        <v>0</v>
      </c>
      <c r="BL102" s="19" t="s">
        <v>153</v>
      </c>
      <c r="BM102" s="206" t="s">
        <v>154</v>
      </c>
    </row>
    <row r="103" spans="1:65" s="13" customFormat="1" ht="11.25">
      <c r="B103" s="208"/>
      <c r="C103" s="209"/>
      <c r="D103" s="210" t="s">
        <v>155</v>
      </c>
      <c r="E103" s="211" t="s">
        <v>21</v>
      </c>
      <c r="F103" s="212" t="s">
        <v>156</v>
      </c>
      <c r="G103" s="209"/>
      <c r="H103" s="211" t="s">
        <v>21</v>
      </c>
      <c r="I103" s="213"/>
      <c r="J103" s="209"/>
      <c r="K103" s="209"/>
      <c r="L103" s="214"/>
      <c r="M103" s="215"/>
      <c r="N103" s="216"/>
      <c r="O103" s="216"/>
      <c r="P103" s="216"/>
      <c r="Q103" s="216"/>
      <c r="R103" s="216"/>
      <c r="S103" s="216"/>
      <c r="T103" s="217"/>
      <c r="AT103" s="218" t="s">
        <v>155</v>
      </c>
      <c r="AU103" s="218" t="s">
        <v>83</v>
      </c>
      <c r="AV103" s="13" t="s">
        <v>81</v>
      </c>
      <c r="AW103" s="13" t="s">
        <v>34</v>
      </c>
      <c r="AX103" s="13" t="s">
        <v>74</v>
      </c>
      <c r="AY103" s="218" t="s">
        <v>145</v>
      </c>
    </row>
    <row r="104" spans="1:65" s="14" customFormat="1" ht="11.25">
      <c r="B104" s="219"/>
      <c r="C104" s="220"/>
      <c r="D104" s="210" t="s">
        <v>155</v>
      </c>
      <c r="E104" s="221" t="s">
        <v>21</v>
      </c>
      <c r="F104" s="222" t="s">
        <v>157</v>
      </c>
      <c r="G104" s="220"/>
      <c r="H104" s="223">
        <v>96.712000000000003</v>
      </c>
      <c r="I104" s="224"/>
      <c r="J104" s="220"/>
      <c r="K104" s="220"/>
      <c r="L104" s="225"/>
      <c r="M104" s="226"/>
      <c r="N104" s="227"/>
      <c r="O104" s="227"/>
      <c r="P104" s="227"/>
      <c r="Q104" s="227"/>
      <c r="R104" s="227"/>
      <c r="S104" s="227"/>
      <c r="T104" s="228"/>
      <c r="AT104" s="229" t="s">
        <v>155</v>
      </c>
      <c r="AU104" s="229" t="s">
        <v>83</v>
      </c>
      <c r="AV104" s="14" t="s">
        <v>83</v>
      </c>
      <c r="AW104" s="14" t="s">
        <v>34</v>
      </c>
      <c r="AX104" s="14" t="s">
        <v>74</v>
      </c>
      <c r="AY104" s="229" t="s">
        <v>145</v>
      </c>
    </row>
    <row r="105" spans="1:65" s="15" customFormat="1" ht="11.25">
      <c r="B105" s="230"/>
      <c r="C105" s="231"/>
      <c r="D105" s="210" t="s">
        <v>155</v>
      </c>
      <c r="E105" s="232" t="s">
        <v>21</v>
      </c>
      <c r="F105" s="233" t="s">
        <v>158</v>
      </c>
      <c r="G105" s="231"/>
      <c r="H105" s="234">
        <v>96.712000000000003</v>
      </c>
      <c r="I105" s="235"/>
      <c r="J105" s="231"/>
      <c r="K105" s="231"/>
      <c r="L105" s="236"/>
      <c r="M105" s="237"/>
      <c r="N105" s="238"/>
      <c r="O105" s="238"/>
      <c r="P105" s="238"/>
      <c r="Q105" s="238"/>
      <c r="R105" s="238"/>
      <c r="S105" s="238"/>
      <c r="T105" s="239"/>
      <c r="AT105" s="240" t="s">
        <v>155</v>
      </c>
      <c r="AU105" s="240" t="s">
        <v>83</v>
      </c>
      <c r="AV105" s="15" t="s">
        <v>153</v>
      </c>
      <c r="AW105" s="15" t="s">
        <v>34</v>
      </c>
      <c r="AX105" s="15" t="s">
        <v>81</v>
      </c>
      <c r="AY105" s="240" t="s">
        <v>145</v>
      </c>
    </row>
    <row r="106" spans="1:65" s="12" customFormat="1" ht="22.9" customHeight="1">
      <c r="B106" s="179"/>
      <c r="C106" s="180"/>
      <c r="D106" s="181" t="s">
        <v>73</v>
      </c>
      <c r="E106" s="193" t="s">
        <v>159</v>
      </c>
      <c r="F106" s="193" t="s">
        <v>160</v>
      </c>
      <c r="G106" s="180"/>
      <c r="H106" s="180"/>
      <c r="I106" s="183"/>
      <c r="J106" s="194">
        <f>BK106</f>
        <v>0</v>
      </c>
      <c r="K106" s="180"/>
      <c r="L106" s="185"/>
      <c r="M106" s="186"/>
      <c r="N106" s="187"/>
      <c r="O106" s="187"/>
      <c r="P106" s="188">
        <f>SUM(P107:P147)</f>
        <v>0</v>
      </c>
      <c r="Q106" s="187"/>
      <c r="R106" s="188">
        <f>SUM(R107:R147)</f>
        <v>1.8499999999999999E-2</v>
      </c>
      <c r="S106" s="187"/>
      <c r="T106" s="189">
        <f>SUM(T107:T147)</f>
        <v>0.27</v>
      </c>
      <c r="AR106" s="190" t="s">
        <v>81</v>
      </c>
      <c r="AT106" s="191" t="s">
        <v>73</v>
      </c>
      <c r="AU106" s="191" t="s">
        <v>81</v>
      </c>
      <c r="AY106" s="190" t="s">
        <v>145</v>
      </c>
      <c r="BK106" s="192">
        <f>SUM(BK107:BK147)</f>
        <v>0</v>
      </c>
    </row>
    <row r="107" spans="1:65" s="2" customFormat="1" ht="44.25" customHeight="1">
      <c r="A107" s="36"/>
      <c r="B107" s="37"/>
      <c r="C107" s="195" t="s">
        <v>83</v>
      </c>
      <c r="D107" s="195" t="s">
        <v>148</v>
      </c>
      <c r="E107" s="196" t="s">
        <v>161</v>
      </c>
      <c r="F107" s="197" t="s">
        <v>162</v>
      </c>
      <c r="G107" s="198" t="s">
        <v>163</v>
      </c>
      <c r="H107" s="199">
        <v>552.86</v>
      </c>
      <c r="I107" s="200"/>
      <c r="J107" s="201">
        <f>ROUND(I107*H107,2)</f>
        <v>0</v>
      </c>
      <c r="K107" s="197" t="s">
        <v>164</v>
      </c>
      <c r="L107" s="41"/>
      <c r="M107" s="202" t="s">
        <v>21</v>
      </c>
      <c r="N107" s="203" t="s">
        <v>45</v>
      </c>
      <c r="O107" s="66"/>
      <c r="P107" s="204">
        <f>O107*H107</f>
        <v>0</v>
      </c>
      <c r="Q107" s="204">
        <v>0</v>
      </c>
      <c r="R107" s="204">
        <f>Q107*H107</f>
        <v>0</v>
      </c>
      <c r="S107" s="204">
        <v>0</v>
      </c>
      <c r="T107" s="205">
        <f>S107*H107</f>
        <v>0</v>
      </c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  <c r="AR107" s="206" t="s">
        <v>153</v>
      </c>
      <c r="AT107" s="206" t="s">
        <v>148</v>
      </c>
      <c r="AU107" s="206" t="s">
        <v>83</v>
      </c>
      <c r="AY107" s="19" t="s">
        <v>145</v>
      </c>
      <c r="BE107" s="207">
        <f>IF(N107="základní",J107,0)</f>
        <v>0</v>
      </c>
      <c r="BF107" s="207">
        <f>IF(N107="snížená",J107,0)</f>
        <v>0</v>
      </c>
      <c r="BG107" s="207">
        <f>IF(N107="zákl. přenesená",J107,0)</f>
        <v>0</v>
      </c>
      <c r="BH107" s="207">
        <f>IF(N107="sníž. přenesená",J107,0)</f>
        <v>0</v>
      </c>
      <c r="BI107" s="207">
        <f>IF(N107="nulová",J107,0)</f>
        <v>0</v>
      </c>
      <c r="BJ107" s="19" t="s">
        <v>81</v>
      </c>
      <c r="BK107" s="207">
        <f>ROUND(I107*H107,2)</f>
        <v>0</v>
      </c>
      <c r="BL107" s="19" t="s">
        <v>153</v>
      </c>
      <c r="BM107" s="206" t="s">
        <v>165</v>
      </c>
    </row>
    <row r="108" spans="1:65" s="13" customFormat="1" ht="11.25">
      <c r="B108" s="208"/>
      <c r="C108" s="209"/>
      <c r="D108" s="210" t="s">
        <v>155</v>
      </c>
      <c r="E108" s="211" t="s">
        <v>21</v>
      </c>
      <c r="F108" s="212" t="s">
        <v>166</v>
      </c>
      <c r="G108" s="209"/>
      <c r="H108" s="211" t="s">
        <v>21</v>
      </c>
      <c r="I108" s="213"/>
      <c r="J108" s="209"/>
      <c r="K108" s="209"/>
      <c r="L108" s="214"/>
      <c r="M108" s="215"/>
      <c r="N108" s="216"/>
      <c r="O108" s="216"/>
      <c r="P108" s="216"/>
      <c r="Q108" s="216"/>
      <c r="R108" s="216"/>
      <c r="S108" s="216"/>
      <c r="T108" s="217"/>
      <c r="AT108" s="218" t="s">
        <v>155</v>
      </c>
      <c r="AU108" s="218" t="s">
        <v>83</v>
      </c>
      <c r="AV108" s="13" t="s">
        <v>81</v>
      </c>
      <c r="AW108" s="13" t="s">
        <v>34</v>
      </c>
      <c r="AX108" s="13" t="s">
        <v>74</v>
      </c>
      <c r="AY108" s="218" t="s">
        <v>145</v>
      </c>
    </row>
    <row r="109" spans="1:65" s="14" customFormat="1" ht="11.25">
      <c r="B109" s="219"/>
      <c r="C109" s="220"/>
      <c r="D109" s="210" t="s">
        <v>155</v>
      </c>
      <c r="E109" s="221" t="s">
        <v>21</v>
      </c>
      <c r="F109" s="222" t="s">
        <v>167</v>
      </c>
      <c r="G109" s="220"/>
      <c r="H109" s="223">
        <v>552.86</v>
      </c>
      <c r="I109" s="224"/>
      <c r="J109" s="220"/>
      <c r="K109" s="220"/>
      <c r="L109" s="225"/>
      <c r="M109" s="226"/>
      <c r="N109" s="227"/>
      <c r="O109" s="227"/>
      <c r="P109" s="227"/>
      <c r="Q109" s="227"/>
      <c r="R109" s="227"/>
      <c r="S109" s="227"/>
      <c r="T109" s="228"/>
      <c r="AT109" s="229" t="s">
        <v>155</v>
      </c>
      <c r="AU109" s="229" t="s">
        <v>83</v>
      </c>
      <c r="AV109" s="14" t="s">
        <v>83</v>
      </c>
      <c r="AW109" s="14" t="s">
        <v>34</v>
      </c>
      <c r="AX109" s="14" t="s">
        <v>74</v>
      </c>
      <c r="AY109" s="229" t="s">
        <v>145</v>
      </c>
    </row>
    <row r="110" spans="1:65" s="15" customFormat="1" ht="11.25">
      <c r="B110" s="230"/>
      <c r="C110" s="231"/>
      <c r="D110" s="210" t="s">
        <v>155</v>
      </c>
      <c r="E110" s="232" t="s">
        <v>21</v>
      </c>
      <c r="F110" s="233" t="s">
        <v>158</v>
      </c>
      <c r="G110" s="231"/>
      <c r="H110" s="234">
        <v>552.86</v>
      </c>
      <c r="I110" s="235"/>
      <c r="J110" s="231"/>
      <c r="K110" s="231"/>
      <c r="L110" s="236"/>
      <c r="M110" s="237"/>
      <c r="N110" s="238"/>
      <c r="O110" s="238"/>
      <c r="P110" s="238"/>
      <c r="Q110" s="238"/>
      <c r="R110" s="238"/>
      <c r="S110" s="238"/>
      <c r="T110" s="239"/>
      <c r="AT110" s="240" t="s">
        <v>155</v>
      </c>
      <c r="AU110" s="240" t="s">
        <v>83</v>
      </c>
      <c r="AV110" s="15" t="s">
        <v>153</v>
      </c>
      <c r="AW110" s="15" t="s">
        <v>34</v>
      </c>
      <c r="AX110" s="15" t="s">
        <v>81</v>
      </c>
      <c r="AY110" s="240" t="s">
        <v>145</v>
      </c>
    </row>
    <row r="111" spans="1:65" s="2" customFormat="1" ht="44.25" customHeight="1">
      <c r="A111" s="36"/>
      <c r="B111" s="37"/>
      <c r="C111" s="195" t="s">
        <v>168</v>
      </c>
      <c r="D111" s="195" t="s">
        <v>148</v>
      </c>
      <c r="E111" s="196" t="s">
        <v>169</v>
      </c>
      <c r="F111" s="197" t="s">
        <v>170</v>
      </c>
      <c r="G111" s="198" t="s">
        <v>163</v>
      </c>
      <c r="H111" s="199">
        <v>666.346</v>
      </c>
      <c r="I111" s="200"/>
      <c r="J111" s="201">
        <f>ROUND(I111*H111,2)</f>
        <v>0</v>
      </c>
      <c r="K111" s="197" t="s">
        <v>164</v>
      </c>
      <c r="L111" s="41"/>
      <c r="M111" s="202" t="s">
        <v>21</v>
      </c>
      <c r="N111" s="203" t="s">
        <v>45</v>
      </c>
      <c r="O111" s="66"/>
      <c r="P111" s="204">
        <f>O111*H111</f>
        <v>0</v>
      </c>
      <c r="Q111" s="204">
        <v>0</v>
      </c>
      <c r="R111" s="204">
        <f>Q111*H111</f>
        <v>0</v>
      </c>
      <c r="S111" s="204">
        <v>0</v>
      </c>
      <c r="T111" s="205">
        <f>S111*H111</f>
        <v>0</v>
      </c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  <c r="AR111" s="206" t="s">
        <v>153</v>
      </c>
      <c r="AT111" s="206" t="s">
        <v>148</v>
      </c>
      <c r="AU111" s="206" t="s">
        <v>83</v>
      </c>
      <c r="AY111" s="19" t="s">
        <v>145</v>
      </c>
      <c r="BE111" s="207">
        <f>IF(N111="základní",J111,0)</f>
        <v>0</v>
      </c>
      <c r="BF111" s="207">
        <f>IF(N111="snížená",J111,0)</f>
        <v>0</v>
      </c>
      <c r="BG111" s="207">
        <f>IF(N111="zákl. přenesená",J111,0)</f>
        <v>0</v>
      </c>
      <c r="BH111" s="207">
        <f>IF(N111="sníž. přenesená",J111,0)</f>
        <v>0</v>
      </c>
      <c r="BI111" s="207">
        <f>IF(N111="nulová",J111,0)</f>
        <v>0</v>
      </c>
      <c r="BJ111" s="19" t="s">
        <v>81</v>
      </c>
      <c r="BK111" s="207">
        <f>ROUND(I111*H111,2)</f>
        <v>0</v>
      </c>
      <c r="BL111" s="19" t="s">
        <v>153</v>
      </c>
      <c r="BM111" s="206" t="s">
        <v>171</v>
      </c>
    </row>
    <row r="112" spans="1:65" s="13" customFormat="1" ht="11.25">
      <c r="B112" s="208"/>
      <c r="C112" s="209"/>
      <c r="D112" s="210" t="s">
        <v>155</v>
      </c>
      <c r="E112" s="211" t="s">
        <v>21</v>
      </c>
      <c r="F112" s="212" t="s">
        <v>172</v>
      </c>
      <c r="G112" s="209"/>
      <c r="H112" s="211" t="s">
        <v>21</v>
      </c>
      <c r="I112" s="213"/>
      <c r="J112" s="209"/>
      <c r="K112" s="209"/>
      <c r="L112" s="214"/>
      <c r="M112" s="215"/>
      <c r="N112" s="216"/>
      <c r="O112" s="216"/>
      <c r="P112" s="216"/>
      <c r="Q112" s="216"/>
      <c r="R112" s="216"/>
      <c r="S112" s="216"/>
      <c r="T112" s="217"/>
      <c r="AT112" s="218" t="s">
        <v>155</v>
      </c>
      <c r="AU112" s="218" t="s">
        <v>83</v>
      </c>
      <c r="AV112" s="13" t="s">
        <v>81</v>
      </c>
      <c r="AW112" s="13" t="s">
        <v>34</v>
      </c>
      <c r="AX112" s="13" t="s">
        <v>74</v>
      </c>
      <c r="AY112" s="218" t="s">
        <v>145</v>
      </c>
    </row>
    <row r="113" spans="1:65" s="14" customFormat="1" ht="11.25">
      <c r="B113" s="219"/>
      <c r="C113" s="220"/>
      <c r="D113" s="210" t="s">
        <v>155</v>
      </c>
      <c r="E113" s="221" t="s">
        <v>21</v>
      </c>
      <c r="F113" s="222" t="s">
        <v>173</v>
      </c>
      <c r="G113" s="220"/>
      <c r="H113" s="223">
        <v>247.114</v>
      </c>
      <c r="I113" s="224"/>
      <c r="J113" s="220"/>
      <c r="K113" s="220"/>
      <c r="L113" s="225"/>
      <c r="M113" s="226"/>
      <c r="N113" s="227"/>
      <c r="O113" s="227"/>
      <c r="P113" s="227"/>
      <c r="Q113" s="227"/>
      <c r="R113" s="227"/>
      <c r="S113" s="227"/>
      <c r="T113" s="228"/>
      <c r="AT113" s="229" t="s">
        <v>155</v>
      </c>
      <c r="AU113" s="229" t="s">
        <v>83</v>
      </c>
      <c r="AV113" s="14" t="s">
        <v>83</v>
      </c>
      <c r="AW113" s="14" t="s">
        <v>34</v>
      </c>
      <c r="AX113" s="14" t="s">
        <v>74</v>
      </c>
      <c r="AY113" s="229" t="s">
        <v>145</v>
      </c>
    </row>
    <row r="114" spans="1:65" s="14" customFormat="1" ht="11.25">
      <c r="B114" s="219"/>
      <c r="C114" s="220"/>
      <c r="D114" s="210" t="s">
        <v>155</v>
      </c>
      <c r="E114" s="221" t="s">
        <v>21</v>
      </c>
      <c r="F114" s="222" t="s">
        <v>174</v>
      </c>
      <c r="G114" s="220"/>
      <c r="H114" s="223">
        <v>419.23200000000003</v>
      </c>
      <c r="I114" s="224"/>
      <c r="J114" s="220"/>
      <c r="K114" s="220"/>
      <c r="L114" s="225"/>
      <c r="M114" s="226"/>
      <c r="N114" s="227"/>
      <c r="O114" s="227"/>
      <c r="P114" s="227"/>
      <c r="Q114" s="227"/>
      <c r="R114" s="227"/>
      <c r="S114" s="227"/>
      <c r="T114" s="228"/>
      <c r="AT114" s="229" t="s">
        <v>155</v>
      </c>
      <c r="AU114" s="229" t="s">
        <v>83</v>
      </c>
      <c r="AV114" s="14" t="s">
        <v>83</v>
      </c>
      <c r="AW114" s="14" t="s">
        <v>34</v>
      </c>
      <c r="AX114" s="14" t="s">
        <v>74</v>
      </c>
      <c r="AY114" s="229" t="s">
        <v>145</v>
      </c>
    </row>
    <row r="115" spans="1:65" s="15" customFormat="1" ht="11.25">
      <c r="B115" s="230"/>
      <c r="C115" s="231"/>
      <c r="D115" s="210" t="s">
        <v>155</v>
      </c>
      <c r="E115" s="232" t="s">
        <v>21</v>
      </c>
      <c r="F115" s="233" t="s">
        <v>158</v>
      </c>
      <c r="G115" s="231"/>
      <c r="H115" s="234">
        <v>666.346</v>
      </c>
      <c r="I115" s="235"/>
      <c r="J115" s="231"/>
      <c r="K115" s="231"/>
      <c r="L115" s="236"/>
      <c r="M115" s="237"/>
      <c r="N115" s="238"/>
      <c r="O115" s="238"/>
      <c r="P115" s="238"/>
      <c r="Q115" s="238"/>
      <c r="R115" s="238"/>
      <c r="S115" s="238"/>
      <c r="T115" s="239"/>
      <c r="AT115" s="240" t="s">
        <v>155</v>
      </c>
      <c r="AU115" s="240" t="s">
        <v>83</v>
      </c>
      <c r="AV115" s="15" t="s">
        <v>153</v>
      </c>
      <c r="AW115" s="15" t="s">
        <v>34</v>
      </c>
      <c r="AX115" s="15" t="s">
        <v>81</v>
      </c>
      <c r="AY115" s="240" t="s">
        <v>145</v>
      </c>
    </row>
    <row r="116" spans="1:65" s="2" customFormat="1" ht="44.25" customHeight="1">
      <c r="A116" s="36"/>
      <c r="B116" s="37"/>
      <c r="C116" s="195" t="s">
        <v>153</v>
      </c>
      <c r="D116" s="195" t="s">
        <v>148</v>
      </c>
      <c r="E116" s="196" t="s">
        <v>175</v>
      </c>
      <c r="F116" s="197" t="s">
        <v>176</v>
      </c>
      <c r="G116" s="198" t="s">
        <v>163</v>
      </c>
      <c r="H116" s="199">
        <v>109728.54</v>
      </c>
      <c r="I116" s="200"/>
      <c r="J116" s="201">
        <f>ROUND(I116*H116,2)</f>
        <v>0</v>
      </c>
      <c r="K116" s="197" t="s">
        <v>164</v>
      </c>
      <c r="L116" s="41"/>
      <c r="M116" s="202" t="s">
        <v>21</v>
      </c>
      <c r="N116" s="203" t="s">
        <v>45</v>
      </c>
      <c r="O116" s="66"/>
      <c r="P116" s="204">
        <f>O116*H116</f>
        <v>0</v>
      </c>
      <c r="Q116" s="204">
        <v>0</v>
      </c>
      <c r="R116" s="204">
        <f>Q116*H116</f>
        <v>0</v>
      </c>
      <c r="S116" s="204">
        <v>0</v>
      </c>
      <c r="T116" s="205">
        <f>S116*H116</f>
        <v>0</v>
      </c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  <c r="AR116" s="206" t="s">
        <v>153</v>
      </c>
      <c r="AT116" s="206" t="s">
        <v>148</v>
      </c>
      <c r="AU116" s="206" t="s">
        <v>83</v>
      </c>
      <c r="AY116" s="19" t="s">
        <v>145</v>
      </c>
      <c r="BE116" s="207">
        <f>IF(N116="základní",J116,0)</f>
        <v>0</v>
      </c>
      <c r="BF116" s="207">
        <f>IF(N116="snížená",J116,0)</f>
        <v>0</v>
      </c>
      <c r="BG116" s="207">
        <f>IF(N116="zákl. přenesená",J116,0)</f>
        <v>0</v>
      </c>
      <c r="BH116" s="207">
        <f>IF(N116="sníž. přenesená",J116,0)</f>
        <v>0</v>
      </c>
      <c r="BI116" s="207">
        <f>IF(N116="nulová",J116,0)</f>
        <v>0</v>
      </c>
      <c r="BJ116" s="19" t="s">
        <v>81</v>
      </c>
      <c r="BK116" s="207">
        <f>ROUND(I116*H116,2)</f>
        <v>0</v>
      </c>
      <c r="BL116" s="19" t="s">
        <v>153</v>
      </c>
      <c r="BM116" s="206" t="s">
        <v>177</v>
      </c>
    </row>
    <row r="117" spans="1:65" s="14" customFormat="1" ht="11.25">
      <c r="B117" s="219"/>
      <c r="C117" s="220"/>
      <c r="D117" s="210" t="s">
        <v>155</v>
      </c>
      <c r="E117" s="221" t="s">
        <v>21</v>
      </c>
      <c r="F117" s="222" t="s">
        <v>178</v>
      </c>
      <c r="G117" s="220"/>
      <c r="H117" s="223">
        <v>109728.54</v>
      </c>
      <c r="I117" s="224"/>
      <c r="J117" s="220"/>
      <c r="K117" s="220"/>
      <c r="L117" s="225"/>
      <c r="M117" s="226"/>
      <c r="N117" s="227"/>
      <c r="O117" s="227"/>
      <c r="P117" s="227"/>
      <c r="Q117" s="227"/>
      <c r="R117" s="227"/>
      <c r="S117" s="227"/>
      <c r="T117" s="228"/>
      <c r="AT117" s="229" t="s">
        <v>155</v>
      </c>
      <c r="AU117" s="229" t="s">
        <v>83</v>
      </c>
      <c r="AV117" s="14" t="s">
        <v>83</v>
      </c>
      <c r="AW117" s="14" t="s">
        <v>34</v>
      </c>
      <c r="AX117" s="14" t="s">
        <v>74</v>
      </c>
      <c r="AY117" s="229" t="s">
        <v>145</v>
      </c>
    </row>
    <row r="118" spans="1:65" s="15" customFormat="1" ht="11.25">
      <c r="B118" s="230"/>
      <c r="C118" s="231"/>
      <c r="D118" s="210" t="s">
        <v>155</v>
      </c>
      <c r="E118" s="232" t="s">
        <v>21</v>
      </c>
      <c r="F118" s="233" t="s">
        <v>158</v>
      </c>
      <c r="G118" s="231"/>
      <c r="H118" s="234">
        <v>109728.54</v>
      </c>
      <c r="I118" s="235"/>
      <c r="J118" s="231"/>
      <c r="K118" s="231"/>
      <c r="L118" s="236"/>
      <c r="M118" s="237"/>
      <c r="N118" s="238"/>
      <c r="O118" s="238"/>
      <c r="P118" s="238"/>
      <c r="Q118" s="238"/>
      <c r="R118" s="238"/>
      <c r="S118" s="238"/>
      <c r="T118" s="239"/>
      <c r="AT118" s="240" t="s">
        <v>155</v>
      </c>
      <c r="AU118" s="240" t="s">
        <v>83</v>
      </c>
      <c r="AV118" s="15" t="s">
        <v>153</v>
      </c>
      <c r="AW118" s="15" t="s">
        <v>34</v>
      </c>
      <c r="AX118" s="15" t="s">
        <v>81</v>
      </c>
      <c r="AY118" s="240" t="s">
        <v>145</v>
      </c>
    </row>
    <row r="119" spans="1:65" s="2" customFormat="1" ht="21.75" customHeight="1">
      <c r="A119" s="36"/>
      <c r="B119" s="37"/>
      <c r="C119" s="195" t="s">
        <v>179</v>
      </c>
      <c r="D119" s="195" t="s">
        <v>148</v>
      </c>
      <c r="E119" s="196" t="s">
        <v>180</v>
      </c>
      <c r="F119" s="197" t="s">
        <v>181</v>
      </c>
      <c r="G119" s="198" t="s">
        <v>182</v>
      </c>
      <c r="H119" s="199">
        <v>5</v>
      </c>
      <c r="I119" s="200"/>
      <c r="J119" s="201">
        <f>ROUND(I119*H119,2)</f>
        <v>0</v>
      </c>
      <c r="K119" s="197" t="s">
        <v>164</v>
      </c>
      <c r="L119" s="41"/>
      <c r="M119" s="202" t="s">
        <v>21</v>
      </c>
      <c r="N119" s="203" t="s">
        <v>45</v>
      </c>
      <c r="O119" s="66"/>
      <c r="P119" s="204">
        <f>O119*H119</f>
        <v>0</v>
      </c>
      <c r="Q119" s="204">
        <v>0</v>
      </c>
      <c r="R119" s="204">
        <f>Q119*H119</f>
        <v>0</v>
      </c>
      <c r="S119" s="204">
        <v>0</v>
      </c>
      <c r="T119" s="205">
        <f>S119*H119</f>
        <v>0</v>
      </c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  <c r="AR119" s="206" t="s">
        <v>153</v>
      </c>
      <c r="AT119" s="206" t="s">
        <v>148</v>
      </c>
      <c r="AU119" s="206" t="s">
        <v>83</v>
      </c>
      <c r="AY119" s="19" t="s">
        <v>145</v>
      </c>
      <c r="BE119" s="207">
        <f>IF(N119="základní",J119,0)</f>
        <v>0</v>
      </c>
      <c r="BF119" s="207">
        <f>IF(N119="snížená",J119,0)</f>
        <v>0</v>
      </c>
      <c r="BG119" s="207">
        <f>IF(N119="zákl. přenesená",J119,0)</f>
        <v>0</v>
      </c>
      <c r="BH119" s="207">
        <f>IF(N119="sníž. přenesená",J119,0)</f>
        <v>0</v>
      </c>
      <c r="BI119" s="207">
        <f>IF(N119="nulová",J119,0)</f>
        <v>0</v>
      </c>
      <c r="BJ119" s="19" t="s">
        <v>81</v>
      </c>
      <c r="BK119" s="207">
        <f>ROUND(I119*H119,2)</f>
        <v>0</v>
      </c>
      <c r="BL119" s="19" t="s">
        <v>153</v>
      </c>
      <c r="BM119" s="206" t="s">
        <v>183</v>
      </c>
    </row>
    <row r="120" spans="1:65" s="14" customFormat="1" ht="11.25">
      <c r="B120" s="219"/>
      <c r="C120" s="220"/>
      <c r="D120" s="210" t="s">
        <v>155</v>
      </c>
      <c r="E120" s="221" t="s">
        <v>21</v>
      </c>
      <c r="F120" s="222" t="s">
        <v>179</v>
      </c>
      <c r="G120" s="220"/>
      <c r="H120" s="223">
        <v>5</v>
      </c>
      <c r="I120" s="224"/>
      <c r="J120" s="220"/>
      <c r="K120" s="220"/>
      <c r="L120" s="225"/>
      <c r="M120" s="226"/>
      <c r="N120" s="227"/>
      <c r="O120" s="227"/>
      <c r="P120" s="227"/>
      <c r="Q120" s="227"/>
      <c r="R120" s="227"/>
      <c r="S120" s="227"/>
      <c r="T120" s="228"/>
      <c r="AT120" s="229" t="s">
        <v>155</v>
      </c>
      <c r="AU120" s="229" t="s">
        <v>83</v>
      </c>
      <c r="AV120" s="14" t="s">
        <v>83</v>
      </c>
      <c r="AW120" s="14" t="s">
        <v>34</v>
      </c>
      <c r="AX120" s="14" t="s">
        <v>74</v>
      </c>
      <c r="AY120" s="229" t="s">
        <v>145</v>
      </c>
    </row>
    <row r="121" spans="1:65" s="15" customFormat="1" ht="11.25">
      <c r="B121" s="230"/>
      <c r="C121" s="231"/>
      <c r="D121" s="210" t="s">
        <v>155</v>
      </c>
      <c r="E121" s="232" t="s">
        <v>21</v>
      </c>
      <c r="F121" s="233" t="s">
        <v>158</v>
      </c>
      <c r="G121" s="231"/>
      <c r="H121" s="234">
        <v>5</v>
      </c>
      <c r="I121" s="235"/>
      <c r="J121" s="231"/>
      <c r="K121" s="231"/>
      <c r="L121" s="236"/>
      <c r="M121" s="237"/>
      <c r="N121" s="238"/>
      <c r="O121" s="238"/>
      <c r="P121" s="238"/>
      <c r="Q121" s="238"/>
      <c r="R121" s="238"/>
      <c r="S121" s="238"/>
      <c r="T121" s="239"/>
      <c r="AT121" s="240" t="s">
        <v>155</v>
      </c>
      <c r="AU121" s="240" t="s">
        <v>83</v>
      </c>
      <c r="AV121" s="15" t="s">
        <v>153</v>
      </c>
      <c r="AW121" s="15" t="s">
        <v>34</v>
      </c>
      <c r="AX121" s="15" t="s">
        <v>81</v>
      </c>
      <c r="AY121" s="240" t="s">
        <v>145</v>
      </c>
    </row>
    <row r="122" spans="1:65" s="2" customFormat="1" ht="21.75" customHeight="1">
      <c r="A122" s="36"/>
      <c r="B122" s="37"/>
      <c r="C122" s="195" t="s">
        <v>146</v>
      </c>
      <c r="D122" s="195" t="s">
        <v>148</v>
      </c>
      <c r="E122" s="196" t="s">
        <v>184</v>
      </c>
      <c r="F122" s="197" t="s">
        <v>185</v>
      </c>
      <c r="G122" s="198" t="s">
        <v>182</v>
      </c>
      <c r="H122" s="199">
        <v>450</v>
      </c>
      <c r="I122" s="200"/>
      <c r="J122" s="201">
        <f>ROUND(I122*H122,2)</f>
        <v>0</v>
      </c>
      <c r="K122" s="197" t="s">
        <v>164</v>
      </c>
      <c r="L122" s="41"/>
      <c r="M122" s="202" t="s">
        <v>21</v>
      </c>
      <c r="N122" s="203" t="s">
        <v>45</v>
      </c>
      <c r="O122" s="66"/>
      <c r="P122" s="204">
        <f>O122*H122</f>
        <v>0</v>
      </c>
      <c r="Q122" s="204">
        <v>0</v>
      </c>
      <c r="R122" s="204">
        <f>Q122*H122</f>
        <v>0</v>
      </c>
      <c r="S122" s="204">
        <v>0</v>
      </c>
      <c r="T122" s="205">
        <f>S122*H122</f>
        <v>0</v>
      </c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R122" s="206" t="s">
        <v>153</v>
      </c>
      <c r="AT122" s="206" t="s">
        <v>148</v>
      </c>
      <c r="AU122" s="206" t="s">
        <v>83</v>
      </c>
      <c r="AY122" s="19" t="s">
        <v>145</v>
      </c>
      <c r="BE122" s="207">
        <f>IF(N122="základní",J122,0)</f>
        <v>0</v>
      </c>
      <c r="BF122" s="207">
        <f>IF(N122="snížená",J122,0)</f>
        <v>0</v>
      </c>
      <c r="BG122" s="207">
        <f>IF(N122="zákl. přenesená",J122,0)</f>
        <v>0</v>
      </c>
      <c r="BH122" s="207">
        <f>IF(N122="sníž. přenesená",J122,0)</f>
        <v>0</v>
      </c>
      <c r="BI122" s="207">
        <f>IF(N122="nulová",J122,0)</f>
        <v>0</v>
      </c>
      <c r="BJ122" s="19" t="s">
        <v>81</v>
      </c>
      <c r="BK122" s="207">
        <f>ROUND(I122*H122,2)</f>
        <v>0</v>
      </c>
      <c r="BL122" s="19" t="s">
        <v>153</v>
      </c>
      <c r="BM122" s="206" t="s">
        <v>186</v>
      </c>
    </row>
    <row r="123" spans="1:65" s="14" customFormat="1" ht="11.25">
      <c r="B123" s="219"/>
      <c r="C123" s="220"/>
      <c r="D123" s="210" t="s">
        <v>155</v>
      </c>
      <c r="E123" s="221" t="s">
        <v>21</v>
      </c>
      <c r="F123" s="222" t="s">
        <v>187</v>
      </c>
      <c r="G123" s="220"/>
      <c r="H123" s="223">
        <v>450</v>
      </c>
      <c r="I123" s="224"/>
      <c r="J123" s="220"/>
      <c r="K123" s="220"/>
      <c r="L123" s="225"/>
      <c r="M123" s="226"/>
      <c r="N123" s="227"/>
      <c r="O123" s="227"/>
      <c r="P123" s="227"/>
      <c r="Q123" s="227"/>
      <c r="R123" s="227"/>
      <c r="S123" s="227"/>
      <c r="T123" s="228"/>
      <c r="AT123" s="229" t="s">
        <v>155</v>
      </c>
      <c r="AU123" s="229" t="s">
        <v>83</v>
      </c>
      <c r="AV123" s="14" t="s">
        <v>83</v>
      </c>
      <c r="AW123" s="14" t="s">
        <v>34</v>
      </c>
      <c r="AX123" s="14" t="s">
        <v>74</v>
      </c>
      <c r="AY123" s="229" t="s">
        <v>145</v>
      </c>
    </row>
    <row r="124" spans="1:65" s="15" customFormat="1" ht="11.25">
      <c r="B124" s="230"/>
      <c r="C124" s="231"/>
      <c r="D124" s="210" t="s">
        <v>155</v>
      </c>
      <c r="E124" s="232" t="s">
        <v>21</v>
      </c>
      <c r="F124" s="233" t="s">
        <v>158</v>
      </c>
      <c r="G124" s="231"/>
      <c r="H124" s="234">
        <v>450</v>
      </c>
      <c r="I124" s="235"/>
      <c r="J124" s="231"/>
      <c r="K124" s="231"/>
      <c r="L124" s="236"/>
      <c r="M124" s="237"/>
      <c r="N124" s="238"/>
      <c r="O124" s="238"/>
      <c r="P124" s="238"/>
      <c r="Q124" s="238"/>
      <c r="R124" s="238"/>
      <c r="S124" s="238"/>
      <c r="T124" s="239"/>
      <c r="AT124" s="240" t="s">
        <v>155</v>
      </c>
      <c r="AU124" s="240" t="s">
        <v>83</v>
      </c>
      <c r="AV124" s="15" t="s">
        <v>153</v>
      </c>
      <c r="AW124" s="15" t="s">
        <v>34</v>
      </c>
      <c r="AX124" s="15" t="s">
        <v>81</v>
      </c>
      <c r="AY124" s="240" t="s">
        <v>145</v>
      </c>
    </row>
    <row r="125" spans="1:65" s="2" customFormat="1" ht="33" customHeight="1">
      <c r="A125" s="36"/>
      <c r="B125" s="37"/>
      <c r="C125" s="195" t="s">
        <v>188</v>
      </c>
      <c r="D125" s="195" t="s">
        <v>148</v>
      </c>
      <c r="E125" s="196" t="s">
        <v>189</v>
      </c>
      <c r="F125" s="197" t="s">
        <v>190</v>
      </c>
      <c r="G125" s="198" t="s">
        <v>163</v>
      </c>
      <c r="H125" s="199">
        <v>1245.67</v>
      </c>
      <c r="I125" s="200"/>
      <c r="J125" s="201">
        <f>ROUND(I125*H125,2)</f>
        <v>0</v>
      </c>
      <c r="K125" s="197" t="s">
        <v>164</v>
      </c>
      <c r="L125" s="41"/>
      <c r="M125" s="202" t="s">
        <v>21</v>
      </c>
      <c r="N125" s="203" t="s">
        <v>45</v>
      </c>
      <c r="O125" s="66"/>
      <c r="P125" s="204">
        <f>O125*H125</f>
        <v>0</v>
      </c>
      <c r="Q125" s="204">
        <v>0</v>
      </c>
      <c r="R125" s="204">
        <f>Q125*H125</f>
        <v>0</v>
      </c>
      <c r="S125" s="204">
        <v>0</v>
      </c>
      <c r="T125" s="205">
        <f>S125*H125</f>
        <v>0</v>
      </c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R125" s="206" t="s">
        <v>153</v>
      </c>
      <c r="AT125" s="206" t="s">
        <v>148</v>
      </c>
      <c r="AU125" s="206" t="s">
        <v>83</v>
      </c>
      <c r="AY125" s="19" t="s">
        <v>145</v>
      </c>
      <c r="BE125" s="207">
        <f>IF(N125="základní",J125,0)</f>
        <v>0</v>
      </c>
      <c r="BF125" s="207">
        <f>IF(N125="snížená",J125,0)</f>
        <v>0</v>
      </c>
      <c r="BG125" s="207">
        <f>IF(N125="zákl. přenesená",J125,0)</f>
        <v>0</v>
      </c>
      <c r="BH125" s="207">
        <f>IF(N125="sníž. přenesená",J125,0)</f>
        <v>0</v>
      </c>
      <c r="BI125" s="207">
        <f>IF(N125="nulová",J125,0)</f>
        <v>0</v>
      </c>
      <c r="BJ125" s="19" t="s">
        <v>81</v>
      </c>
      <c r="BK125" s="207">
        <f>ROUND(I125*H125,2)</f>
        <v>0</v>
      </c>
      <c r="BL125" s="19" t="s">
        <v>153</v>
      </c>
      <c r="BM125" s="206" t="s">
        <v>191</v>
      </c>
    </row>
    <row r="126" spans="1:65" s="14" customFormat="1" ht="11.25">
      <c r="B126" s="219"/>
      <c r="C126" s="220"/>
      <c r="D126" s="210" t="s">
        <v>155</v>
      </c>
      <c r="E126" s="221" t="s">
        <v>21</v>
      </c>
      <c r="F126" s="222" t="s">
        <v>101</v>
      </c>
      <c r="G126" s="220"/>
      <c r="H126" s="223">
        <v>1245.67</v>
      </c>
      <c r="I126" s="224"/>
      <c r="J126" s="220"/>
      <c r="K126" s="220"/>
      <c r="L126" s="225"/>
      <c r="M126" s="226"/>
      <c r="N126" s="227"/>
      <c r="O126" s="227"/>
      <c r="P126" s="227"/>
      <c r="Q126" s="227"/>
      <c r="R126" s="227"/>
      <c r="S126" s="227"/>
      <c r="T126" s="228"/>
      <c r="AT126" s="229" t="s">
        <v>155</v>
      </c>
      <c r="AU126" s="229" t="s">
        <v>83</v>
      </c>
      <c r="AV126" s="14" t="s">
        <v>83</v>
      </c>
      <c r="AW126" s="14" t="s">
        <v>34</v>
      </c>
      <c r="AX126" s="14" t="s">
        <v>74</v>
      </c>
      <c r="AY126" s="229" t="s">
        <v>145</v>
      </c>
    </row>
    <row r="127" spans="1:65" s="15" customFormat="1" ht="11.25">
      <c r="B127" s="230"/>
      <c r="C127" s="231"/>
      <c r="D127" s="210" t="s">
        <v>155</v>
      </c>
      <c r="E127" s="232" t="s">
        <v>21</v>
      </c>
      <c r="F127" s="233" t="s">
        <v>158</v>
      </c>
      <c r="G127" s="231"/>
      <c r="H127" s="234">
        <v>1245.67</v>
      </c>
      <c r="I127" s="235"/>
      <c r="J127" s="231"/>
      <c r="K127" s="231"/>
      <c r="L127" s="236"/>
      <c r="M127" s="237"/>
      <c r="N127" s="238"/>
      <c r="O127" s="238"/>
      <c r="P127" s="238"/>
      <c r="Q127" s="238"/>
      <c r="R127" s="238"/>
      <c r="S127" s="238"/>
      <c r="T127" s="239"/>
      <c r="AT127" s="240" t="s">
        <v>155</v>
      </c>
      <c r="AU127" s="240" t="s">
        <v>83</v>
      </c>
      <c r="AV127" s="15" t="s">
        <v>153</v>
      </c>
      <c r="AW127" s="15" t="s">
        <v>34</v>
      </c>
      <c r="AX127" s="15" t="s">
        <v>81</v>
      </c>
      <c r="AY127" s="240" t="s">
        <v>145</v>
      </c>
    </row>
    <row r="128" spans="1:65" s="2" customFormat="1" ht="153" customHeight="1">
      <c r="A128" s="36"/>
      <c r="B128" s="37"/>
      <c r="C128" s="195" t="s">
        <v>192</v>
      </c>
      <c r="D128" s="195" t="s">
        <v>148</v>
      </c>
      <c r="E128" s="196" t="s">
        <v>193</v>
      </c>
      <c r="F128" s="197" t="s">
        <v>194</v>
      </c>
      <c r="G128" s="198" t="s">
        <v>195</v>
      </c>
      <c r="H128" s="199">
        <v>1</v>
      </c>
      <c r="I128" s="200"/>
      <c r="J128" s="201">
        <f>ROUND(I128*H128,2)</f>
        <v>0</v>
      </c>
      <c r="K128" s="197" t="s">
        <v>152</v>
      </c>
      <c r="L128" s="41"/>
      <c r="M128" s="202" t="s">
        <v>21</v>
      </c>
      <c r="N128" s="203" t="s">
        <v>45</v>
      </c>
      <c r="O128" s="66"/>
      <c r="P128" s="204">
        <f>O128*H128</f>
        <v>0</v>
      </c>
      <c r="Q128" s="204">
        <v>0</v>
      </c>
      <c r="R128" s="204">
        <f>Q128*H128</f>
        <v>0</v>
      </c>
      <c r="S128" s="204">
        <v>0</v>
      </c>
      <c r="T128" s="205">
        <f>S128*H128</f>
        <v>0</v>
      </c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R128" s="206" t="s">
        <v>153</v>
      </c>
      <c r="AT128" s="206" t="s">
        <v>148</v>
      </c>
      <c r="AU128" s="206" t="s">
        <v>83</v>
      </c>
      <c r="AY128" s="19" t="s">
        <v>145</v>
      </c>
      <c r="BE128" s="207">
        <f>IF(N128="základní",J128,0)</f>
        <v>0</v>
      </c>
      <c r="BF128" s="207">
        <f>IF(N128="snížená",J128,0)</f>
        <v>0</v>
      </c>
      <c r="BG128" s="207">
        <f>IF(N128="zákl. přenesená",J128,0)</f>
        <v>0</v>
      </c>
      <c r="BH128" s="207">
        <f>IF(N128="sníž. přenesená",J128,0)</f>
        <v>0</v>
      </c>
      <c r="BI128" s="207">
        <f>IF(N128="nulová",J128,0)</f>
        <v>0</v>
      </c>
      <c r="BJ128" s="19" t="s">
        <v>81</v>
      </c>
      <c r="BK128" s="207">
        <f>ROUND(I128*H128,2)</f>
        <v>0</v>
      </c>
      <c r="BL128" s="19" t="s">
        <v>153</v>
      </c>
      <c r="BM128" s="206" t="s">
        <v>196</v>
      </c>
    </row>
    <row r="129" spans="1:65" s="2" customFormat="1" ht="16.5" customHeight="1">
      <c r="A129" s="36"/>
      <c r="B129" s="37"/>
      <c r="C129" s="195" t="s">
        <v>159</v>
      </c>
      <c r="D129" s="195" t="s">
        <v>148</v>
      </c>
      <c r="E129" s="196" t="s">
        <v>197</v>
      </c>
      <c r="F129" s="197" t="s">
        <v>198</v>
      </c>
      <c r="G129" s="198" t="s">
        <v>182</v>
      </c>
      <c r="H129" s="199">
        <v>44.68</v>
      </c>
      <c r="I129" s="200"/>
      <c r="J129" s="201">
        <f>ROUND(I129*H129,2)</f>
        <v>0</v>
      </c>
      <c r="K129" s="197" t="s">
        <v>152</v>
      </c>
      <c r="L129" s="41"/>
      <c r="M129" s="202" t="s">
        <v>21</v>
      </c>
      <c r="N129" s="203" t="s">
        <v>45</v>
      </c>
      <c r="O129" s="66"/>
      <c r="P129" s="204">
        <f>O129*H129</f>
        <v>0</v>
      </c>
      <c r="Q129" s="204">
        <v>0</v>
      </c>
      <c r="R129" s="204">
        <f>Q129*H129</f>
        <v>0</v>
      </c>
      <c r="S129" s="204">
        <v>0</v>
      </c>
      <c r="T129" s="205">
        <f>S129*H129</f>
        <v>0</v>
      </c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R129" s="206" t="s">
        <v>153</v>
      </c>
      <c r="AT129" s="206" t="s">
        <v>148</v>
      </c>
      <c r="AU129" s="206" t="s">
        <v>83</v>
      </c>
      <c r="AY129" s="19" t="s">
        <v>145</v>
      </c>
      <c r="BE129" s="207">
        <f>IF(N129="základní",J129,0)</f>
        <v>0</v>
      </c>
      <c r="BF129" s="207">
        <f>IF(N129="snížená",J129,0)</f>
        <v>0</v>
      </c>
      <c r="BG129" s="207">
        <f>IF(N129="zákl. přenesená",J129,0)</f>
        <v>0</v>
      </c>
      <c r="BH129" s="207">
        <f>IF(N129="sníž. přenesená",J129,0)</f>
        <v>0</v>
      </c>
      <c r="BI129" s="207">
        <f>IF(N129="nulová",J129,0)</f>
        <v>0</v>
      </c>
      <c r="BJ129" s="19" t="s">
        <v>81</v>
      </c>
      <c r="BK129" s="207">
        <f>ROUND(I129*H129,2)</f>
        <v>0</v>
      </c>
      <c r="BL129" s="19" t="s">
        <v>153</v>
      </c>
      <c r="BM129" s="206" t="s">
        <v>199</v>
      </c>
    </row>
    <row r="130" spans="1:65" s="13" customFormat="1" ht="11.25">
      <c r="B130" s="208"/>
      <c r="C130" s="209"/>
      <c r="D130" s="210" t="s">
        <v>155</v>
      </c>
      <c r="E130" s="211" t="s">
        <v>21</v>
      </c>
      <c r="F130" s="212" t="s">
        <v>200</v>
      </c>
      <c r="G130" s="209"/>
      <c r="H130" s="211" t="s">
        <v>21</v>
      </c>
      <c r="I130" s="213"/>
      <c r="J130" s="209"/>
      <c r="K130" s="209"/>
      <c r="L130" s="214"/>
      <c r="M130" s="215"/>
      <c r="N130" s="216"/>
      <c r="O130" s="216"/>
      <c r="P130" s="216"/>
      <c r="Q130" s="216"/>
      <c r="R130" s="216"/>
      <c r="S130" s="216"/>
      <c r="T130" s="217"/>
      <c r="AT130" s="218" t="s">
        <v>155</v>
      </c>
      <c r="AU130" s="218" t="s">
        <v>83</v>
      </c>
      <c r="AV130" s="13" t="s">
        <v>81</v>
      </c>
      <c r="AW130" s="13" t="s">
        <v>34</v>
      </c>
      <c r="AX130" s="13" t="s">
        <v>74</v>
      </c>
      <c r="AY130" s="218" t="s">
        <v>145</v>
      </c>
    </row>
    <row r="131" spans="1:65" s="14" customFormat="1" ht="11.25">
      <c r="B131" s="219"/>
      <c r="C131" s="220"/>
      <c r="D131" s="210" t="s">
        <v>155</v>
      </c>
      <c r="E131" s="221" t="s">
        <v>21</v>
      </c>
      <c r="F131" s="222" t="s">
        <v>201</v>
      </c>
      <c r="G131" s="220"/>
      <c r="H131" s="223">
        <v>44.68</v>
      </c>
      <c r="I131" s="224"/>
      <c r="J131" s="220"/>
      <c r="K131" s="220"/>
      <c r="L131" s="225"/>
      <c r="M131" s="226"/>
      <c r="N131" s="227"/>
      <c r="O131" s="227"/>
      <c r="P131" s="227"/>
      <c r="Q131" s="227"/>
      <c r="R131" s="227"/>
      <c r="S131" s="227"/>
      <c r="T131" s="228"/>
      <c r="AT131" s="229" t="s">
        <v>155</v>
      </c>
      <c r="AU131" s="229" t="s">
        <v>83</v>
      </c>
      <c r="AV131" s="14" t="s">
        <v>83</v>
      </c>
      <c r="AW131" s="14" t="s">
        <v>34</v>
      </c>
      <c r="AX131" s="14" t="s">
        <v>74</v>
      </c>
      <c r="AY131" s="229" t="s">
        <v>145</v>
      </c>
    </row>
    <row r="132" spans="1:65" s="15" customFormat="1" ht="11.25">
      <c r="B132" s="230"/>
      <c r="C132" s="231"/>
      <c r="D132" s="210" t="s">
        <v>155</v>
      </c>
      <c r="E132" s="232" t="s">
        <v>21</v>
      </c>
      <c r="F132" s="233" t="s">
        <v>158</v>
      </c>
      <c r="G132" s="231"/>
      <c r="H132" s="234">
        <v>44.68</v>
      </c>
      <c r="I132" s="235"/>
      <c r="J132" s="231"/>
      <c r="K132" s="231"/>
      <c r="L132" s="236"/>
      <c r="M132" s="237"/>
      <c r="N132" s="238"/>
      <c r="O132" s="238"/>
      <c r="P132" s="238"/>
      <c r="Q132" s="238"/>
      <c r="R132" s="238"/>
      <c r="S132" s="238"/>
      <c r="T132" s="239"/>
      <c r="AT132" s="240" t="s">
        <v>155</v>
      </c>
      <c r="AU132" s="240" t="s">
        <v>83</v>
      </c>
      <c r="AV132" s="15" t="s">
        <v>153</v>
      </c>
      <c r="AW132" s="15" t="s">
        <v>34</v>
      </c>
      <c r="AX132" s="15" t="s">
        <v>81</v>
      </c>
      <c r="AY132" s="240" t="s">
        <v>145</v>
      </c>
    </row>
    <row r="133" spans="1:65" s="2" customFormat="1" ht="16.5" customHeight="1">
      <c r="A133" s="36"/>
      <c r="B133" s="37"/>
      <c r="C133" s="195" t="s">
        <v>202</v>
      </c>
      <c r="D133" s="195" t="s">
        <v>148</v>
      </c>
      <c r="E133" s="196" t="s">
        <v>203</v>
      </c>
      <c r="F133" s="197" t="s">
        <v>204</v>
      </c>
      <c r="G133" s="198" t="s">
        <v>182</v>
      </c>
      <c r="H133" s="199">
        <v>30.2</v>
      </c>
      <c r="I133" s="200"/>
      <c r="J133" s="201">
        <f>ROUND(I133*H133,2)</f>
        <v>0</v>
      </c>
      <c r="K133" s="197" t="s">
        <v>152</v>
      </c>
      <c r="L133" s="41"/>
      <c r="M133" s="202" t="s">
        <v>21</v>
      </c>
      <c r="N133" s="203" t="s">
        <v>45</v>
      </c>
      <c r="O133" s="66"/>
      <c r="P133" s="204">
        <f>O133*H133</f>
        <v>0</v>
      </c>
      <c r="Q133" s="204">
        <v>5.0000000000000001E-4</v>
      </c>
      <c r="R133" s="204">
        <f>Q133*H133</f>
        <v>1.5100000000000001E-2</v>
      </c>
      <c r="S133" s="204">
        <v>0</v>
      </c>
      <c r="T133" s="205">
        <f>S133*H133</f>
        <v>0</v>
      </c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R133" s="206" t="s">
        <v>153</v>
      </c>
      <c r="AT133" s="206" t="s">
        <v>148</v>
      </c>
      <c r="AU133" s="206" t="s">
        <v>83</v>
      </c>
      <c r="AY133" s="19" t="s">
        <v>145</v>
      </c>
      <c r="BE133" s="207">
        <f>IF(N133="základní",J133,0)</f>
        <v>0</v>
      </c>
      <c r="BF133" s="207">
        <f>IF(N133="snížená",J133,0)</f>
        <v>0</v>
      </c>
      <c r="BG133" s="207">
        <f>IF(N133="zákl. přenesená",J133,0)</f>
        <v>0</v>
      </c>
      <c r="BH133" s="207">
        <f>IF(N133="sníž. přenesená",J133,0)</f>
        <v>0</v>
      </c>
      <c r="BI133" s="207">
        <f>IF(N133="nulová",J133,0)</f>
        <v>0</v>
      </c>
      <c r="BJ133" s="19" t="s">
        <v>81</v>
      </c>
      <c r="BK133" s="207">
        <f>ROUND(I133*H133,2)</f>
        <v>0</v>
      </c>
      <c r="BL133" s="19" t="s">
        <v>153</v>
      </c>
      <c r="BM133" s="206" t="s">
        <v>205</v>
      </c>
    </row>
    <row r="134" spans="1:65" s="13" customFormat="1" ht="11.25">
      <c r="B134" s="208"/>
      <c r="C134" s="209"/>
      <c r="D134" s="210" t="s">
        <v>155</v>
      </c>
      <c r="E134" s="211" t="s">
        <v>21</v>
      </c>
      <c r="F134" s="212" t="s">
        <v>206</v>
      </c>
      <c r="G134" s="209"/>
      <c r="H134" s="211" t="s">
        <v>21</v>
      </c>
      <c r="I134" s="213"/>
      <c r="J134" s="209"/>
      <c r="K134" s="209"/>
      <c r="L134" s="214"/>
      <c r="M134" s="215"/>
      <c r="N134" s="216"/>
      <c r="O134" s="216"/>
      <c r="P134" s="216"/>
      <c r="Q134" s="216"/>
      <c r="R134" s="216"/>
      <c r="S134" s="216"/>
      <c r="T134" s="217"/>
      <c r="AT134" s="218" t="s">
        <v>155</v>
      </c>
      <c r="AU134" s="218" t="s">
        <v>83</v>
      </c>
      <c r="AV134" s="13" t="s">
        <v>81</v>
      </c>
      <c r="AW134" s="13" t="s">
        <v>34</v>
      </c>
      <c r="AX134" s="13" t="s">
        <v>74</v>
      </c>
      <c r="AY134" s="218" t="s">
        <v>145</v>
      </c>
    </row>
    <row r="135" spans="1:65" s="14" customFormat="1" ht="11.25">
      <c r="B135" s="219"/>
      <c r="C135" s="220"/>
      <c r="D135" s="210" t="s">
        <v>155</v>
      </c>
      <c r="E135" s="221" t="s">
        <v>21</v>
      </c>
      <c r="F135" s="222" t="s">
        <v>207</v>
      </c>
      <c r="G135" s="220"/>
      <c r="H135" s="223">
        <v>7.8</v>
      </c>
      <c r="I135" s="224"/>
      <c r="J135" s="220"/>
      <c r="K135" s="220"/>
      <c r="L135" s="225"/>
      <c r="M135" s="226"/>
      <c r="N135" s="227"/>
      <c r="O135" s="227"/>
      <c r="P135" s="227"/>
      <c r="Q135" s="227"/>
      <c r="R135" s="227"/>
      <c r="S135" s="227"/>
      <c r="T135" s="228"/>
      <c r="AT135" s="229" t="s">
        <v>155</v>
      </c>
      <c r="AU135" s="229" t="s">
        <v>83</v>
      </c>
      <c r="AV135" s="14" t="s">
        <v>83</v>
      </c>
      <c r="AW135" s="14" t="s">
        <v>34</v>
      </c>
      <c r="AX135" s="14" t="s">
        <v>74</v>
      </c>
      <c r="AY135" s="229" t="s">
        <v>145</v>
      </c>
    </row>
    <row r="136" spans="1:65" s="14" customFormat="1" ht="11.25">
      <c r="B136" s="219"/>
      <c r="C136" s="220"/>
      <c r="D136" s="210" t="s">
        <v>155</v>
      </c>
      <c r="E136" s="221" t="s">
        <v>21</v>
      </c>
      <c r="F136" s="222" t="s">
        <v>208</v>
      </c>
      <c r="G136" s="220"/>
      <c r="H136" s="223">
        <v>8</v>
      </c>
      <c r="I136" s="224"/>
      <c r="J136" s="220"/>
      <c r="K136" s="220"/>
      <c r="L136" s="225"/>
      <c r="M136" s="226"/>
      <c r="N136" s="227"/>
      <c r="O136" s="227"/>
      <c r="P136" s="227"/>
      <c r="Q136" s="227"/>
      <c r="R136" s="227"/>
      <c r="S136" s="227"/>
      <c r="T136" s="228"/>
      <c r="AT136" s="229" t="s">
        <v>155</v>
      </c>
      <c r="AU136" s="229" t="s">
        <v>83</v>
      </c>
      <c r="AV136" s="14" t="s">
        <v>83</v>
      </c>
      <c r="AW136" s="14" t="s">
        <v>34</v>
      </c>
      <c r="AX136" s="14" t="s">
        <v>74</v>
      </c>
      <c r="AY136" s="229" t="s">
        <v>145</v>
      </c>
    </row>
    <row r="137" spans="1:65" s="14" customFormat="1" ht="11.25">
      <c r="B137" s="219"/>
      <c r="C137" s="220"/>
      <c r="D137" s="210" t="s">
        <v>155</v>
      </c>
      <c r="E137" s="221" t="s">
        <v>21</v>
      </c>
      <c r="F137" s="222" t="s">
        <v>209</v>
      </c>
      <c r="G137" s="220"/>
      <c r="H137" s="223">
        <v>10.8</v>
      </c>
      <c r="I137" s="224"/>
      <c r="J137" s="220"/>
      <c r="K137" s="220"/>
      <c r="L137" s="225"/>
      <c r="M137" s="226"/>
      <c r="N137" s="227"/>
      <c r="O137" s="227"/>
      <c r="P137" s="227"/>
      <c r="Q137" s="227"/>
      <c r="R137" s="227"/>
      <c r="S137" s="227"/>
      <c r="T137" s="228"/>
      <c r="AT137" s="229" t="s">
        <v>155</v>
      </c>
      <c r="AU137" s="229" t="s">
        <v>83</v>
      </c>
      <c r="AV137" s="14" t="s">
        <v>83</v>
      </c>
      <c r="AW137" s="14" t="s">
        <v>34</v>
      </c>
      <c r="AX137" s="14" t="s">
        <v>74</v>
      </c>
      <c r="AY137" s="229" t="s">
        <v>145</v>
      </c>
    </row>
    <row r="138" spans="1:65" s="14" customFormat="1" ht="11.25">
      <c r="B138" s="219"/>
      <c r="C138" s="220"/>
      <c r="D138" s="210" t="s">
        <v>155</v>
      </c>
      <c r="E138" s="221" t="s">
        <v>21</v>
      </c>
      <c r="F138" s="222" t="s">
        <v>210</v>
      </c>
      <c r="G138" s="220"/>
      <c r="H138" s="223">
        <v>3.6</v>
      </c>
      <c r="I138" s="224"/>
      <c r="J138" s="220"/>
      <c r="K138" s="220"/>
      <c r="L138" s="225"/>
      <c r="M138" s="226"/>
      <c r="N138" s="227"/>
      <c r="O138" s="227"/>
      <c r="P138" s="227"/>
      <c r="Q138" s="227"/>
      <c r="R138" s="227"/>
      <c r="S138" s="227"/>
      <c r="T138" s="228"/>
      <c r="AT138" s="229" t="s">
        <v>155</v>
      </c>
      <c r="AU138" s="229" t="s">
        <v>83</v>
      </c>
      <c r="AV138" s="14" t="s">
        <v>83</v>
      </c>
      <c r="AW138" s="14" t="s">
        <v>34</v>
      </c>
      <c r="AX138" s="14" t="s">
        <v>74</v>
      </c>
      <c r="AY138" s="229" t="s">
        <v>145</v>
      </c>
    </row>
    <row r="139" spans="1:65" s="15" customFormat="1" ht="11.25">
      <c r="B139" s="230"/>
      <c r="C139" s="231"/>
      <c r="D139" s="210" t="s">
        <v>155</v>
      </c>
      <c r="E139" s="232" t="s">
        <v>21</v>
      </c>
      <c r="F139" s="233" t="s">
        <v>158</v>
      </c>
      <c r="G139" s="231"/>
      <c r="H139" s="234">
        <v>30.200000000000003</v>
      </c>
      <c r="I139" s="235"/>
      <c r="J139" s="231"/>
      <c r="K139" s="231"/>
      <c r="L139" s="236"/>
      <c r="M139" s="237"/>
      <c r="N139" s="238"/>
      <c r="O139" s="238"/>
      <c r="P139" s="238"/>
      <c r="Q139" s="238"/>
      <c r="R139" s="238"/>
      <c r="S139" s="238"/>
      <c r="T139" s="239"/>
      <c r="AT139" s="240" t="s">
        <v>155</v>
      </c>
      <c r="AU139" s="240" t="s">
        <v>83</v>
      </c>
      <c r="AV139" s="15" t="s">
        <v>153</v>
      </c>
      <c r="AW139" s="15" t="s">
        <v>34</v>
      </c>
      <c r="AX139" s="15" t="s">
        <v>81</v>
      </c>
      <c r="AY139" s="240" t="s">
        <v>145</v>
      </c>
    </row>
    <row r="140" spans="1:65" s="2" customFormat="1" ht="33" customHeight="1">
      <c r="A140" s="36"/>
      <c r="B140" s="37"/>
      <c r="C140" s="195" t="s">
        <v>211</v>
      </c>
      <c r="D140" s="195" t="s">
        <v>148</v>
      </c>
      <c r="E140" s="196" t="s">
        <v>212</v>
      </c>
      <c r="F140" s="197" t="s">
        <v>213</v>
      </c>
      <c r="G140" s="198" t="s">
        <v>214</v>
      </c>
      <c r="H140" s="199">
        <v>2</v>
      </c>
      <c r="I140" s="200"/>
      <c r="J140" s="201">
        <f>ROUND(I140*H140,2)</f>
        <v>0</v>
      </c>
      <c r="K140" s="197" t="s">
        <v>164</v>
      </c>
      <c r="L140" s="41"/>
      <c r="M140" s="202" t="s">
        <v>21</v>
      </c>
      <c r="N140" s="203" t="s">
        <v>45</v>
      </c>
      <c r="O140" s="66"/>
      <c r="P140" s="204">
        <f>O140*H140</f>
        <v>0</v>
      </c>
      <c r="Q140" s="204">
        <v>1.6999999999999999E-3</v>
      </c>
      <c r="R140" s="204">
        <f>Q140*H140</f>
        <v>3.3999999999999998E-3</v>
      </c>
      <c r="S140" s="204">
        <v>0</v>
      </c>
      <c r="T140" s="205">
        <f>S140*H140</f>
        <v>0</v>
      </c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R140" s="206" t="s">
        <v>153</v>
      </c>
      <c r="AT140" s="206" t="s">
        <v>148</v>
      </c>
      <c r="AU140" s="206" t="s">
        <v>83</v>
      </c>
      <c r="AY140" s="19" t="s">
        <v>145</v>
      </c>
      <c r="BE140" s="207">
        <f>IF(N140="základní",J140,0)</f>
        <v>0</v>
      </c>
      <c r="BF140" s="207">
        <f>IF(N140="snížená",J140,0)</f>
        <v>0</v>
      </c>
      <c r="BG140" s="207">
        <f>IF(N140="zákl. přenesená",J140,0)</f>
        <v>0</v>
      </c>
      <c r="BH140" s="207">
        <f>IF(N140="sníž. přenesená",J140,0)</f>
        <v>0</v>
      </c>
      <c r="BI140" s="207">
        <f>IF(N140="nulová",J140,0)</f>
        <v>0</v>
      </c>
      <c r="BJ140" s="19" t="s">
        <v>81</v>
      </c>
      <c r="BK140" s="207">
        <f>ROUND(I140*H140,2)</f>
        <v>0</v>
      </c>
      <c r="BL140" s="19" t="s">
        <v>153</v>
      </c>
      <c r="BM140" s="206" t="s">
        <v>215</v>
      </c>
    </row>
    <row r="141" spans="1:65" s="13" customFormat="1" ht="11.25">
      <c r="B141" s="208"/>
      <c r="C141" s="209"/>
      <c r="D141" s="210" t="s">
        <v>155</v>
      </c>
      <c r="E141" s="211" t="s">
        <v>21</v>
      </c>
      <c r="F141" s="212" t="s">
        <v>216</v>
      </c>
      <c r="G141" s="209"/>
      <c r="H141" s="211" t="s">
        <v>21</v>
      </c>
      <c r="I141" s="213"/>
      <c r="J141" s="209"/>
      <c r="K141" s="209"/>
      <c r="L141" s="214"/>
      <c r="M141" s="215"/>
      <c r="N141" s="216"/>
      <c r="O141" s="216"/>
      <c r="P141" s="216"/>
      <c r="Q141" s="216"/>
      <c r="R141" s="216"/>
      <c r="S141" s="216"/>
      <c r="T141" s="217"/>
      <c r="AT141" s="218" t="s">
        <v>155</v>
      </c>
      <c r="AU141" s="218" t="s">
        <v>83</v>
      </c>
      <c r="AV141" s="13" t="s">
        <v>81</v>
      </c>
      <c r="AW141" s="13" t="s">
        <v>34</v>
      </c>
      <c r="AX141" s="13" t="s">
        <v>74</v>
      </c>
      <c r="AY141" s="218" t="s">
        <v>145</v>
      </c>
    </row>
    <row r="142" spans="1:65" s="14" customFormat="1" ht="11.25">
      <c r="B142" s="219"/>
      <c r="C142" s="220"/>
      <c r="D142" s="210" t="s">
        <v>155</v>
      </c>
      <c r="E142" s="221" t="s">
        <v>21</v>
      </c>
      <c r="F142" s="222" t="s">
        <v>83</v>
      </c>
      <c r="G142" s="220"/>
      <c r="H142" s="223">
        <v>2</v>
      </c>
      <c r="I142" s="224"/>
      <c r="J142" s="220"/>
      <c r="K142" s="220"/>
      <c r="L142" s="225"/>
      <c r="M142" s="226"/>
      <c r="N142" s="227"/>
      <c r="O142" s="227"/>
      <c r="P142" s="227"/>
      <c r="Q142" s="227"/>
      <c r="R142" s="227"/>
      <c r="S142" s="227"/>
      <c r="T142" s="228"/>
      <c r="AT142" s="229" t="s">
        <v>155</v>
      </c>
      <c r="AU142" s="229" t="s">
        <v>83</v>
      </c>
      <c r="AV142" s="14" t="s">
        <v>83</v>
      </c>
      <c r="AW142" s="14" t="s">
        <v>34</v>
      </c>
      <c r="AX142" s="14" t="s">
        <v>74</v>
      </c>
      <c r="AY142" s="229" t="s">
        <v>145</v>
      </c>
    </row>
    <row r="143" spans="1:65" s="15" customFormat="1" ht="11.25">
      <c r="B143" s="230"/>
      <c r="C143" s="231"/>
      <c r="D143" s="210" t="s">
        <v>155</v>
      </c>
      <c r="E143" s="232" t="s">
        <v>21</v>
      </c>
      <c r="F143" s="233" t="s">
        <v>158</v>
      </c>
      <c r="G143" s="231"/>
      <c r="H143" s="234">
        <v>2</v>
      </c>
      <c r="I143" s="235"/>
      <c r="J143" s="231"/>
      <c r="K143" s="231"/>
      <c r="L143" s="236"/>
      <c r="M143" s="237"/>
      <c r="N143" s="238"/>
      <c r="O143" s="238"/>
      <c r="P143" s="238"/>
      <c r="Q143" s="238"/>
      <c r="R143" s="238"/>
      <c r="S143" s="238"/>
      <c r="T143" s="239"/>
      <c r="AT143" s="240" t="s">
        <v>155</v>
      </c>
      <c r="AU143" s="240" t="s">
        <v>83</v>
      </c>
      <c r="AV143" s="15" t="s">
        <v>153</v>
      </c>
      <c r="AW143" s="15" t="s">
        <v>34</v>
      </c>
      <c r="AX143" s="15" t="s">
        <v>81</v>
      </c>
      <c r="AY143" s="240" t="s">
        <v>145</v>
      </c>
    </row>
    <row r="144" spans="1:65" s="2" customFormat="1" ht="21.75" customHeight="1">
      <c r="A144" s="36"/>
      <c r="B144" s="37"/>
      <c r="C144" s="195" t="s">
        <v>217</v>
      </c>
      <c r="D144" s="195" t="s">
        <v>148</v>
      </c>
      <c r="E144" s="196" t="s">
        <v>218</v>
      </c>
      <c r="F144" s="197" t="s">
        <v>219</v>
      </c>
      <c r="G144" s="198" t="s">
        <v>214</v>
      </c>
      <c r="H144" s="199">
        <v>5</v>
      </c>
      <c r="I144" s="200"/>
      <c r="J144" s="201">
        <f>ROUND(I144*H144,2)</f>
        <v>0</v>
      </c>
      <c r="K144" s="197" t="s">
        <v>164</v>
      </c>
      <c r="L144" s="41"/>
      <c r="M144" s="202" t="s">
        <v>21</v>
      </c>
      <c r="N144" s="203" t="s">
        <v>45</v>
      </c>
      <c r="O144" s="66"/>
      <c r="P144" s="204">
        <f>O144*H144</f>
        <v>0</v>
      </c>
      <c r="Q144" s="204">
        <v>0</v>
      </c>
      <c r="R144" s="204">
        <f>Q144*H144</f>
        <v>0</v>
      </c>
      <c r="S144" s="204">
        <v>5.3999999999999999E-2</v>
      </c>
      <c r="T144" s="205">
        <f>S144*H144</f>
        <v>0.27</v>
      </c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R144" s="206" t="s">
        <v>153</v>
      </c>
      <c r="AT144" s="206" t="s">
        <v>148</v>
      </c>
      <c r="AU144" s="206" t="s">
        <v>83</v>
      </c>
      <c r="AY144" s="19" t="s">
        <v>145</v>
      </c>
      <c r="BE144" s="207">
        <f>IF(N144="základní",J144,0)</f>
        <v>0</v>
      </c>
      <c r="BF144" s="207">
        <f>IF(N144="snížená",J144,0)</f>
        <v>0</v>
      </c>
      <c r="BG144" s="207">
        <f>IF(N144="zákl. přenesená",J144,0)</f>
        <v>0</v>
      </c>
      <c r="BH144" s="207">
        <f>IF(N144="sníž. přenesená",J144,0)</f>
        <v>0</v>
      </c>
      <c r="BI144" s="207">
        <f>IF(N144="nulová",J144,0)</f>
        <v>0</v>
      </c>
      <c r="BJ144" s="19" t="s">
        <v>81</v>
      </c>
      <c r="BK144" s="207">
        <f>ROUND(I144*H144,2)</f>
        <v>0</v>
      </c>
      <c r="BL144" s="19" t="s">
        <v>153</v>
      </c>
      <c r="BM144" s="206" t="s">
        <v>220</v>
      </c>
    </row>
    <row r="145" spans="1:65" s="13" customFormat="1" ht="11.25">
      <c r="B145" s="208"/>
      <c r="C145" s="209"/>
      <c r="D145" s="210" t="s">
        <v>155</v>
      </c>
      <c r="E145" s="211" t="s">
        <v>21</v>
      </c>
      <c r="F145" s="212" t="s">
        <v>221</v>
      </c>
      <c r="G145" s="209"/>
      <c r="H145" s="211" t="s">
        <v>21</v>
      </c>
      <c r="I145" s="213"/>
      <c r="J145" s="209"/>
      <c r="K145" s="209"/>
      <c r="L145" s="214"/>
      <c r="M145" s="215"/>
      <c r="N145" s="216"/>
      <c r="O145" s="216"/>
      <c r="P145" s="216"/>
      <c r="Q145" s="216"/>
      <c r="R145" s="216"/>
      <c r="S145" s="216"/>
      <c r="T145" s="217"/>
      <c r="AT145" s="218" t="s">
        <v>155</v>
      </c>
      <c r="AU145" s="218" t="s">
        <v>83</v>
      </c>
      <c r="AV145" s="13" t="s">
        <v>81</v>
      </c>
      <c r="AW145" s="13" t="s">
        <v>34</v>
      </c>
      <c r="AX145" s="13" t="s">
        <v>74</v>
      </c>
      <c r="AY145" s="218" t="s">
        <v>145</v>
      </c>
    </row>
    <row r="146" spans="1:65" s="14" customFormat="1" ht="11.25">
      <c r="B146" s="219"/>
      <c r="C146" s="220"/>
      <c r="D146" s="210" t="s">
        <v>155</v>
      </c>
      <c r="E146" s="221" t="s">
        <v>21</v>
      </c>
      <c r="F146" s="222" t="s">
        <v>179</v>
      </c>
      <c r="G146" s="220"/>
      <c r="H146" s="223">
        <v>5</v>
      </c>
      <c r="I146" s="224"/>
      <c r="J146" s="220"/>
      <c r="K146" s="220"/>
      <c r="L146" s="225"/>
      <c r="M146" s="226"/>
      <c r="N146" s="227"/>
      <c r="O146" s="227"/>
      <c r="P146" s="227"/>
      <c r="Q146" s="227"/>
      <c r="R146" s="227"/>
      <c r="S146" s="227"/>
      <c r="T146" s="228"/>
      <c r="AT146" s="229" t="s">
        <v>155</v>
      </c>
      <c r="AU146" s="229" t="s">
        <v>83</v>
      </c>
      <c r="AV146" s="14" t="s">
        <v>83</v>
      </c>
      <c r="AW146" s="14" t="s">
        <v>34</v>
      </c>
      <c r="AX146" s="14" t="s">
        <v>74</v>
      </c>
      <c r="AY146" s="229" t="s">
        <v>145</v>
      </c>
    </row>
    <row r="147" spans="1:65" s="15" customFormat="1" ht="11.25">
      <c r="B147" s="230"/>
      <c r="C147" s="231"/>
      <c r="D147" s="210" t="s">
        <v>155</v>
      </c>
      <c r="E147" s="232" t="s">
        <v>21</v>
      </c>
      <c r="F147" s="233" t="s">
        <v>158</v>
      </c>
      <c r="G147" s="231"/>
      <c r="H147" s="234">
        <v>5</v>
      </c>
      <c r="I147" s="235"/>
      <c r="J147" s="231"/>
      <c r="K147" s="231"/>
      <c r="L147" s="236"/>
      <c r="M147" s="237"/>
      <c r="N147" s="238"/>
      <c r="O147" s="238"/>
      <c r="P147" s="238"/>
      <c r="Q147" s="238"/>
      <c r="R147" s="238"/>
      <c r="S147" s="238"/>
      <c r="T147" s="239"/>
      <c r="AT147" s="240" t="s">
        <v>155</v>
      </c>
      <c r="AU147" s="240" t="s">
        <v>83</v>
      </c>
      <c r="AV147" s="15" t="s">
        <v>153</v>
      </c>
      <c r="AW147" s="15" t="s">
        <v>34</v>
      </c>
      <c r="AX147" s="15" t="s">
        <v>81</v>
      </c>
      <c r="AY147" s="240" t="s">
        <v>145</v>
      </c>
    </row>
    <row r="148" spans="1:65" s="12" customFormat="1" ht="22.9" customHeight="1">
      <c r="B148" s="179"/>
      <c r="C148" s="180"/>
      <c r="D148" s="181" t="s">
        <v>73</v>
      </c>
      <c r="E148" s="193" t="s">
        <v>222</v>
      </c>
      <c r="F148" s="193" t="s">
        <v>223</v>
      </c>
      <c r="G148" s="180"/>
      <c r="H148" s="180"/>
      <c r="I148" s="183"/>
      <c r="J148" s="194">
        <f>BK148</f>
        <v>0</v>
      </c>
      <c r="K148" s="180"/>
      <c r="L148" s="185"/>
      <c r="M148" s="186"/>
      <c r="N148" s="187"/>
      <c r="O148" s="187"/>
      <c r="P148" s="188">
        <f>SUM(P149:P157)</f>
        <v>0</v>
      </c>
      <c r="Q148" s="187"/>
      <c r="R148" s="188">
        <f>SUM(R149:R157)</f>
        <v>0</v>
      </c>
      <c r="S148" s="187"/>
      <c r="T148" s="189">
        <f>SUM(T149:T157)</f>
        <v>0</v>
      </c>
      <c r="AR148" s="190" t="s">
        <v>81</v>
      </c>
      <c r="AT148" s="191" t="s">
        <v>73</v>
      </c>
      <c r="AU148" s="191" t="s">
        <v>81</v>
      </c>
      <c r="AY148" s="190" t="s">
        <v>145</v>
      </c>
      <c r="BK148" s="192">
        <f>SUM(BK149:BK157)</f>
        <v>0</v>
      </c>
    </row>
    <row r="149" spans="1:65" s="2" customFormat="1" ht="33" customHeight="1">
      <c r="A149" s="36"/>
      <c r="B149" s="37"/>
      <c r="C149" s="195" t="s">
        <v>224</v>
      </c>
      <c r="D149" s="195" t="s">
        <v>148</v>
      </c>
      <c r="E149" s="196" t="s">
        <v>225</v>
      </c>
      <c r="F149" s="197" t="s">
        <v>226</v>
      </c>
      <c r="G149" s="198" t="s">
        <v>227</v>
      </c>
      <c r="H149" s="199">
        <v>14.731</v>
      </c>
      <c r="I149" s="200"/>
      <c r="J149" s="201">
        <f>ROUND(I149*H149,2)</f>
        <v>0</v>
      </c>
      <c r="K149" s="197" t="s">
        <v>164</v>
      </c>
      <c r="L149" s="41"/>
      <c r="M149" s="202" t="s">
        <v>21</v>
      </c>
      <c r="N149" s="203" t="s">
        <v>45</v>
      </c>
      <c r="O149" s="66"/>
      <c r="P149" s="204">
        <f>O149*H149</f>
        <v>0</v>
      </c>
      <c r="Q149" s="204">
        <v>0</v>
      </c>
      <c r="R149" s="204">
        <f>Q149*H149</f>
        <v>0</v>
      </c>
      <c r="S149" s="204">
        <v>0</v>
      </c>
      <c r="T149" s="205">
        <f>S149*H149</f>
        <v>0</v>
      </c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R149" s="206" t="s">
        <v>153</v>
      </c>
      <c r="AT149" s="206" t="s">
        <v>148</v>
      </c>
      <c r="AU149" s="206" t="s">
        <v>83</v>
      </c>
      <c r="AY149" s="19" t="s">
        <v>145</v>
      </c>
      <c r="BE149" s="207">
        <f>IF(N149="základní",J149,0)</f>
        <v>0</v>
      </c>
      <c r="BF149" s="207">
        <f>IF(N149="snížená",J149,0)</f>
        <v>0</v>
      </c>
      <c r="BG149" s="207">
        <f>IF(N149="zákl. přenesená",J149,0)</f>
        <v>0</v>
      </c>
      <c r="BH149" s="207">
        <f>IF(N149="sníž. přenesená",J149,0)</f>
        <v>0</v>
      </c>
      <c r="BI149" s="207">
        <f>IF(N149="nulová",J149,0)</f>
        <v>0</v>
      </c>
      <c r="BJ149" s="19" t="s">
        <v>81</v>
      </c>
      <c r="BK149" s="207">
        <f>ROUND(I149*H149,2)</f>
        <v>0</v>
      </c>
      <c r="BL149" s="19" t="s">
        <v>153</v>
      </c>
      <c r="BM149" s="206" t="s">
        <v>228</v>
      </c>
    </row>
    <row r="150" spans="1:65" s="2" customFormat="1" ht="21.75" customHeight="1">
      <c r="A150" s="36"/>
      <c r="B150" s="37"/>
      <c r="C150" s="195" t="s">
        <v>229</v>
      </c>
      <c r="D150" s="195" t="s">
        <v>148</v>
      </c>
      <c r="E150" s="196" t="s">
        <v>230</v>
      </c>
      <c r="F150" s="197" t="s">
        <v>231</v>
      </c>
      <c r="G150" s="198" t="s">
        <v>227</v>
      </c>
      <c r="H150" s="199">
        <v>14.731</v>
      </c>
      <c r="I150" s="200"/>
      <c r="J150" s="201">
        <f>ROUND(I150*H150,2)</f>
        <v>0</v>
      </c>
      <c r="K150" s="197" t="s">
        <v>164</v>
      </c>
      <c r="L150" s="41"/>
      <c r="M150" s="202" t="s">
        <v>21</v>
      </c>
      <c r="N150" s="203" t="s">
        <v>45</v>
      </c>
      <c r="O150" s="66"/>
      <c r="P150" s="204">
        <f>O150*H150</f>
        <v>0</v>
      </c>
      <c r="Q150" s="204">
        <v>0</v>
      </c>
      <c r="R150" s="204">
        <f>Q150*H150</f>
        <v>0</v>
      </c>
      <c r="S150" s="204">
        <v>0</v>
      </c>
      <c r="T150" s="205">
        <f>S150*H150</f>
        <v>0</v>
      </c>
      <c r="U150" s="36"/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  <c r="AR150" s="206" t="s">
        <v>153</v>
      </c>
      <c r="AT150" s="206" t="s">
        <v>148</v>
      </c>
      <c r="AU150" s="206" t="s">
        <v>83</v>
      </c>
      <c r="AY150" s="19" t="s">
        <v>145</v>
      </c>
      <c r="BE150" s="207">
        <f>IF(N150="základní",J150,0)</f>
        <v>0</v>
      </c>
      <c r="BF150" s="207">
        <f>IF(N150="snížená",J150,0)</f>
        <v>0</v>
      </c>
      <c r="BG150" s="207">
        <f>IF(N150="zákl. přenesená",J150,0)</f>
        <v>0</v>
      </c>
      <c r="BH150" s="207">
        <f>IF(N150="sníž. přenesená",J150,0)</f>
        <v>0</v>
      </c>
      <c r="BI150" s="207">
        <f>IF(N150="nulová",J150,0)</f>
        <v>0</v>
      </c>
      <c r="BJ150" s="19" t="s">
        <v>81</v>
      </c>
      <c r="BK150" s="207">
        <f>ROUND(I150*H150,2)</f>
        <v>0</v>
      </c>
      <c r="BL150" s="19" t="s">
        <v>153</v>
      </c>
      <c r="BM150" s="206" t="s">
        <v>232</v>
      </c>
    </row>
    <row r="151" spans="1:65" s="2" customFormat="1" ht="33" customHeight="1">
      <c r="A151" s="36"/>
      <c r="B151" s="37"/>
      <c r="C151" s="195" t="s">
        <v>8</v>
      </c>
      <c r="D151" s="195" t="s">
        <v>148</v>
      </c>
      <c r="E151" s="196" t="s">
        <v>233</v>
      </c>
      <c r="F151" s="197" t="s">
        <v>234</v>
      </c>
      <c r="G151" s="198" t="s">
        <v>227</v>
      </c>
      <c r="H151" s="199">
        <v>147.31</v>
      </c>
      <c r="I151" s="200"/>
      <c r="J151" s="201">
        <f>ROUND(I151*H151,2)</f>
        <v>0</v>
      </c>
      <c r="K151" s="197" t="s">
        <v>164</v>
      </c>
      <c r="L151" s="41"/>
      <c r="M151" s="202" t="s">
        <v>21</v>
      </c>
      <c r="N151" s="203" t="s">
        <v>45</v>
      </c>
      <c r="O151" s="66"/>
      <c r="P151" s="204">
        <f>O151*H151</f>
        <v>0</v>
      </c>
      <c r="Q151" s="204">
        <v>0</v>
      </c>
      <c r="R151" s="204">
        <f>Q151*H151</f>
        <v>0</v>
      </c>
      <c r="S151" s="204">
        <v>0</v>
      </c>
      <c r="T151" s="205">
        <f>S151*H151</f>
        <v>0</v>
      </c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R151" s="206" t="s">
        <v>153</v>
      </c>
      <c r="AT151" s="206" t="s">
        <v>148</v>
      </c>
      <c r="AU151" s="206" t="s">
        <v>83</v>
      </c>
      <c r="AY151" s="19" t="s">
        <v>145</v>
      </c>
      <c r="BE151" s="207">
        <f>IF(N151="základní",J151,0)</f>
        <v>0</v>
      </c>
      <c r="BF151" s="207">
        <f>IF(N151="snížená",J151,0)</f>
        <v>0</v>
      </c>
      <c r="BG151" s="207">
        <f>IF(N151="zákl. přenesená",J151,0)</f>
        <v>0</v>
      </c>
      <c r="BH151" s="207">
        <f>IF(N151="sníž. přenesená",J151,0)</f>
        <v>0</v>
      </c>
      <c r="BI151" s="207">
        <f>IF(N151="nulová",J151,0)</f>
        <v>0</v>
      </c>
      <c r="BJ151" s="19" t="s">
        <v>81</v>
      </c>
      <c r="BK151" s="207">
        <f>ROUND(I151*H151,2)</f>
        <v>0</v>
      </c>
      <c r="BL151" s="19" t="s">
        <v>153</v>
      </c>
      <c r="BM151" s="206" t="s">
        <v>235</v>
      </c>
    </row>
    <row r="152" spans="1:65" s="14" customFormat="1" ht="11.25">
      <c r="B152" s="219"/>
      <c r="C152" s="220"/>
      <c r="D152" s="210" t="s">
        <v>155</v>
      </c>
      <c r="E152" s="221" t="s">
        <v>21</v>
      </c>
      <c r="F152" s="222" t="s">
        <v>236</v>
      </c>
      <c r="G152" s="220"/>
      <c r="H152" s="223">
        <v>147.31</v>
      </c>
      <c r="I152" s="224"/>
      <c r="J152" s="220"/>
      <c r="K152" s="220"/>
      <c r="L152" s="225"/>
      <c r="M152" s="226"/>
      <c r="N152" s="227"/>
      <c r="O152" s="227"/>
      <c r="P152" s="227"/>
      <c r="Q152" s="227"/>
      <c r="R152" s="227"/>
      <c r="S152" s="227"/>
      <c r="T152" s="228"/>
      <c r="AT152" s="229" t="s">
        <v>155</v>
      </c>
      <c r="AU152" s="229" t="s">
        <v>83</v>
      </c>
      <c r="AV152" s="14" t="s">
        <v>83</v>
      </c>
      <c r="AW152" s="14" t="s">
        <v>34</v>
      </c>
      <c r="AX152" s="14" t="s">
        <v>74</v>
      </c>
      <c r="AY152" s="229" t="s">
        <v>145</v>
      </c>
    </row>
    <row r="153" spans="1:65" s="15" customFormat="1" ht="11.25">
      <c r="B153" s="230"/>
      <c r="C153" s="231"/>
      <c r="D153" s="210" t="s">
        <v>155</v>
      </c>
      <c r="E153" s="232" t="s">
        <v>21</v>
      </c>
      <c r="F153" s="233" t="s">
        <v>158</v>
      </c>
      <c r="G153" s="231"/>
      <c r="H153" s="234">
        <v>147.31</v>
      </c>
      <c r="I153" s="235"/>
      <c r="J153" s="231"/>
      <c r="K153" s="231"/>
      <c r="L153" s="236"/>
      <c r="M153" s="237"/>
      <c r="N153" s="238"/>
      <c r="O153" s="238"/>
      <c r="P153" s="238"/>
      <c r="Q153" s="238"/>
      <c r="R153" s="238"/>
      <c r="S153" s="238"/>
      <c r="T153" s="239"/>
      <c r="AT153" s="240" t="s">
        <v>155</v>
      </c>
      <c r="AU153" s="240" t="s">
        <v>83</v>
      </c>
      <c r="AV153" s="15" t="s">
        <v>153</v>
      </c>
      <c r="AW153" s="15" t="s">
        <v>34</v>
      </c>
      <c r="AX153" s="15" t="s">
        <v>81</v>
      </c>
      <c r="AY153" s="240" t="s">
        <v>145</v>
      </c>
    </row>
    <row r="154" spans="1:65" s="2" customFormat="1" ht="41.25" customHeight="1">
      <c r="A154" s="36"/>
      <c r="B154" s="37"/>
      <c r="C154" s="195" t="s">
        <v>237</v>
      </c>
      <c r="D154" s="195" t="s">
        <v>148</v>
      </c>
      <c r="E154" s="196" t="s">
        <v>238</v>
      </c>
      <c r="F154" s="197" t="s">
        <v>239</v>
      </c>
      <c r="G154" s="198" t="s">
        <v>227</v>
      </c>
      <c r="H154" s="199">
        <v>0.27</v>
      </c>
      <c r="I154" s="200"/>
      <c r="J154" s="201">
        <f>ROUND(I154*H154,2)</f>
        <v>0</v>
      </c>
      <c r="K154" s="197" t="s">
        <v>164</v>
      </c>
      <c r="L154" s="41"/>
      <c r="M154" s="202" t="s">
        <v>21</v>
      </c>
      <c r="N154" s="203" t="s">
        <v>45</v>
      </c>
      <c r="O154" s="66"/>
      <c r="P154" s="204">
        <f>O154*H154</f>
        <v>0</v>
      </c>
      <c r="Q154" s="204">
        <v>0</v>
      </c>
      <c r="R154" s="204">
        <f>Q154*H154</f>
        <v>0</v>
      </c>
      <c r="S154" s="204">
        <v>0</v>
      </c>
      <c r="T154" s="205">
        <f>S154*H154</f>
        <v>0</v>
      </c>
      <c r="U154" s="36"/>
      <c r="V154" s="36"/>
      <c r="W154" s="36"/>
      <c r="X154" s="36"/>
      <c r="Y154" s="36"/>
      <c r="Z154" s="36"/>
      <c r="AA154" s="36"/>
      <c r="AB154" s="36"/>
      <c r="AC154" s="36"/>
      <c r="AD154" s="36"/>
      <c r="AE154" s="36"/>
      <c r="AR154" s="206" t="s">
        <v>153</v>
      </c>
      <c r="AT154" s="206" t="s">
        <v>148</v>
      </c>
      <c r="AU154" s="206" t="s">
        <v>83</v>
      </c>
      <c r="AY154" s="19" t="s">
        <v>145</v>
      </c>
      <c r="BE154" s="207">
        <f>IF(N154="základní",J154,0)</f>
        <v>0</v>
      </c>
      <c r="BF154" s="207">
        <f>IF(N154="snížená",J154,0)</f>
        <v>0</v>
      </c>
      <c r="BG154" s="207">
        <f>IF(N154="zákl. přenesená",J154,0)</f>
        <v>0</v>
      </c>
      <c r="BH154" s="207">
        <f>IF(N154="sníž. přenesená",J154,0)</f>
        <v>0</v>
      </c>
      <c r="BI154" s="207">
        <f>IF(N154="nulová",J154,0)</f>
        <v>0</v>
      </c>
      <c r="BJ154" s="19" t="s">
        <v>81</v>
      </c>
      <c r="BK154" s="207">
        <f>ROUND(I154*H154,2)</f>
        <v>0</v>
      </c>
      <c r="BL154" s="19" t="s">
        <v>153</v>
      </c>
      <c r="BM154" s="206" t="s">
        <v>240</v>
      </c>
    </row>
    <row r="155" spans="1:65" s="2" customFormat="1" ht="39.75" customHeight="1">
      <c r="A155" s="36"/>
      <c r="B155" s="37"/>
      <c r="C155" s="195" t="s">
        <v>241</v>
      </c>
      <c r="D155" s="195" t="s">
        <v>148</v>
      </c>
      <c r="E155" s="196" t="s">
        <v>242</v>
      </c>
      <c r="F155" s="197" t="s">
        <v>243</v>
      </c>
      <c r="G155" s="198" t="s">
        <v>227</v>
      </c>
      <c r="H155" s="199">
        <v>12.461</v>
      </c>
      <c r="I155" s="200"/>
      <c r="J155" s="201">
        <f>ROUND(I155*H155,2)</f>
        <v>0</v>
      </c>
      <c r="K155" s="197" t="s">
        <v>164</v>
      </c>
      <c r="L155" s="41"/>
      <c r="M155" s="202" t="s">
        <v>21</v>
      </c>
      <c r="N155" s="203" t="s">
        <v>45</v>
      </c>
      <c r="O155" s="66"/>
      <c r="P155" s="204">
        <f>O155*H155</f>
        <v>0</v>
      </c>
      <c r="Q155" s="204">
        <v>0</v>
      </c>
      <c r="R155" s="204">
        <f>Q155*H155</f>
        <v>0</v>
      </c>
      <c r="S155" s="204">
        <v>0</v>
      </c>
      <c r="T155" s="205">
        <f>S155*H155</f>
        <v>0</v>
      </c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R155" s="206" t="s">
        <v>153</v>
      </c>
      <c r="AT155" s="206" t="s">
        <v>148</v>
      </c>
      <c r="AU155" s="206" t="s">
        <v>83</v>
      </c>
      <c r="AY155" s="19" t="s">
        <v>145</v>
      </c>
      <c r="BE155" s="207">
        <f>IF(N155="základní",J155,0)</f>
        <v>0</v>
      </c>
      <c r="BF155" s="207">
        <f>IF(N155="snížená",J155,0)</f>
        <v>0</v>
      </c>
      <c r="BG155" s="207">
        <f>IF(N155="zákl. přenesená",J155,0)</f>
        <v>0</v>
      </c>
      <c r="BH155" s="207">
        <f>IF(N155="sníž. přenesená",J155,0)</f>
        <v>0</v>
      </c>
      <c r="BI155" s="207">
        <f>IF(N155="nulová",J155,0)</f>
        <v>0</v>
      </c>
      <c r="BJ155" s="19" t="s">
        <v>81</v>
      </c>
      <c r="BK155" s="207">
        <f>ROUND(I155*H155,2)</f>
        <v>0</v>
      </c>
      <c r="BL155" s="19" t="s">
        <v>153</v>
      </c>
      <c r="BM155" s="206" t="s">
        <v>244</v>
      </c>
    </row>
    <row r="156" spans="1:65" s="14" customFormat="1" ht="11.25">
      <c r="B156" s="219"/>
      <c r="C156" s="220"/>
      <c r="D156" s="210" t="s">
        <v>155</v>
      </c>
      <c r="E156" s="221" t="s">
        <v>21</v>
      </c>
      <c r="F156" s="222" t="s">
        <v>245</v>
      </c>
      <c r="G156" s="220"/>
      <c r="H156" s="223">
        <v>12.461</v>
      </c>
      <c r="I156" s="224"/>
      <c r="J156" s="220"/>
      <c r="K156" s="220"/>
      <c r="L156" s="225"/>
      <c r="M156" s="226"/>
      <c r="N156" s="227"/>
      <c r="O156" s="227"/>
      <c r="P156" s="227"/>
      <c r="Q156" s="227"/>
      <c r="R156" s="227"/>
      <c r="S156" s="227"/>
      <c r="T156" s="228"/>
      <c r="AT156" s="229" t="s">
        <v>155</v>
      </c>
      <c r="AU156" s="229" t="s">
        <v>83</v>
      </c>
      <c r="AV156" s="14" t="s">
        <v>83</v>
      </c>
      <c r="AW156" s="14" t="s">
        <v>34</v>
      </c>
      <c r="AX156" s="14" t="s">
        <v>74</v>
      </c>
      <c r="AY156" s="229" t="s">
        <v>145</v>
      </c>
    </row>
    <row r="157" spans="1:65" s="15" customFormat="1" ht="11.25">
      <c r="B157" s="230"/>
      <c r="C157" s="231"/>
      <c r="D157" s="210" t="s">
        <v>155</v>
      </c>
      <c r="E157" s="232" t="s">
        <v>21</v>
      </c>
      <c r="F157" s="233" t="s">
        <v>158</v>
      </c>
      <c r="G157" s="231"/>
      <c r="H157" s="234">
        <v>12.461</v>
      </c>
      <c r="I157" s="235"/>
      <c r="J157" s="231"/>
      <c r="K157" s="231"/>
      <c r="L157" s="236"/>
      <c r="M157" s="237"/>
      <c r="N157" s="238"/>
      <c r="O157" s="238"/>
      <c r="P157" s="238"/>
      <c r="Q157" s="238"/>
      <c r="R157" s="238"/>
      <c r="S157" s="238"/>
      <c r="T157" s="239"/>
      <c r="AT157" s="240" t="s">
        <v>155</v>
      </c>
      <c r="AU157" s="240" t="s">
        <v>83</v>
      </c>
      <c r="AV157" s="15" t="s">
        <v>153</v>
      </c>
      <c r="AW157" s="15" t="s">
        <v>34</v>
      </c>
      <c r="AX157" s="15" t="s">
        <v>81</v>
      </c>
      <c r="AY157" s="240" t="s">
        <v>145</v>
      </c>
    </row>
    <row r="158" spans="1:65" s="12" customFormat="1" ht="22.9" customHeight="1">
      <c r="B158" s="179"/>
      <c r="C158" s="180"/>
      <c r="D158" s="181" t="s">
        <v>73</v>
      </c>
      <c r="E158" s="193" t="s">
        <v>246</v>
      </c>
      <c r="F158" s="193" t="s">
        <v>247</v>
      </c>
      <c r="G158" s="180"/>
      <c r="H158" s="180"/>
      <c r="I158" s="183"/>
      <c r="J158" s="194">
        <f>BK158</f>
        <v>0</v>
      </c>
      <c r="K158" s="180"/>
      <c r="L158" s="185"/>
      <c r="M158" s="186"/>
      <c r="N158" s="187"/>
      <c r="O158" s="187"/>
      <c r="P158" s="188">
        <f>P159</f>
        <v>0</v>
      </c>
      <c r="Q158" s="187"/>
      <c r="R158" s="188">
        <f>R159</f>
        <v>0</v>
      </c>
      <c r="S158" s="187"/>
      <c r="T158" s="189">
        <f>T159</f>
        <v>0</v>
      </c>
      <c r="AR158" s="190" t="s">
        <v>81</v>
      </c>
      <c r="AT158" s="191" t="s">
        <v>73</v>
      </c>
      <c r="AU158" s="191" t="s">
        <v>81</v>
      </c>
      <c r="AY158" s="190" t="s">
        <v>145</v>
      </c>
      <c r="BK158" s="192">
        <f>BK159</f>
        <v>0</v>
      </c>
    </row>
    <row r="159" spans="1:65" s="2" customFormat="1" ht="60" customHeight="1">
      <c r="A159" s="36"/>
      <c r="B159" s="37"/>
      <c r="C159" s="195" t="s">
        <v>248</v>
      </c>
      <c r="D159" s="195" t="s">
        <v>148</v>
      </c>
      <c r="E159" s="196" t="s">
        <v>249</v>
      </c>
      <c r="F159" s="197" t="s">
        <v>250</v>
      </c>
      <c r="G159" s="198" t="s">
        <v>227</v>
      </c>
      <c r="H159" s="199">
        <v>3.2000000000000001E-2</v>
      </c>
      <c r="I159" s="200"/>
      <c r="J159" s="201">
        <f>ROUND(I159*H159,2)</f>
        <v>0</v>
      </c>
      <c r="K159" s="197" t="s">
        <v>164</v>
      </c>
      <c r="L159" s="41"/>
      <c r="M159" s="202" t="s">
        <v>21</v>
      </c>
      <c r="N159" s="203" t="s">
        <v>45</v>
      </c>
      <c r="O159" s="66"/>
      <c r="P159" s="204">
        <f>O159*H159</f>
        <v>0</v>
      </c>
      <c r="Q159" s="204">
        <v>0</v>
      </c>
      <c r="R159" s="204">
        <f>Q159*H159</f>
        <v>0</v>
      </c>
      <c r="S159" s="204">
        <v>0</v>
      </c>
      <c r="T159" s="205">
        <f>S159*H159</f>
        <v>0</v>
      </c>
      <c r="U159" s="36"/>
      <c r="V159" s="36"/>
      <c r="W159" s="36"/>
      <c r="X159" s="36"/>
      <c r="Y159" s="36"/>
      <c r="Z159" s="36"/>
      <c r="AA159" s="36"/>
      <c r="AB159" s="36"/>
      <c r="AC159" s="36"/>
      <c r="AD159" s="36"/>
      <c r="AE159" s="36"/>
      <c r="AR159" s="206" t="s">
        <v>153</v>
      </c>
      <c r="AT159" s="206" t="s">
        <v>148</v>
      </c>
      <c r="AU159" s="206" t="s">
        <v>83</v>
      </c>
      <c r="AY159" s="19" t="s">
        <v>145</v>
      </c>
      <c r="BE159" s="207">
        <f>IF(N159="základní",J159,0)</f>
        <v>0</v>
      </c>
      <c r="BF159" s="207">
        <f>IF(N159="snížená",J159,0)</f>
        <v>0</v>
      </c>
      <c r="BG159" s="207">
        <f>IF(N159="zákl. přenesená",J159,0)</f>
        <v>0</v>
      </c>
      <c r="BH159" s="207">
        <f>IF(N159="sníž. přenesená",J159,0)</f>
        <v>0</v>
      </c>
      <c r="BI159" s="207">
        <f>IF(N159="nulová",J159,0)</f>
        <v>0</v>
      </c>
      <c r="BJ159" s="19" t="s">
        <v>81</v>
      </c>
      <c r="BK159" s="207">
        <f>ROUND(I159*H159,2)</f>
        <v>0</v>
      </c>
      <c r="BL159" s="19" t="s">
        <v>153</v>
      </c>
      <c r="BM159" s="206" t="s">
        <v>251</v>
      </c>
    </row>
    <row r="160" spans="1:65" s="12" customFormat="1" ht="25.9" customHeight="1">
      <c r="B160" s="179"/>
      <c r="C160" s="180"/>
      <c r="D160" s="181" t="s">
        <v>73</v>
      </c>
      <c r="E160" s="182" t="s">
        <v>252</v>
      </c>
      <c r="F160" s="182" t="s">
        <v>253</v>
      </c>
      <c r="G160" s="180"/>
      <c r="H160" s="180"/>
      <c r="I160" s="183"/>
      <c r="J160" s="184">
        <f>BK160</f>
        <v>0</v>
      </c>
      <c r="K160" s="180"/>
      <c r="L160" s="185"/>
      <c r="M160" s="186"/>
      <c r="N160" s="187"/>
      <c r="O160" s="187"/>
      <c r="P160" s="188">
        <f>P161+P262+P322+P331+P333+P342+P377+P394</f>
        <v>0</v>
      </c>
      <c r="Q160" s="187"/>
      <c r="R160" s="188">
        <f>R161+R262+R322+R331+R333+R342+R377+R394</f>
        <v>53.997474660000002</v>
      </c>
      <c r="S160" s="187"/>
      <c r="T160" s="189">
        <f>T161+T262+T322+T331+T333+T342+T377+T394</f>
        <v>14.460600000000001</v>
      </c>
      <c r="AR160" s="190" t="s">
        <v>83</v>
      </c>
      <c r="AT160" s="191" t="s">
        <v>73</v>
      </c>
      <c r="AU160" s="191" t="s">
        <v>74</v>
      </c>
      <c r="AY160" s="190" t="s">
        <v>145</v>
      </c>
      <c r="BK160" s="192">
        <f>BK161+BK262+BK322+BK331+BK333+BK342+BK377+BK394</f>
        <v>0</v>
      </c>
    </row>
    <row r="161" spans="1:65" s="12" customFormat="1" ht="22.9" customHeight="1">
      <c r="B161" s="179"/>
      <c r="C161" s="180"/>
      <c r="D161" s="181" t="s">
        <v>73</v>
      </c>
      <c r="E161" s="193" t="s">
        <v>254</v>
      </c>
      <c r="F161" s="193" t="s">
        <v>255</v>
      </c>
      <c r="G161" s="180"/>
      <c r="H161" s="180"/>
      <c r="I161" s="183"/>
      <c r="J161" s="194">
        <f>BK161</f>
        <v>0</v>
      </c>
      <c r="K161" s="180"/>
      <c r="L161" s="185"/>
      <c r="M161" s="186"/>
      <c r="N161" s="187"/>
      <c r="O161" s="187"/>
      <c r="P161" s="188">
        <f>SUM(P162:P261)</f>
        <v>0</v>
      </c>
      <c r="Q161" s="187"/>
      <c r="R161" s="188">
        <f>SUM(R162:R261)</f>
        <v>6.4757967999999995</v>
      </c>
      <c r="S161" s="187"/>
      <c r="T161" s="189">
        <f>SUM(T162:T261)</f>
        <v>12.460600000000001</v>
      </c>
      <c r="AR161" s="190" t="s">
        <v>83</v>
      </c>
      <c r="AT161" s="191" t="s">
        <v>73</v>
      </c>
      <c r="AU161" s="191" t="s">
        <v>81</v>
      </c>
      <c r="AY161" s="190" t="s">
        <v>145</v>
      </c>
      <c r="BK161" s="192">
        <f>SUM(BK162:BK261)</f>
        <v>0</v>
      </c>
    </row>
    <row r="162" spans="1:65" s="2" customFormat="1" ht="21.75" customHeight="1">
      <c r="A162" s="36"/>
      <c r="B162" s="37"/>
      <c r="C162" s="195" t="s">
        <v>256</v>
      </c>
      <c r="D162" s="195" t="s">
        <v>148</v>
      </c>
      <c r="E162" s="196" t="s">
        <v>257</v>
      </c>
      <c r="F162" s="197" t="s">
        <v>258</v>
      </c>
      <c r="G162" s="198" t="s">
        <v>163</v>
      </c>
      <c r="H162" s="199">
        <v>1245.67</v>
      </c>
      <c r="I162" s="200"/>
      <c r="J162" s="201">
        <f>ROUND(I162*H162,2)</f>
        <v>0</v>
      </c>
      <c r="K162" s="197" t="s">
        <v>164</v>
      </c>
      <c r="L162" s="41"/>
      <c r="M162" s="202" t="s">
        <v>21</v>
      </c>
      <c r="N162" s="203" t="s">
        <v>45</v>
      </c>
      <c r="O162" s="66"/>
      <c r="P162" s="204">
        <f>O162*H162</f>
        <v>0</v>
      </c>
      <c r="Q162" s="204">
        <v>0</v>
      </c>
      <c r="R162" s="204">
        <f>Q162*H162</f>
        <v>0</v>
      </c>
      <c r="S162" s="204">
        <v>0.01</v>
      </c>
      <c r="T162" s="205">
        <f>S162*H162</f>
        <v>12.456700000000001</v>
      </c>
      <c r="U162" s="36"/>
      <c r="V162" s="36"/>
      <c r="W162" s="36"/>
      <c r="X162" s="36"/>
      <c r="Y162" s="36"/>
      <c r="Z162" s="36"/>
      <c r="AA162" s="36"/>
      <c r="AB162" s="36"/>
      <c r="AC162" s="36"/>
      <c r="AD162" s="36"/>
      <c r="AE162" s="36"/>
      <c r="AR162" s="206" t="s">
        <v>237</v>
      </c>
      <c r="AT162" s="206" t="s">
        <v>148</v>
      </c>
      <c r="AU162" s="206" t="s">
        <v>83</v>
      </c>
      <c r="AY162" s="19" t="s">
        <v>145</v>
      </c>
      <c r="BE162" s="207">
        <f>IF(N162="základní",J162,0)</f>
        <v>0</v>
      </c>
      <c r="BF162" s="207">
        <f>IF(N162="snížená",J162,0)</f>
        <v>0</v>
      </c>
      <c r="BG162" s="207">
        <f>IF(N162="zákl. přenesená",J162,0)</f>
        <v>0</v>
      </c>
      <c r="BH162" s="207">
        <f>IF(N162="sníž. přenesená",J162,0)</f>
        <v>0</v>
      </c>
      <c r="BI162" s="207">
        <f>IF(N162="nulová",J162,0)</f>
        <v>0</v>
      </c>
      <c r="BJ162" s="19" t="s">
        <v>81</v>
      </c>
      <c r="BK162" s="207">
        <f>ROUND(I162*H162,2)</f>
        <v>0</v>
      </c>
      <c r="BL162" s="19" t="s">
        <v>237</v>
      </c>
      <c r="BM162" s="206" t="s">
        <v>259</v>
      </c>
    </row>
    <row r="163" spans="1:65" s="14" customFormat="1" ht="11.25">
      <c r="B163" s="219"/>
      <c r="C163" s="220"/>
      <c r="D163" s="210" t="s">
        <v>155</v>
      </c>
      <c r="E163" s="221" t="s">
        <v>21</v>
      </c>
      <c r="F163" s="222" t="s">
        <v>101</v>
      </c>
      <c r="G163" s="220"/>
      <c r="H163" s="223">
        <v>1245.67</v>
      </c>
      <c r="I163" s="224"/>
      <c r="J163" s="220"/>
      <c r="K163" s="220"/>
      <c r="L163" s="225"/>
      <c r="M163" s="226"/>
      <c r="N163" s="227"/>
      <c r="O163" s="227"/>
      <c r="P163" s="227"/>
      <c r="Q163" s="227"/>
      <c r="R163" s="227"/>
      <c r="S163" s="227"/>
      <c r="T163" s="228"/>
      <c r="AT163" s="229" t="s">
        <v>155</v>
      </c>
      <c r="AU163" s="229" t="s">
        <v>83</v>
      </c>
      <c r="AV163" s="14" t="s">
        <v>83</v>
      </c>
      <c r="AW163" s="14" t="s">
        <v>34</v>
      </c>
      <c r="AX163" s="14" t="s">
        <v>74</v>
      </c>
      <c r="AY163" s="229" t="s">
        <v>145</v>
      </c>
    </row>
    <row r="164" spans="1:65" s="15" customFormat="1" ht="11.25">
      <c r="B164" s="230"/>
      <c r="C164" s="231"/>
      <c r="D164" s="210" t="s">
        <v>155</v>
      </c>
      <c r="E164" s="232" t="s">
        <v>21</v>
      </c>
      <c r="F164" s="233" t="s">
        <v>158</v>
      </c>
      <c r="G164" s="231"/>
      <c r="H164" s="234">
        <v>1245.67</v>
      </c>
      <c r="I164" s="235"/>
      <c r="J164" s="231"/>
      <c r="K164" s="231"/>
      <c r="L164" s="236"/>
      <c r="M164" s="237"/>
      <c r="N164" s="238"/>
      <c r="O164" s="238"/>
      <c r="P164" s="238"/>
      <c r="Q164" s="238"/>
      <c r="R164" s="238"/>
      <c r="S164" s="238"/>
      <c r="T164" s="239"/>
      <c r="AT164" s="240" t="s">
        <v>155</v>
      </c>
      <c r="AU164" s="240" t="s">
        <v>83</v>
      </c>
      <c r="AV164" s="15" t="s">
        <v>153</v>
      </c>
      <c r="AW164" s="15" t="s">
        <v>34</v>
      </c>
      <c r="AX164" s="15" t="s">
        <v>81</v>
      </c>
      <c r="AY164" s="240" t="s">
        <v>145</v>
      </c>
    </row>
    <row r="165" spans="1:65" s="2" customFormat="1" ht="21.75" customHeight="1">
      <c r="A165" s="36"/>
      <c r="B165" s="37"/>
      <c r="C165" s="195" t="s">
        <v>260</v>
      </c>
      <c r="D165" s="195" t="s">
        <v>148</v>
      </c>
      <c r="E165" s="196" t="s">
        <v>261</v>
      </c>
      <c r="F165" s="197" t="s">
        <v>262</v>
      </c>
      <c r="G165" s="198" t="s">
        <v>214</v>
      </c>
      <c r="H165" s="199">
        <v>13</v>
      </c>
      <c r="I165" s="200"/>
      <c r="J165" s="201">
        <f>ROUND(I165*H165,2)</f>
        <v>0</v>
      </c>
      <c r="K165" s="197" t="s">
        <v>164</v>
      </c>
      <c r="L165" s="41"/>
      <c r="M165" s="202" t="s">
        <v>21</v>
      </c>
      <c r="N165" s="203" t="s">
        <v>45</v>
      </c>
      <c r="O165" s="66"/>
      <c r="P165" s="204">
        <f>O165*H165</f>
        <v>0</v>
      </c>
      <c r="Q165" s="204">
        <v>0</v>
      </c>
      <c r="R165" s="204">
        <f>Q165*H165</f>
        <v>0</v>
      </c>
      <c r="S165" s="204">
        <v>2.9999999999999997E-4</v>
      </c>
      <c r="T165" s="205">
        <f>S165*H165</f>
        <v>3.8999999999999998E-3</v>
      </c>
      <c r="U165" s="36"/>
      <c r="V165" s="36"/>
      <c r="W165" s="36"/>
      <c r="X165" s="36"/>
      <c r="Y165" s="36"/>
      <c r="Z165" s="36"/>
      <c r="AA165" s="36"/>
      <c r="AB165" s="36"/>
      <c r="AC165" s="36"/>
      <c r="AD165" s="36"/>
      <c r="AE165" s="36"/>
      <c r="AR165" s="206" t="s">
        <v>237</v>
      </c>
      <c r="AT165" s="206" t="s">
        <v>148</v>
      </c>
      <c r="AU165" s="206" t="s">
        <v>83</v>
      </c>
      <c r="AY165" s="19" t="s">
        <v>145</v>
      </c>
      <c r="BE165" s="207">
        <f>IF(N165="základní",J165,0)</f>
        <v>0</v>
      </c>
      <c r="BF165" s="207">
        <f>IF(N165="snížená",J165,0)</f>
        <v>0</v>
      </c>
      <c r="BG165" s="207">
        <f>IF(N165="zákl. přenesená",J165,0)</f>
        <v>0</v>
      </c>
      <c r="BH165" s="207">
        <f>IF(N165="sníž. přenesená",J165,0)</f>
        <v>0</v>
      </c>
      <c r="BI165" s="207">
        <f>IF(N165="nulová",J165,0)</f>
        <v>0</v>
      </c>
      <c r="BJ165" s="19" t="s">
        <v>81</v>
      </c>
      <c r="BK165" s="207">
        <f>ROUND(I165*H165,2)</f>
        <v>0</v>
      </c>
      <c r="BL165" s="19" t="s">
        <v>237</v>
      </c>
      <c r="BM165" s="206" t="s">
        <v>263</v>
      </c>
    </row>
    <row r="166" spans="1:65" s="13" customFormat="1" ht="11.25">
      <c r="B166" s="208"/>
      <c r="C166" s="209"/>
      <c r="D166" s="210" t="s">
        <v>155</v>
      </c>
      <c r="E166" s="211" t="s">
        <v>21</v>
      </c>
      <c r="F166" s="212" t="s">
        <v>264</v>
      </c>
      <c r="G166" s="209"/>
      <c r="H166" s="211" t="s">
        <v>21</v>
      </c>
      <c r="I166" s="213"/>
      <c r="J166" s="209"/>
      <c r="K166" s="209"/>
      <c r="L166" s="214"/>
      <c r="M166" s="215"/>
      <c r="N166" s="216"/>
      <c r="O166" s="216"/>
      <c r="P166" s="216"/>
      <c r="Q166" s="216"/>
      <c r="R166" s="216"/>
      <c r="S166" s="216"/>
      <c r="T166" s="217"/>
      <c r="AT166" s="218" t="s">
        <v>155</v>
      </c>
      <c r="AU166" s="218" t="s">
        <v>83</v>
      </c>
      <c r="AV166" s="13" t="s">
        <v>81</v>
      </c>
      <c r="AW166" s="13" t="s">
        <v>34</v>
      </c>
      <c r="AX166" s="13" t="s">
        <v>74</v>
      </c>
      <c r="AY166" s="218" t="s">
        <v>145</v>
      </c>
    </row>
    <row r="167" spans="1:65" s="14" customFormat="1" ht="11.25">
      <c r="B167" s="219"/>
      <c r="C167" s="220"/>
      <c r="D167" s="210" t="s">
        <v>155</v>
      </c>
      <c r="E167" s="221" t="s">
        <v>21</v>
      </c>
      <c r="F167" s="222" t="s">
        <v>224</v>
      </c>
      <c r="G167" s="220"/>
      <c r="H167" s="223">
        <v>13</v>
      </c>
      <c r="I167" s="224"/>
      <c r="J167" s="220"/>
      <c r="K167" s="220"/>
      <c r="L167" s="225"/>
      <c r="M167" s="226"/>
      <c r="N167" s="227"/>
      <c r="O167" s="227"/>
      <c r="P167" s="227"/>
      <c r="Q167" s="227"/>
      <c r="R167" s="227"/>
      <c r="S167" s="227"/>
      <c r="T167" s="228"/>
      <c r="AT167" s="229" t="s">
        <v>155</v>
      </c>
      <c r="AU167" s="229" t="s">
        <v>83</v>
      </c>
      <c r="AV167" s="14" t="s">
        <v>83</v>
      </c>
      <c r="AW167" s="14" t="s">
        <v>34</v>
      </c>
      <c r="AX167" s="14" t="s">
        <v>74</v>
      </c>
      <c r="AY167" s="229" t="s">
        <v>145</v>
      </c>
    </row>
    <row r="168" spans="1:65" s="15" customFormat="1" ht="11.25">
      <c r="B168" s="230"/>
      <c r="C168" s="231"/>
      <c r="D168" s="210" t="s">
        <v>155</v>
      </c>
      <c r="E168" s="232" t="s">
        <v>21</v>
      </c>
      <c r="F168" s="233" t="s">
        <v>158</v>
      </c>
      <c r="G168" s="231"/>
      <c r="H168" s="234">
        <v>13</v>
      </c>
      <c r="I168" s="235"/>
      <c r="J168" s="231"/>
      <c r="K168" s="231"/>
      <c r="L168" s="236"/>
      <c r="M168" s="237"/>
      <c r="N168" s="238"/>
      <c r="O168" s="238"/>
      <c r="P168" s="238"/>
      <c r="Q168" s="238"/>
      <c r="R168" s="238"/>
      <c r="S168" s="238"/>
      <c r="T168" s="239"/>
      <c r="AT168" s="240" t="s">
        <v>155</v>
      </c>
      <c r="AU168" s="240" t="s">
        <v>83</v>
      </c>
      <c r="AV168" s="15" t="s">
        <v>153</v>
      </c>
      <c r="AW168" s="15" t="s">
        <v>34</v>
      </c>
      <c r="AX168" s="15" t="s">
        <v>81</v>
      </c>
      <c r="AY168" s="240" t="s">
        <v>145</v>
      </c>
    </row>
    <row r="169" spans="1:65" s="2" customFormat="1" ht="33" customHeight="1">
      <c r="A169" s="36"/>
      <c r="B169" s="37"/>
      <c r="C169" s="195" t="s">
        <v>7</v>
      </c>
      <c r="D169" s="195" t="s">
        <v>148</v>
      </c>
      <c r="E169" s="196" t="s">
        <v>265</v>
      </c>
      <c r="F169" s="197" t="s">
        <v>266</v>
      </c>
      <c r="G169" s="198" t="s">
        <v>163</v>
      </c>
      <c r="H169" s="199">
        <v>47.6</v>
      </c>
      <c r="I169" s="200"/>
      <c r="J169" s="201">
        <f>ROUND(I169*H169,2)</f>
        <v>0</v>
      </c>
      <c r="K169" s="197" t="s">
        <v>164</v>
      </c>
      <c r="L169" s="41"/>
      <c r="M169" s="202" t="s">
        <v>21</v>
      </c>
      <c r="N169" s="203" t="s">
        <v>45</v>
      </c>
      <c r="O169" s="66"/>
      <c r="P169" s="204">
        <f>O169*H169</f>
        <v>0</v>
      </c>
      <c r="Q169" s="204">
        <v>0</v>
      </c>
      <c r="R169" s="204">
        <f>Q169*H169</f>
        <v>0</v>
      </c>
      <c r="S169" s="204">
        <v>0</v>
      </c>
      <c r="T169" s="205">
        <f>S169*H169</f>
        <v>0</v>
      </c>
      <c r="U169" s="36"/>
      <c r="V169" s="36"/>
      <c r="W169" s="36"/>
      <c r="X169" s="36"/>
      <c r="Y169" s="36"/>
      <c r="Z169" s="36"/>
      <c r="AA169" s="36"/>
      <c r="AB169" s="36"/>
      <c r="AC169" s="36"/>
      <c r="AD169" s="36"/>
      <c r="AE169" s="36"/>
      <c r="AR169" s="206" t="s">
        <v>237</v>
      </c>
      <c r="AT169" s="206" t="s">
        <v>148</v>
      </c>
      <c r="AU169" s="206" t="s">
        <v>83</v>
      </c>
      <c r="AY169" s="19" t="s">
        <v>145</v>
      </c>
      <c r="BE169" s="207">
        <f>IF(N169="základní",J169,0)</f>
        <v>0</v>
      </c>
      <c r="BF169" s="207">
        <f>IF(N169="snížená",J169,0)</f>
        <v>0</v>
      </c>
      <c r="BG169" s="207">
        <f>IF(N169="zákl. přenesená",J169,0)</f>
        <v>0</v>
      </c>
      <c r="BH169" s="207">
        <f>IF(N169="sníž. přenesená",J169,0)</f>
        <v>0</v>
      </c>
      <c r="BI169" s="207">
        <f>IF(N169="nulová",J169,0)</f>
        <v>0</v>
      </c>
      <c r="BJ169" s="19" t="s">
        <v>81</v>
      </c>
      <c r="BK169" s="207">
        <f>ROUND(I169*H169,2)</f>
        <v>0</v>
      </c>
      <c r="BL169" s="19" t="s">
        <v>237</v>
      </c>
      <c r="BM169" s="206" t="s">
        <v>267</v>
      </c>
    </row>
    <row r="170" spans="1:65" s="13" customFormat="1" ht="11.25">
      <c r="B170" s="208"/>
      <c r="C170" s="209"/>
      <c r="D170" s="210" t="s">
        <v>155</v>
      </c>
      <c r="E170" s="211" t="s">
        <v>21</v>
      </c>
      <c r="F170" s="212" t="s">
        <v>268</v>
      </c>
      <c r="G170" s="209"/>
      <c r="H170" s="211" t="s">
        <v>21</v>
      </c>
      <c r="I170" s="213"/>
      <c r="J170" s="209"/>
      <c r="K170" s="209"/>
      <c r="L170" s="214"/>
      <c r="M170" s="215"/>
      <c r="N170" s="216"/>
      <c r="O170" s="216"/>
      <c r="P170" s="216"/>
      <c r="Q170" s="216"/>
      <c r="R170" s="216"/>
      <c r="S170" s="216"/>
      <c r="T170" s="217"/>
      <c r="AT170" s="218" t="s">
        <v>155</v>
      </c>
      <c r="AU170" s="218" t="s">
        <v>83</v>
      </c>
      <c r="AV170" s="13" t="s">
        <v>81</v>
      </c>
      <c r="AW170" s="13" t="s">
        <v>34</v>
      </c>
      <c r="AX170" s="13" t="s">
        <v>74</v>
      </c>
      <c r="AY170" s="218" t="s">
        <v>145</v>
      </c>
    </row>
    <row r="171" spans="1:65" s="13" customFormat="1" ht="11.25">
      <c r="B171" s="208"/>
      <c r="C171" s="209"/>
      <c r="D171" s="210" t="s">
        <v>155</v>
      </c>
      <c r="E171" s="211" t="s">
        <v>21</v>
      </c>
      <c r="F171" s="212" t="s">
        <v>269</v>
      </c>
      <c r="G171" s="209"/>
      <c r="H171" s="211" t="s">
        <v>21</v>
      </c>
      <c r="I171" s="213"/>
      <c r="J171" s="209"/>
      <c r="K171" s="209"/>
      <c r="L171" s="214"/>
      <c r="M171" s="215"/>
      <c r="N171" s="216"/>
      <c r="O171" s="216"/>
      <c r="P171" s="216"/>
      <c r="Q171" s="216"/>
      <c r="R171" s="216"/>
      <c r="S171" s="216"/>
      <c r="T171" s="217"/>
      <c r="AT171" s="218" t="s">
        <v>155</v>
      </c>
      <c r="AU171" s="218" t="s">
        <v>83</v>
      </c>
      <c r="AV171" s="13" t="s">
        <v>81</v>
      </c>
      <c r="AW171" s="13" t="s">
        <v>34</v>
      </c>
      <c r="AX171" s="13" t="s">
        <v>74</v>
      </c>
      <c r="AY171" s="218" t="s">
        <v>145</v>
      </c>
    </row>
    <row r="172" spans="1:65" s="14" customFormat="1" ht="11.25">
      <c r="B172" s="219"/>
      <c r="C172" s="220"/>
      <c r="D172" s="210" t="s">
        <v>155</v>
      </c>
      <c r="E172" s="221" t="s">
        <v>21</v>
      </c>
      <c r="F172" s="222" t="s">
        <v>270</v>
      </c>
      <c r="G172" s="220"/>
      <c r="H172" s="223">
        <v>31.8</v>
      </c>
      <c r="I172" s="224"/>
      <c r="J172" s="220"/>
      <c r="K172" s="220"/>
      <c r="L172" s="225"/>
      <c r="M172" s="226"/>
      <c r="N172" s="227"/>
      <c r="O172" s="227"/>
      <c r="P172" s="227"/>
      <c r="Q172" s="227"/>
      <c r="R172" s="227"/>
      <c r="S172" s="227"/>
      <c r="T172" s="228"/>
      <c r="AT172" s="229" t="s">
        <v>155</v>
      </c>
      <c r="AU172" s="229" t="s">
        <v>83</v>
      </c>
      <c r="AV172" s="14" t="s">
        <v>83</v>
      </c>
      <c r="AW172" s="14" t="s">
        <v>34</v>
      </c>
      <c r="AX172" s="14" t="s">
        <v>74</v>
      </c>
      <c r="AY172" s="229" t="s">
        <v>145</v>
      </c>
    </row>
    <row r="173" spans="1:65" s="14" customFormat="1" ht="11.25">
      <c r="B173" s="219"/>
      <c r="C173" s="220"/>
      <c r="D173" s="210" t="s">
        <v>155</v>
      </c>
      <c r="E173" s="221" t="s">
        <v>21</v>
      </c>
      <c r="F173" s="222" t="s">
        <v>271</v>
      </c>
      <c r="G173" s="220"/>
      <c r="H173" s="223">
        <v>15.8</v>
      </c>
      <c r="I173" s="224"/>
      <c r="J173" s="220"/>
      <c r="K173" s="220"/>
      <c r="L173" s="225"/>
      <c r="M173" s="226"/>
      <c r="N173" s="227"/>
      <c r="O173" s="227"/>
      <c r="P173" s="227"/>
      <c r="Q173" s="227"/>
      <c r="R173" s="227"/>
      <c r="S173" s="227"/>
      <c r="T173" s="228"/>
      <c r="AT173" s="229" t="s">
        <v>155</v>
      </c>
      <c r="AU173" s="229" t="s">
        <v>83</v>
      </c>
      <c r="AV173" s="14" t="s">
        <v>83</v>
      </c>
      <c r="AW173" s="14" t="s">
        <v>34</v>
      </c>
      <c r="AX173" s="14" t="s">
        <v>74</v>
      </c>
      <c r="AY173" s="229" t="s">
        <v>145</v>
      </c>
    </row>
    <row r="174" spans="1:65" s="15" customFormat="1" ht="11.25">
      <c r="B174" s="230"/>
      <c r="C174" s="231"/>
      <c r="D174" s="210" t="s">
        <v>155</v>
      </c>
      <c r="E174" s="232" t="s">
        <v>21</v>
      </c>
      <c r="F174" s="233" t="s">
        <v>158</v>
      </c>
      <c r="G174" s="231"/>
      <c r="H174" s="234">
        <v>47.6</v>
      </c>
      <c r="I174" s="235"/>
      <c r="J174" s="231"/>
      <c r="K174" s="231"/>
      <c r="L174" s="236"/>
      <c r="M174" s="237"/>
      <c r="N174" s="238"/>
      <c r="O174" s="238"/>
      <c r="P174" s="238"/>
      <c r="Q174" s="238"/>
      <c r="R174" s="238"/>
      <c r="S174" s="238"/>
      <c r="T174" s="239"/>
      <c r="AT174" s="240" t="s">
        <v>155</v>
      </c>
      <c r="AU174" s="240" t="s">
        <v>83</v>
      </c>
      <c r="AV174" s="15" t="s">
        <v>153</v>
      </c>
      <c r="AW174" s="15" t="s">
        <v>34</v>
      </c>
      <c r="AX174" s="15" t="s">
        <v>81</v>
      </c>
      <c r="AY174" s="240" t="s">
        <v>145</v>
      </c>
    </row>
    <row r="175" spans="1:65" s="2" customFormat="1" ht="16.5" customHeight="1">
      <c r="A175" s="36"/>
      <c r="B175" s="37"/>
      <c r="C175" s="241" t="s">
        <v>272</v>
      </c>
      <c r="D175" s="241" t="s">
        <v>273</v>
      </c>
      <c r="E175" s="242" t="s">
        <v>274</v>
      </c>
      <c r="F175" s="243" t="s">
        <v>275</v>
      </c>
      <c r="G175" s="244" t="s">
        <v>227</v>
      </c>
      <c r="H175" s="245">
        <v>1.4E-2</v>
      </c>
      <c r="I175" s="246"/>
      <c r="J175" s="247">
        <f>ROUND(I175*H175,2)</f>
        <v>0</v>
      </c>
      <c r="K175" s="243" t="s">
        <v>164</v>
      </c>
      <c r="L175" s="248"/>
      <c r="M175" s="249" t="s">
        <v>21</v>
      </c>
      <c r="N175" s="250" t="s">
        <v>45</v>
      </c>
      <c r="O175" s="66"/>
      <c r="P175" s="204">
        <f>O175*H175</f>
        <v>0</v>
      </c>
      <c r="Q175" s="204">
        <v>1</v>
      </c>
      <c r="R175" s="204">
        <f>Q175*H175</f>
        <v>1.4E-2</v>
      </c>
      <c r="S175" s="204">
        <v>0</v>
      </c>
      <c r="T175" s="205">
        <f>S175*H175</f>
        <v>0</v>
      </c>
      <c r="U175" s="36"/>
      <c r="V175" s="36"/>
      <c r="W175" s="36"/>
      <c r="X175" s="36"/>
      <c r="Y175" s="36"/>
      <c r="Z175" s="36"/>
      <c r="AA175" s="36"/>
      <c r="AB175" s="36"/>
      <c r="AC175" s="36"/>
      <c r="AD175" s="36"/>
      <c r="AE175" s="36"/>
      <c r="AR175" s="206" t="s">
        <v>276</v>
      </c>
      <c r="AT175" s="206" t="s">
        <v>273</v>
      </c>
      <c r="AU175" s="206" t="s">
        <v>83</v>
      </c>
      <c r="AY175" s="19" t="s">
        <v>145</v>
      </c>
      <c r="BE175" s="207">
        <f>IF(N175="základní",J175,0)</f>
        <v>0</v>
      </c>
      <c r="BF175" s="207">
        <f>IF(N175="snížená",J175,0)</f>
        <v>0</v>
      </c>
      <c r="BG175" s="207">
        <f>IF(N175="zákl. přenesená",J175,0)</f>
        <v>0</v>
      </c>
      <c r="BH175" s="207">
        <f>IF(N175="sníž. přenesená",J175,0)</f>
        <v>0</v>
      </c>
      <c r="BI175" s="207">
        <f>IF(N175="nulová",J175,0)</f>
        <v>0</v>
      </c>
      <c r="BJ175" s="19" t="s">
        <v>81</v>
      </c>
      <c r="BK175" s="207">
        <f>ROUND(I175*H175,2)</f>
        <v>0</v>
      </c>
      <c r="BL175" s="19" t="s">
        <v>237</v>
      </c>
      <c r="BM175" s="206" t="s">
        <v>277</v>
      </c>
    </row>
    <row r="176" spans="1:65" s="14" customFormat="1" ht="11.25">
      <c r="B176" s="219"/>
      <c r="C176" s="220"/>
      <c r="D176" s="210" t="s">
        <v>155</v>
      </c>
      <c r="E176" s="220"/>
      <c r="F176" s="222" t="s">
        <v>278</v>
      </c>
      <c r="G176" s="220"/>
      <c r="H176" s="223">
        <v>1.4E-2</v>
      </c>
      <c r="I176" s="224"/>
      <c r="J176" s="220"/>
      <c r="K176" s="220"/>
      <c r="L176" s="225"/>
      <c r="M176" s="226"/>
      <c r="N176" s="227"/>
      <c r="O176" s="227"/>
      <c r="P176" s="227"/>
      <c r="Q176" s="227"/>
      <c r="R176" s="227"/>
      <c r="S176" s="227"/>
      <c r="T176" s="228"/>
      <c r="AT176" s="229" t="s">
        <v>155</v>
      </c>
      <c r="AU176" s="229" t="s">
        <v>83</v>
      </c>
      <c r="AV176" s="14" t="s">
        <v>83</v>
      </c>
      <c r="AW176" s="14" t="s">
        <v>4</v>
      </c>
      <c r="AX176" s="14" t="s">
        <v>81</v>
      </c>
      <c r="AY176" s="229" t="s">
        <v>145</v>
      </c>
    </row>
    <row r="177" spans="1:65" s="2" customFormat="1" ht="21.75" customHeight="1">
      <c r="A177" s="36"/>
      <c r="B177" s="37"/>
      <c r="C177" s="195" t="s">
        <v>279</v>
      </c>
      <c r="D177" s="195" t="s">
        <v>148</v>
      </c>
      <c r="E177" s="196" t="s">
        <v>280</v>
      </c>
      <c r="F177" s="197" t="s">
        <v>281</v>
      </c>
      <c r="G177" s="198" t="s">
        <v>163</v>
      </c>
      <c r="H177" s="199">
        <v>1353.27</v>
      </c>
      <c r="I177" s="200"/>
      <c r="J177" s="201">
        <f>ROUND(I177*H177,2)</f>
        <v>0</v>
      </c>
      <c r="K177" s="197" t="s">
        <v>164</v>
      </c>
      <c r="L177" s="41"/>
      <c r="M177" s="202" t="s">
        <v>21</v>
      </c>
      <c r="N177" s="203" t="s">
        <v>45</v>
      </c>
      <c r="O177" s="66"/>
      <c r="P177" s="204">
        <f>O177*H177</f>
        <v>0</v>
      </c>
      <c r="Q177" s="204">
        <v>0</v>
      </c>
      <c r="R177" s="204">
        <f>Q177*H177</f>
        <v>0</v>
      </c>
      <c r="S177" s="204">
        <v>0</v>
      </c>
      <c r="T177" s="205">
        <f>S177*H177</f>
        <v>0</v>
      </c>
      <c r="U177" s="36"/>
      <c r="V177" s="36"/>
      <c r="W177" s="36"/>
      <c r="X177" s="36"/>
      <c r="Y177" s="36"/>
      <c r="Z177" s="36"/>
      <c r="AA177" s="36"/>
      <c r="AB177" s="36"/>
      <c r="AC177" s="36"/>
      <c r="AD177" s="36"/>
      <c r="AE177" s="36"/>
      <c r="AR177" s="206" t="s">
        <v>237</v>
      </c>
      <c r="AT177" s="206" t="s">
        <v>148</v>
      </c>
      <c r="AU177" s="206" t="s">
        <v>83</v>
      </c>
      <c r="AY177" s="19" t="s">
        <v>145</v>
      </c>
      <c r="BE177" s="207">
        <f>IF(N177="základní",J177,0)</f>
        <v>0</v>
      </c>
      <c r="BF177" s="207">
        <f>IF(N177="snížená",J177,0)</f>
        <v>0</v>
      </c>
      <c r="BG177" s="207">
        <f>IF(N177="zákl. přenesená",J177,0)</f>
        <v>0</v>
      </c>
      <c r="BH177" s="207">
        <f>IF(N177="sníž. přenesená",J177,0)</f>
        <v>0</v>
      </c>
      <c r="BI177" s="207">
        <f>IF(N177="nulová",J177,0)</f>
        <v>0</v>
      </c>
      <c r="BJ177" s="19" t="s">
        <v>81</v>
      </c>
      <c r="BK177" s="207">
        <f>ROUND(I177*H177,2)</f>
        <v>0</v>
      </c>
      <c r="BL177" s="19" t="s">
        <v>237</v>
      </c>
      <c r="BM177" s="206" t="s">
        <v>282</v>
      </c>
    </row>
    <row r="178" spans="1:65" s="13" customFormat="1" ht="11.25">
      <c r="B178" s="208"/>
      <c r="C178" s="209"/>
      <c r="D178" s="210" t="s">
        <v>155</v>
      </c>
      <c r="E178" s="211" t="s">
        <v>21</v>
      </c>
      <c r="F178" s="212" t="s">
        <v>283</v>
      </c>
      <c r="G178" s="209"/>
      <c r="H178" s="211" t="s">
        <v>21</v>
      </c>
      <c r="I178" s="213"/>
      <c r="J178" s="209"/>
      <c r="K178" s="209"/>
      <c r="L178" s="214"/>
      <c r="M178" s="215"/>
      <c r="N178" s="216"/>
      <c r="O178" s="216"/>
      <c r="P178" s="216"/>
      <c r="Q178" s="216"/>
      <c r="R178" s="216"/>
      <c r="S178" s="216"/>
      <c r="T178" s="217"/>
      <c r="AT178" s="218" t="s">
        <v>155</v>
      </c>
      <c r="AU178" s="218" t="s">
        <v>83</v>
      </c>
      <c r="AV178" s="13" t="s">
        <v>81</v>
      </c>
      <c r="AW178" s="13" t="s">
        <v>34</v>
      </c>
      <c r="AX178" s="13" t="s">
        <v>74</v>
      </c>
      <c r="AY178" s="218" t="s">
        <v>145</v>
      </c>
    </row>
    <row r="179" spans="1:65" s="13" customFormat="1" ht="11.25">
      <c r="B179" s="208"/>
      <c r="C179" s="209"/>
      <c r="D179" s="210" t="s">
        <v>155</v>
      </c>
      <c r="E179" s="211" t="s">
        <v>21</v>
      </c>
      <c r="F179" s="212" t="s">
        <v>102</v>
      </c>
      <c r="G179" s="209"/>
      <c r="H179" s="211" t="s">
        <v>21</v>
      </c>
      <c r="I179" s="213"/>
      <c r="J179" s="209"/>
      <c r="K179" s="209"/>
      <c r="L179" s="214"/>
      <c r="M179" s="215"/>
      <c r="N179" s="216"/>
      <c r="O179" s="216"/>
      <c r="P179" s="216"/>
      <c r="Q179" s="216"/>
      <c r="R179" s="216"/>
      <c r="S179" s="216"/>
      <c r="T179" s="217"/>
      <c r="AT179" s="218" t="s">
        <v>155</v>
      </c>
      <c r="AU179" s="218" t="s">
        <v>83</v>
      </c>
      <c r="AV179" s="13" t="s">
        <v>81</v>
      </c>
      <c r="AW179" s="13" t="s">
        <v>34</v>
      </c>
      <c r="AX179" s="13" t="s">
        <v>74</v>
      </c>
      <c r="AY179" s="218" t="s">
        <v>145</v>
      </c>
    </row>
    <row r="180" spans="1:65" s="14" customFormat="1" ht="11.25">
      <c r="B180" s="219"/>
      <c r="C180" s="220"/>
      <c r="D180" s="210" t="s">
        <v>155</v>
      </c>
      <c r="E180" s="221" t="s">
        <v>21</v>
      </c>
      <c r="F180" s="222" t="s">
        <v>284</v>
      </c>
      <c r="G180" s="220"/>
      <c r="H180" s="223">
        <v>375.72899999999998</v>
      </c>
      <c r="I180" s="224"/>
      <c r="J180" s="220"/>
      <c r="K180" s="220"/>
      <c r="L180" s="225"/>
      <c r="M180" s="226"/>
      <c r="N180" s="227"/>
      <c r="O180" s="227"/>
      <c r="P180" s="227"/>
      <c r="Q180" s="227"/>
      <c r="R180" s="227"/>
      <c r="S180" s="227"/>
      <c r="T180" s="228"/>
      <c r="AT180" s="229" t="s">
        <v>155</v>
      </c>
      <c r="AU180" s="229" t="s">
        <v>83</v>
      </c>
      <c r="AV180" s="14" t="s">
        <v>83</v>
      </c>
      <c r="AW180" s="14" t="s">
        <v>34</v>
      </c>
      <c r="AX180" s="14" t="s">
        <v>74</v>
      </c>
      <c r="AY180" s="229" t="s">
        <v>145</v>
      </c>
    </row>
    <row r="181" spans="1:65" s="14" customFormat="1" ht="11.25">
      <c r="B181" s="219"/>
      <c r="C181" s="220"/>
      <c r="D181" s="210" t="s">
        <v>155</v>
      </c>
      <c r="E181" s="221" t="s">
        <v>21</v>
      </c>
      <c r="F181" s="222" t="s">
        <v>285</v>
      </c>
      <c r="G181" s="220"/>
      <c r="H181" s="223">
        <v>16.18</v>
      </c>
      <c r="I181" s="224"/>
      <c r="J181" s="220"/>
      <c r="K181" s="220"/>
      <c r="L181" s="225"/>
      <c r="M181" s="226"/>
      <c r="N181" s="227"/>
      <c r="O181" s="227"/>
      <c r="P181" s="227"/>
      <c r="Q181" s="227"/>
      <c r="R181" s="227"/>
      <c r="S181" s="227"/>
      <c r="T181" s="228"/>
      <c r="AT181" s="229" t="s">
        <v>155</v>
      </c>
      <c r="AU181" s="229" t="s">
        <v>83</v>
      </c>
      <c r="AV181" s="14" t="s">
        <v>83</v>
      </c>
      <c r="AW181" s="14" t="s">
        <v>34</v>
      </c>
      <c r="AX181" s="14" t="s">
        <v>74</v>
      </c>
      <c r="AY181" s="229" t="s">
        <v>145</v>
      </c>
    </row>
    <row r="182" spans="1:65" s="14" customFormat="1" ht="11.25">
      <c r="B182" s="219"/>
      <c r="C182" s="220"/>
      <c r="D182" s="210" t="s">
        <v>155</v>
      </c>
      <c r="E182" s="221" t="s">
        <v>21</v>
      </c>
      <c r="F182" s="222" t="s">
        <v>286</v>
      </c>
      <c r="G182" s="220"/>
      <c r="H182" s="223">
        <v>617.44500000000005</v>
      </c>
      <c r="I182" s="224"/>
      <c r="J182" s="220"/>
      <c r="K182" s="220"/>
      <c r="L182" s="225"/>
      <c r="M182" s="226"/>
      <c r="N182" s="227"/>
      <c r="O182" s="227"/>
      <c r="P182" s="227"/>
      <c r="Q182" s="227"/>
      <c r="R182" s="227"/>
      <c r="S182" s="227"/>
      <c r="T182" s="228"/>
      <c r="AT182" s="229" t="s">
        <v>155</v>
      </c>
      <c r="AU182" s="229" t="s">
        <v>83</v>
      </c>
      <c r="AV182" s="14" t="s">
        <v>83</v>
      </c>
      <c r="AW182" s="14" t="s">
        <v>34</v>
      </c>
      <c r="AX182" s="14" t="s">
        <v>74</v>
      </c>
      <c r="AY182" s="229" t="s">
        <v>145</v>
      </c>
    </row>
    <row r="183" spans="1:65" s="14" customFormat="1" ht="11.25">
      <c r="B183" s="219"/>
      <c r="C183" s="220"/>
      <c r="D183" s="210" t="s">
        <v>155</v>
      </c>
      <c r="E183" s="221" t="s">
        <v>21</v>
      </c>
      <c r="F183" s="222" t="s">
        <v>287</v>
      </c>
      <c r="G183" s="220"/>
      <c r="H183" s="223">
        <v>242.376</v>
      </c>
      <c r="I183" s="224"/>
      <c r="J183" s="220"/>
      <c r="K183" s="220"/>
      <c r="L183" s="225"/>
      <c r="M183" s="226"/>
      <c r="N183" s="227"/>
      <c r="O183" s="227"/>
      <c r="P183" s="227"/>
      <c r="Q183" s="227"/>
      <c r="R183" s="227"/>
      <c r="S183" s="227"/>
      <c r="T183" s="228"/>
      <c r="AT183" s="229" t="s">
        <v>155</v>
      </c>
      <c r="AU183" s="229" t="s">
        <v>83</v>
      </c>
      <c r="AV183" s="14" t="s">
        <v>83</v>
      </c>
      <c r="AW183" s="14" t="s">
        <v>34</v>
      </c>
      <c r="AX183" s="14" t="s">
        <v>74</v>
      </c>
      <c r="AY183" s="229" t="s">
        <v>145</v>
      </c>
    </row>
    <row r="184" spans="1:65" s="13" customFormat="1" ht="11.25">
      <c r="B184" s="208"/>
      <c r="C184" s="209"/>
      <c r="D184" s="210" t="s">
        <v>155</v>
      </c>
      <c r="E184" s="211" t="s">
        <v>21</v>
      </c>
      <c r="F184" s="212" t="s">
        <v>288</v>
      </c>
      <c r="G184" s="209"/>
      <c r="H184" s="211" t="s">
        <v>21</v>
      </c>
      <c r="I184" s="213"/>
      <c r="J184" s="209"/>
      <c r="K184" s="209"/>
      <c r="L184" s="214"/>
      <c r="M184" s="215"/>
      <c r="N184" s="216"/>
      <c r="O184" s="216"/>
      <c r="P184" s="216"/>
      <c r="Q184" s="216"/>
      <c r="R184" s="216"/>
      <c r="S184" s="216"/>
      <c r="T184" s="217"/>
      <c r="AT184" s="218" t="s">
        <v>155</v>
      </c>
      <c r="AU184" s="218" t="s">
        <v>83</v>
      </c>
      <c r="AV184" s="13" t="s">
        <v>81</v>
      </c>
      <c r="AW184" s="13" t="s">
        <v>34</v>
      </c>
      <c r="AX184" s="13" t="s">
        <v>74</v>
      </c>
      <c r="AY184" s="218" t="s">
        <v>145</v>
      </c>
    </row>
    <row r="185" spans="1:65" s="14" customFormat="1" ht="11.25">
      <c r="B185" s="219"/>
      <c r="C185" s="220"/>
      <c r="D185" s="210" t="s">
        <v>155</v>
      </c>
      <c r="E185" s="221" t="s">
        <v>21</v>
      </c>
      <c r="F185" s="222" t="s">
        <v>289</v>
      </c>
      <c r="G185" s="220"/>
      <c r="H185" s="223">
        <v>43.6</v>
      </c>
      <c r="I185" s="224"/>
      <c r="J185" s="220"/>
      <c r="K185" s="220"/>
      <c r="L185" s="225"/>
      <c r="M185" s="226"/>
      <c r="N185" s="227"/>
      <c r="O185" s="227"/>
      <c r="P185" s="227"/>
      <c r="Q185" s="227"/>
      <c r="R185" s="227"/>
      <c r="S185" s="227"/>
      <c r="T185" s="228"/>
      <c r="AT185" s="229" t="s">
        <v>155</v>
      </c>
      <c r="AU185" s="229" t="s">
        <v>83</v>
      </c>
      <c r="AV185" s="14" t="s">
        <v>83</v>
      </c>
      <c r="AW185" s="14" t="s">
        <v>34</v>
      </c>
      <c r="AX185" s="14" t="s">
        <v>74</v>
      </c>
      <c r="AY185" s="229" t="s">
        <v>145</v>
      </c>
    </row>
    <row r="186" spans="1:65" s="13" customFormat="1" ht="11.25">
      <c r="B186" s="208"/>
      <c r="C186" s="209"/>
      <c r="D186" s="210" t="s">
        <v>155</v>
      </c>
      <c r="E186" s="211" t="s">
        <v>21</v>
      </c>
      <c r="F186" s="212" t="s">
        <v>290</v>
      </c>
      <c r="G186" s="209"/>
      <c r="H186" s="211" t="s">
        <v>21</v>
      </c>
      <c r="I186" s="213"/>
      <c r="J186" s="209"/>
      <c r="K186" s="209"/>
      <c r="L186" s="214"/>
      <c r="M186" s="215"/>
      <c r="N186" s="216"/>
      <c r="O186" s="216"/>
      <c r="P186" s="216"/>
      <c r="Q186" s="216"/>
      <c r="R186" s="216"/>
      <c r="S186" s="216"/>
      <c r="T186" s="217"/>
      <c r="AT186" s="218" t="s">
        <v>155</v>
      </c>
      <c r="AU186" s="218" t="s">
        <v>83</v>
      </c>
      <c r="AV186" s="13" t="s">
        <v>81</v>
      </c>
      <c r="AW186" s="13" t="s">
        <v>34</v>
      </c>
      <c r="AX186" s="13" t="s">
        <v>74</v>
      </c>
      <c r="AY186" s="218" t="s">
        <v>145</v>
      </c>
    </row>
    <row r="187" spans="1:65" s="14" customFormat="1" ht="11.25">
      <c r="B187" s="219"/>
      <c r="C187" s="220"/>
      <c r="D187" s="210" t="s">
        <v>155</v>
      </c>
      <c r="E187" s="221" t="s">
        <v>21</v>
      </c>
      <c r="F187" s="222" t="s">
        <v>291</v>
      </c>
      <c r="G187" s="220"/>
      <c r="H187" s="223">
        <v>20.399999999999999</v>
      </c>
      <c r="I187" s="224"/>
      <c r="J187" s="220"/>
      <c r="K187" s="220"/>
      <c r="L187" s="225"/>
      <c r="M187" s="226"/>
      <c r="N187" s="227"/>
      <c r="O187" s="227"/>
      <c r="P187" s="227"/>
      <c r="Q187" s="227"/>
      <c r="R187" s="227"/>
      <c r="S187" s="227"/>
      <c r="T187" s="228"/>
      <c r="AT187" s="229" t="s">
        <v>155</v>
      </c>
      <c r="AU187" s="229" t="s">
        <v>83</v>
      </c>
      <c r="AV187" s="14" t="s">
        <v>83</v>
      </c>
      <c r="AW187" s="14" t="s">
        <v>34</v>
      </c>
      <c r="AX187" s="14" t="s">
        <v>74</v>
      </c>
      <c r="AY187" s="229" t="s">
        <v>145</v>
      </c>
    </row>
    <row r="188" spans="1:65" s="14" customFormat="1" ht="11.25">
      <c r="B188" s="219"/>
      <c r="C188" s="220"/>
      <c r="D188" s="210" t="s">
        <v>155</v>
      </c>
      <c r="E188" s="221" t="s">
        <v>21</v>
      </c>
      <c r="F188" s="222" t="s">
        <v>289</v>
      </c>
      <c r="G188" s="220"/>
      <c r="H188" s="223">
        <v>43.6</v>
      </c>
      <c r="I188" s="224"/>
      <c r="J188" s="220"/>
      <c r="K188" s="220"/>
      <c r="L188" s="225"/>
      <c r="M188" s="226"/>
      <c r="N188" s="227"/>
      <c r="O188" s="227"/>
      <c r="P188" s="227"/>
      <c r="Q188" s="227"/>
      <c r="R188" s="227"/>
      <c r="S188" s="227"/>
      <c r="T188" s="228"/>
      <c r="AT188" s="229" t="s">
        <v>155</v>
      </c>
      <c r="AU188" s="229" t="s">
        <v>83</v>
      </c>
      <c r="AV188" s="14" t="s">
        <v>83</v>
      </c>
      <c r="AW188" s="14" t="s">
        <v>34</v>
      </c>
      <c r="AX188" s="14" t="s">
        <v>74</v>
      </c>
      <c r="AY188" s="229" t="s">
        <v>145</v>
      </c>
    </row>
    <row r="189" spans="1:65" s="13" customFormat="1" ht="11.25">
      <c r="B189" s="208"/>
      <c r="C189" s="209"/>
      <c r="D189" s="210" t="s">
        <v>155</v>
      </c>
      <c r="E189" s="211" t="s">
        <v>21</v>
      </c>
      <c r="F189" s="212" t="s">
        <v>292</v>
      </c>
      <c r="G189" s="209"/>
      <c r="H189" s="211" t="s">
        <v>21</v>
      </c>
      <c r="I189" s="213"/>
      <c r="J189" s="209"/>
      <c r="K189" s="209"/>
      <c r="L189" s="214"/>
      <c r="M189" s="215"/>
      <c r="N189" s="216"/>
      <c r="O189" s="216"/>
      <c r="P189" s="216"/>
      <c r="Q189" s="216"/>
      <c r="R189" s="216"/>
      <c r="S189" s="216"/>
      <c r="T189" s="217"/>
      <c r="AT189" s="218" t="s">
        <v>155</v>
      </c>
      <c r="AU189" s="218" t="s">
        <v>83</v>
      </c>
      <c r="AV189" s="13" t="s">
        <v>81</v>
      </c>
      <c r="AW189" s="13" t="s">
        <v>34</v>
      </c>
      <c r="AX189" s="13" t="s">
        <v>74</v>
      </c>
      <c r="AY189" s="218" t="s">
        <v>145</v>
      </c>
    </row>
    <row r="190" spans="1:65" s="14" customFormat="1" ht="11.25">
      <c r="B190" s="219"/>
      <c r="C190" s="220"/>
      <c r="D190" s="210" t="s">
        <v>155</v>
      </c>
      <c r="E190" s="221" t="s">
        <v>21</v>
      </c>
      <c r="F190" s="222" t="s">
        <v>293</v>
      </c>
      <c r="G190" s="220"/>
      <c r="H190" s="223">
        <v>-0.9</v>
      </c>
      <c r="I190" s="224"/>
      <c r="J190" s="220"/>
      <c r="K190" s="220"/>
      <c r="L190" s="225"/>
      <c r="M190" s="226"/>
      <c r="N190" s="227"/>
      <c r="O190" s="227"/>
      <c r="P190" s="227"/>
      <c r="Q190" s="227"/>
      <c r="R190" s="227"/>
      <c r="S190" s="227"/>
      <c r="T190" s="228"/>
      <c r="AT190" s="229" t="s">
        <v>155</v>
      </c>
      <c r="AU190" s="229" t="s">
        <v>83</v>
      </c>
      <c r="AV190" s="14" t="s">
        <v>83</v>
      </c>
      <c r="AW190" s="14" t="s">
        <v>34</v>
      </c>
      <c r="AX190" s="14" t="s">
        <v>74</v>
      </c>
      <c r="AY190" s="229" t="s">
        <v>145</v>
      </c>
    </row>
    <row r="191" spans="1:65" s="14" customFormat="1" ht="11.25">
      <c r="B191" s="219"/>
      <c r="C191" s="220"/>
      <c r="D191" s="210" t="s">
        <v>155</v>
      </c>
      <c r="E191" s="221" t="s">
        <v>21</v>
      </c>
      <c r="F191" s="222" t="s">
        <v>294</v>
      </c>
      <c r="G191" s="220"/>
      <c r="H191" s="223">
        <v>-3</v>
      </c>
      <c r="I191" s="224"/>
      <c r="J191" s="220"/>
      <c r="K191" s="220"/>
      <c r="L191" s="225"/>
      <c r="M191" s="226"/>
      <c r="N191" s="227"/>
      <c r="O191" s="227"/>
      <c r="P191" s="227"/>
      <c r="Q191" s="227"/>
      <c r="R191" s="227"/>
      <c r="S191" s="227"/>
      <c r="T191" s="228"/>
      <c r="AT191" s="229" t="s">
        <v>155</v>
      </c>
      <c r="AU191" s="229" t="s">
        <v>83</v>
      </c>
      <c r="AV191" s="14" t="s">
        <v>83</v>
      </c>
      <c r="AW191" s="14" t="s">
        <v>34</v>
      </c>
      <c r="AX191" s="14" t="s">
        <v>74</v>
      </c>
      <c r="AY191" s="229" t="s">
        <v>145</v>
      </c>
    </row>
    <row r="192" spans="1:65" s="14" customFormat="1" ht="11.25">
      <c r="B192" s="219"/>
      <c r="C192" s="220"/>
      <c r="D192" s="210" t="s">
        <v>155</v>
      </c>
      <c r="E192" s="221" t="s">
        <v>21</v>
      </c>
      <c r="F192" s="222" t="s">
        <v>295</v>
      </c>
      <c r="G192" s="220"/>
      <c r="H192" s="223">
        <v>-1.36</v>
      </c>
      <c r="I192" s="224"/>
      <c r="J192" s="220"/>
      <c r="K192" s="220"/>
      <c r="L192" s="225"/>
      <c r="M192" s="226"/>
      <c r="N192" s="227"/>
      <c r="O192" s="227"/>
      <c r="P192" s="227"/>
      <c r="Q192" s="227"/>
      <c r="R192" s="227"/>
      <c r="S192" s="227"/>
      <c r="T192" s="228"/>
      <c r="AT192" s="229" t="s">
        <v>155</v>
      </c>
      <c r="AU192" s="229" t="s">
        <v>83</v>
      </c>
      <c r="AV192" s="14" t="s">
        <v>83</v>
      </c>
      <c r="AW192" s="14" t="s">
        <v>34</v>
      </c>
      <c r="AX192" s="14" t="s">
        <v>74</v>
      </c>
      <c r="AY192" s="229" t="s">
        <v>145</v>
      </c>
    </row>
    <row r="193" spans="1:65" s="14" customFormat="1" ht="11.25">
      <c r="B193" s="219"/>
      <c r="C193" s="220"/>
      <c r="D193" s="210" t="s">
        <v>155</v>
      </c>
      <c r="E193" s="221" t="s">
        <v>21</v>
      </c>
      <c r="F193" s="222" t="s">
        <v>296</v>
      </c>
      <c r="G193" s="220"/>
      <c r="H193" s="223">
        <v>-0.8</v>
      </c>
      <c r="I193" s="224"/>
      <c r="J193" s="220"/>
      <c r="K193" s="220"/>
      <c r="L193" s="225"/>
      <c r="M193" s="226"/>
      <c r="N193" s="227"/>
      <c r="O193" s="227"/>
      <c r="P193" s="227"/>
      <c r="Q193" s="227"/>
      <c r="R193" s="227"/>
      <c r="S193" s="227"/>
      <c r="T193" s="228"/>
      <c r="AT193" s="229" t="s">
        <v>155</v>
      </c>
      <c r="AU193" s="229" t="s">
        <v>83</v>
      </c>
      <c r="AV193" s="14" t="s">
        <v>83</v>
      </c>
      <c r="AW193" s="14" t="s">
        <v>34</v>
      </c>
      <c r="AX193" s="14" t="s">
        <v>74</v>
      </c>
      <c r="AY193" s="229" t="s">
        <v>145</v>
      </c>
    </row>
    <row r="194" spans="1:65" s="15" customFormat="1" ht="11.25">
      <c r="B194" s="230"/>
      <c r="C194" s="231"/>
      <c r="D194" s="210" t="s">
        <v>155</v>
      </c>
      <c r="E194" s="232" t="s">
        <v>21</v>
      </c>
      <c r="F194" s="233" t="s">
        <v>158</v>
      </c>
      <c r="G194" s="231"/>
      <c r="H194" s="234">
        <v>1353.27</v>
      </c>
      <c r="I194" s="235"/>
      <c r="J194" s="231"/>
      <c r="K194" s="231"/>
      <c r="L194" s="236"/>
      <c r="M194" s="237"/>
      <c r="N194" s="238"/>
      <c r="O194" s="238"/>
      <c r="P194" s="238"/>
      <c r="Q194" s="238"/>
      <c r="R194" s="238"/>
      <c r="S194" s="238"/>
      <c r="T194" s="239"/>
      <c r="AT194" s="240" t="s">
        <v>155</v>
      </c>
      <c r="AU194" s="240" t="s">
        <v>83</v>
      </c>
      <c r="AV194" s="15" t="s">
        <v>153</v>
      </c>
      <c r="AW194" s="15" t="s">
        <v>34</v>
      </c>
      <c r="AX194" s="15" t="s">
        <v>81</v>
      </c>
      <c r="AY194" s="240" t="s">
        <v>145</v>
      </c>
    </row>
    <row r="195" spans="1:65" s="2" customFormat="1" ht="33" customHeight="1">
      <c r="A195" s="36"/>
      <c r="B195" s="37"/>
      <c r="C195" s="241" t="s">
        <v>297</v>
      </c>
      <c r="D195" s="241" t="s">
        <v>273</v>
      </c>
      <c r="E195" s="242" t="s">
        <v>298</v>
      </c>
      <c r="F195" s="243" t="s">
        <v>299</v>
      </c>
      <c r="G195" s="244" t="s">
        <v>163</v>
      </c>
      <c r="H195" s="245">
        <v>1556.261</v>
      </c>
      <c r="I195" s="246"/>
      <c r="J195" s="247">
        <f>ROUND(I195*H195,2)</f>
        <v>0</v>
      </c>
      <c r="K195" s="243" t="s">
        <v>164</v>
      </c>
      <c r="L195" s="248"/>
      <c r="M195" s="249" t="s">
        <v>21</v>
      </c>
      <c r="N195" s="250" t="s">
        <v>45</v>
      </c>
      <c r="O195" s="66"/>
      <c r="P195" s="204">
        <f>O195*H195</f>
        <v>0</v>
      </c>
      <c r="Q195" s="204">
        <v>1E-3</v>
      </c>
      <c r="R195" s="204">
        <f>Q195*H195</f>
        <v>1.5562609999999999</v>
      </c>
      <c r="S195" s="204">
        <v>0</v>
      </c>
      <c r="T195" s="205">
        <f>S195*H195</f>
        <v>0</v>
      </c>
      <c r="U195" s="36"/>
      <c r="V195" s="36"/>
      <c r="W195" s="36"/>
      <c r="X195" s="36"/>
      <c r="Y195" s="36"/>
      <c r="Z195" s="36"/>
      <c r="AA195" s="36"/>
      <c r="AB195" s="36"/>
      <c r="AC195" s="36"/>
      <c r="AD195" s="36"/>
      <c r="AE195" s="36"/>
      <c r="AR195" s="206" t="s">
        <v>276</v>
      </c>
      <c r="AT195" s="206" t="s">
        <v>273</v>
      </c>
      <c r="AU195" s="206" t="s">
        <v>83</v>
      </c>
      <c r="AY195" s="19" t="s">
        <v>145</v>
      </c>
      <c r="BE195" s="207">
        <f>IF(N195="základní",J195,0)</f>
        <v>0</v>
      </c>
      <c r="BF195" s="207">
        <f>IF(N195="snížená",J195,0)</f>
        <v>0</v>
      </c>
      <c r="BG195" s="207">
        <f>IF(N195="zákl. přenesená",J195,0)</f>
        <v>0</v>
      </c>
      <c r="BH195" s="207">
        <f>IF(N195="sníž. přenesená",J195,0)</f>
        <v>0</v>
      </c>
      <c r="BI195" s="207">
        <f>IF(N195="nulová",J195,0)</f>
        <v>0</v>
      </c>
      <c r="BJ195" s="19" t="s">
        <v>81</v>
      </c>
      <c r="BK195" s="207">
        <f>ROUND(I195*H195,2)</f>
        <v>0</v>
      </c>
      <c r="BL195" s="19" t="s">
        <v>237</v>
      </c>
      <c r="BM195" s="206" t="s">
        <v>300</v>
      </c>
    </row>
    <row r="196" spans="1:65" s="14" customFormat="1" ht="11.25">
      <c r="B196" s="219"/>
      <c r="C196" s="220"/>
      <c r="D196" s="210" t="s">
        <v>155</v>
      </c>
      <c r="E196" s="221" t="s">
        <v>21</v>
      </c>
      <c r="F196" s="222" t="s">
        <v>301</v>
      </c>
      <c r="G196" s="220"/>
      <c r="H196" s="223">
        <v>1353.27</v>
      </c>
      <c r="I196" s="224"/>
      <c r="J196" s="220"/>
      <c r="K196" s="220"/>
      <c r="L196" s="225"/>
      <c r="M196" s="226"/>
      <c r="N196" s="227"/>
      <c r="O196" s="227"/>
      <c r="P196" s="227"/>
      <c r="Q196" s="227"/>
      <c r="R196" s="227"/>
      <c r="S196" s="227"/>
      <c r="T196" s="228"/>
      <c r="AT196" s="229" t="s">
        <v>155</v>
      </c>
      <c r="AU196" s="229" t="s">
        <v>83</v>
      </c>
      <c r="AV196" s="14" t="s">
        <v>83</v>
      </c>
      <c r="AW196" s="14" t="s">
        <v>34</v>
      </c>
      <c r="AX196" s="14" t="s">
        <v>74</v>
      </c>
      <c r="AY196" s="229" t="s">
        <v>145</v>
      </c>
    </row>
    <row r="197" spans="1:65" s="15" customFormat="1" ht="11.25">
      <c r="B197" s="230"/>
      <c r="C197" s="231"/>
      <c r="D197" s="210" t="s">
        <v>155</v>
      </c>
      <c r="E197" s="232" t="s">
        <v>21</v>
      </c>
      <c r="F197" s="233" t="s">
        <v>158</v>
      </c>
      <c r="G197" s="231"/>
      <c r="H197" s="234">
        <v>1353.27</v>
      </c>
      <c r="I197" s="235"/>
      <c r="J197" s="231"/>
      <c r="K197" s="231"/>
      <c r="L197" s="236"/>
      <c r="M197" s="237"/>
      <c r="N197" s="238"/>
      <c r="O197" s="238"/>
      <c r="P197" s="238"/>
      <c r="Q197" s="238"/>
      <c r="R197" s="238"/>
      <c r="S197" s="238"/>
      <c r="T197" s="239"/>
      <c r="AT197" s="240" t="s">
        <v>155</v>
      </c>
      <c r="AU197" s="240" t="s">
        <v>83</v>
      </c>
      <c r="AV197" s="15" t="s">
        <v>153</v>
      </c>
      <c r="AW197" s="15" t="s">
        <v>34</v>
      </c>
      <c r="AX197" s="15" t="s">
        <v>81</v>
      </c>
      <c r="AY197" s="240" t="s">
        <v>145</v>
      </c>
    </row>
    <row r="198" spans="1:65" s="14" customFormat="1" ht="11.25">
      <c r="B198" s="219"/>
      <c r="C198" s="220"/>
      <c r="D198" s="210" t="s">
        <v>155</v>
      </c>
      <c r="E198" s="220"/>
      <c r="F198" s="222" t="s">
        <v>302</v>
      </c>
      <c r="G198" s="220"/>
      <c r="H198" s="223">
        <v>1556.261</v>
      </c>
      <c r="I198" s="224"/>
      <c r="J198" s="220"/>
      <c r="K198" s="220"/>
      <c r="L198" s="225"/>
      <c r="M198" s="226"/>
      <c r="N198" s="227"/>
      <c r="O198" s="227"/>
      <c r="P198" s="227"/>
      <c r="Q198" s="227"/>
      <c r="R198" s="227"/>
      <c r="S198" s="227"/>
      <c r="T198" s="228"/>
      <c r="AT198" s="229" t="s">
        <v>155</v>
      </c>
      <c r="AU198" s="229" t="s">
        <v>83</v>
      </c>
      <c r="AV198" s="14" t="s">
        <v>83</v>
      </c>
      <c r="AW198" s="14" t="s">
        <v>4</v>
      </c>
      <c r="AX198" s="14" t="s">
        <v>81</v>
      </c>
      <c r="AY198" s="229" t="s">
        <v>145</v>
      </c>
    </row>
    <row r="199" spans="1:65" s="2" customFormat="1" ht="21.75" customHeight="1">
      <c r="A199" s="36"/>
      <c r="B199" s="37"/>
      <c r="C199" s="195" t="s">
        <v>303</v>
      </c>
      <c r="D199" s="195" t="s">
        <v>148</v>
      </c>
      <c r="E199" s="196" t="s">
        <v>280</v>
      </c>
      <c r="F199" s="197" t="s">
        <v>281</v>
      </c>
      <c r="G199" s="198" t="s">
        <v>163</v>
      </c>
      <c r="H199" s="199">
        <v>1245.67</v>
      </c>
      <c r="I199" s="200"/>
      <c r="J199" s="201">
        <f>ROUND(I199*H199,2)</f>
        <v>0</v>
      </c>
      <c r="K199" s="197" t="s">
        <v>164</v>
      </c>
      <c r="L199" s="41"/>
      <c r="M199" s="202" t="s">
        <v>21</v>
      </c>
      <c r="N199" s="203" t="s">
        <v>45</v>
      </c>
      <c r="O199" s="66"/>
      <c r="P199" s="204">
        <f>O199*H199</f>
        <v>0</v>
      </c>
      <c r="Q199" s="204">
        <v>0</v>
      </c>
      <c r="R199" s="204">
        <f>Q199*H199</f>
        <v>0</v>
      </c>
      <c r="S199" s="204">
        <v>0</v>
      </c>
      <c r="T199" s="205">
        <f>S199*H199</f>
        <v>0</v>
      </c>
      <c r="U199" s="36"/>
      <c r="V199" s="36"/>
      <c r="W199" s="36"/>
      <c r="X199" s="36"/>
      <c r="Y199" s="36"/>
      <c r="Z199" s="36"/>
      <c r="AA199" s="36"/>
      <c r="AB199" s="36"/>
      <c r="AC199" s="36"/>
      <c r="AD199" s="36"/>
      <c r="AE199" s="36"/>
      <c r="AR199" s="206" t="s">
        <v>237</v>
      </c>
      <c r="AT199" s="206" t="s">
        <v>148</v>
      </c>
      <c r="AU199" s="206" t="s">
        <v>83</v>
      </c>
      <c r="AY199" s="19" t="s">
        <v>145</v>
      </c>
      <c r="BE199" s="207">
        <f>IF(N199="základní",J199,0)</f>
        <v>0</v>
      </c>
      <c r="BF199" s="207">
        <f>IF(N199="snížená",J199,0)</f>
        <v>0</v>
      </c>
      <c r="BG199" s="207">
        <f>IF(N199="zákl. přenesená",J199,0)</f>
        <v>0</v>
      </c>
      <c r="BH199" s="207">
        <f>IF(N199="sníž. přenesená",J199,0)</f>
        <v>0</v>
      </c>
      <c r="BI199" s="207">
        <f>IF(N199="nulová",J199,0)</f>
        <v>0</v>
      </c>
      <c r="BJ199" s="19" t="s">
        <v>81</v>
      </c>
      <c r="BK199" s="207">
        <f>ROUND(I199*H199,2)</f>
        <v>0</v>
      </c>
      <c r="BL199" s="19" t="s">
        <v>237</v>
      </c>
      <c r="BM199" s="206" t="s">
        <v>304</v>
      </c>
    </row>
    <row r="200" spans="1:65" s="13" customFormat="1" ht="11.25">
      <c r="B200" s="208"/>
      <c r="C200" s="209"/>
      <c r="D200" s="210" t="s">
        <v>155</v>
      </c>
      <c r="E200" s="211" t="s">
        <v>21</v>
      </c>
      <c r="F200" s="212" t="s">
        <v>102</v>
      </c>
      <c r="G200" s="209"/>
      <c r="H200" s="211" t="s">
        <v>21</v>
      </c>
      <c r="I200" s="213"/>
      <c r="J200" s="209"/>
      <c r="K200" s="209"/>
      <c r="L200" s="214"/>
      <c r="M200" s="215"/>
      <c r="N200" s="216"/>
      <c r="O200" s="216"/>
      <c r="P200" s="216"/>
      <c r="Q200" s="216"/>
      <c r="R200" s="216"/>
      <c r="S200" s="216"/>
      <c r="T200" s="217"/>
      <c r="AT200" s="218" t="s">
        <v>155</v>
      </c>
      <c r="AU200" s="218" t="s">
        <v>83</v>
      </c>
      <c r="AV200" s="13" t="s">
        <v>81</v>
      </c>
      <c r="AW200" s="13" t="s">
        <v>34</v>
      </c>
      <c r="AX200" s="13" t="s">
        <v>74</v>
      </c>
      <c r="AY200" s="218" t="s">
        <v>145</v>
      </c>
    </row>
    <row r="201" spans="1:65" s="14" customFormat="1" ht="11.25">
      <c r="B201" s="219"/>
      <c r="C201" s="220"/>
      <c r="D201" s="210" t="s">
        <v>155</v>
      </c>
      <c r="E201" s="221" t="s">
        <v>21</v>
      </c>
      <c r="F201" s="222" t="s">
        <v>284</v>
      </c>
      <c r="G201" s="220"/>
      <c r="H201" s="223">
        <v>375.72899999999998</v>
      </c>
      <c r="I201" s="224"/>
      <c r="J201" s="220"/>
      <c r="K201" s="220"/>
      <c r="L201" s="225"/>
      <c r="M201" s="226"/>
      <c r="N201" s="227"/>
      <c r="O201" s="227"/>
      <c r="P201" s="227"/>
      <c r="Q201" s="227"/>
      <c r="R201" s="227"/>
      <c r="S201" s="227"/>
      <c r="T201" s="228"/>
      <c r="AT201" s="229" t="s">
        <v>155</v>
      </c>
      <c r="AU201" s="229" t="s">
        <v>83</v>
      </c>
      <c r="AV201" s="14" t="s">
        <v>83</v>
      </c>
      <c r="AW201" s="14" t="s">
        <v>34</v>
      </c>
      <c r="AX201" s="14" t="s">
        <v>74</v>
      </c>
      <c r="AY201" s="229" t="s">
        <v>145</v>
      </c>
    </row>
    <row r="202" spans="1:65" s="14" customFormat="1" ht="11.25">
      <c r="B202" s="219"/>
      <c r="C202" s="220"/>
      <c r="D202" s="210" t="s">
        <v>155</v>
      </c>
      <c r="E202" s="221" t="s">
        <v>21</v>
      </c>
      <c r="F202" s="222" t="s">
        <v>285</v>
      </c>
      <c r="G202" s="220"/>
      <c r="H202" s="223">
        <v>16.18</v>
      </c>
      <c r="I202" s="224"/>
      <c r="J202" s="220"/>
      <c r="K202" s="220"/>
      <c r="L202" s="225"/>
      <c r="M202" s="226"/>
      <c r="N202" s="227"/>
      <c r="O202" s="227"/>
      <c r="P202" s="227"/>
      <c r="Q202" s="227"/>
      <c r="R202" s="227"/>
      <c r="S202" s="227"/>
      <c r="T202" s="228"/>
      <c r="AT202" s="229" t="s">
        <v>155</v>
      </c>
      <c r="AU202" s="229" t="s">
        <v>83</v>
      </c>
      <c r="AV202" s="14" t="s">
        <v>83</v>
      </c>
      <c r="AW202" s="14" t="s">
        <v>34</v>
      </c>
      <c r="AX202" s="14" t="s">
        <v>74</v>
      </c>
      <c r="AY202" s="229" t="s">
        <v>145</v>
      </c>
    </row>
    <row r="203" spans="1:65" s="14" customFormat="1" ht="11.25">
      <c r="B203" s="219"/>
      <c r="C203" s="220"/>
      <c r="D203" s="210" t="s">
        <v>155</v>
      </c>
      <c r="E203" s="221" t="s">
        <v>21</v>
      </c>
      <c r="F203" s="222" t="s">
        <v>286</v>
      </c>
      <c r="G203" s="220"/>
      <c r="H203" s="223">
        <v>617.44500000000005</v>
      </c>
      <c r="I203" s="224"/>
      <c r="J203" s="220"/>
      <c r="K203" s="220"/>
      <c r="L203" s="225"/>
      <c r="M203" s="226"/>
      <c r="N203" s="227"/>
      <c r="O203" s="227"/>
      <c r="P203" s="227"/>
      <c r="Q203" s="227"/>
      <c r="R203" s="227"/>
      <c r="S203" s="227"/>
      <c r="T203" s="228"/>
      <c r="AT203" s="229" t="s">
        <v>155</v>
      </c>
      <c r="AU203" s="229" t="s">
        <v>83</v>
      </c>
      <c r="AV203" s="14" t="s">
        <v>83</v>
      </c>
      <c r="AW203" s="14" t="s">
        <v>34</v>
      </c>
      <c r="AX203" s="14" t="s">
        <v>74</v>
      </c>
      <c r="AY203" s="229" t="s">
        <v>145</v>
      </c>
    </row>
    <row r="204" spans="1:65" s="14" customFormat="1" ht="11.25">
      <c r="B204" s="219"/>
      <c r="C204" s="220"/>
      <c r="D204" s="210" t="s">
        <v>155</v>
      </c>
      <c r="E204" s="221" t="s">
        <v>21</v>
      </c>
      <c r="F204" s="222" t="s">
        <v>287</v>
      </c>
      <c r="G204" s="220"/>
      <c r="H204" s="223">
        <v>242.376</v>
      </c>
      <c r="I204" s="224"/>
      <c r="J204" s="220"/>
      <c r="K204" s="220"/>
      <c r="L204" s="225"/>
      <c r="M204" s="226"/>
      <c r="N204" s="227"/>
      <c r="O204" s="227"/>
      <c r="P204" s="227"/>
      <c r="Q204" s="227"/>
      <c r="R204" s="227"/>
      <c r="S204" s="227"/>
      <c r="T204" s="228"/>
      <c r="AT204" s="229" t="s">
        <v>155</v>
      </c>
      <c r="AU204" s="229" t="s">
        <v>83</v>
      </c>
      <c r="AV204" s="14" t="s">
        <v>83</v>
      </c>
      <c r="AW204" s="14" t="s">
        <v>34</v>
      </c>
      <c r="AX204" s="14" t="s">
        <v>74</v>
      </c>
      <c r="AY204" s="229" t="s">
        <v>145</v>
      </c>
    </row>
    <row r="205" spans="1:65" s="13" customFormat="1" ht="11.25">
      <c r="B205" s="208"/>
      <c r="C205" s="209"/>
      <c r="D205" s="210" t="s">
        <v>155</v>
      </c>
      <c r="E205" s="211" t="s">
        <v>21</v>
      </c>
      <c r="F205" s="212" t="s">
        <v>292</v>
      </c>
      <c r="G205" s="209"/>
      <c r="H205" s="211" t="s">
        <v>21</v>
      </c>
      <c r="I205" s="213"/>
      <c r="J205" s="209"/>
      <c r="K205" s="209"/>
      <c r="L205" s="214"/>
      <c r="M205" s="215"/>
      <c r="N205" s="216"/>
      <c r="O205" s="216"/>
      <c r="P205" s="216"/>
      <c r="Q205" s="216"/>
      <c r="R205" s="216"/>
      <c r="S205" s="216"/>
      <c r="T205" s="217"/>
      <c r="AT205" s="218" t="s">
        <v>155</v>
      </c>
      <c r="AU205" s="218" t="s">
        <v>83</v>
      </c>
      <c r="AV205" s="13" t="s">
        <v>81</v>
      </c>
      <c r="AW205" s="13" t="s">
        <v>34</v>
      </c>
      <c r="AX205" s="13" t="s">
        <v>74</v>
      </c>
      <c r="AY205" s="218" t="s">
        <v>145</v>
      </c>
    </row>
    <row r="206" spans="1:65" s="14" customFormat="1" ht="11.25">
      <c r="B206" s="219"/>
      <c r="C206" s="220"/>
      <c r="D206" s="210" t="s">
        <v>155</v>
      </c>
      <c r="E206" s="221" t="s">
        <v>21</v>
      </c>
      <c r="F206" s="222" t="s">
        <v>293</v>
      </c>
      <c r="G206" s="220"/>
      <c r="H206" s="223">
        <v>-0.9</v>
      </c>
      <c r="I206" s="224"/>
      <c r="J206" s="220"/>
      <c r="K206" s="220"/>
      <c r="L206" s="225"/>
      <c r="M206" s="226"/>
      <c r="N206" s="227"/>
      <c r="O206" s="227"/>
      <c r="P206" s="227"/>
      <c r="Q206" s="227"/>
      <c r="R206" s="227"/>
      <c r="S206" s="227"/>
      <c r="T206" s="228"/>
      <c r="AT206" s="229" t="s">
        <v>155</v>
      </c>
      <c r="AU206" s="229" t="s">
        <v>83</v>
      </c>
      <c r="AV206" s="14" t="s">
        <v>83</v>
      </c>
      <c r="AW206" s="14" t="s">
        <v>34</v>
      </c>
      <c r="AX206" s="14" t="s">
        <v>74</v>
      </c>
      <c r="AY206" s="229" t="s">
        <v>145</v>
      </c>
    </row>
    <row r="207" spans="1:65" s="14" customFormat="1" ht="11.25">
      <c r="B207" s="219"/>
      <c r="C207" s="220"/>
      <c r="D207" s="210" t="s">
        <v>155</v>
      </c>
      <c r="E207" s="221" t="s">
        <v>21</v>
      </c>
      <c r="F207" s="222" t="s">
        <v>294</v>
      </c>
      <c r="G207" s="220"/>
      <c r="H207" s="223">
        <v>-3</v>
      </c>
      <c r="I207" s="224"/>
      <c r="J207" s="220"/>
      <c r="K207" s="220"/>
      <c r="L207" s="225"/>
      <c r="M207" s="226"/>
      <c r="N207" s="227"/>
      <c r="O207" s="227"/>
      <c r="P207" s="227"/>
      <c r="Q207" s="227"/>
      <c r="R207" s="227"/>
      <c r="S207" s="227"/>
      <c r="T207" s="228"/>
      <c r="AT207" s="229" t="s">
        <v>155</v>
      </c>
      <c r="AU207" s="229" t="s">
        <v>83</v>
      </c>
      <c r="AV207" s="14" t="s">
        <v>83</v>
      </c>
      <c r="AW207" s="14" t="s">
        <v>34</v>
      </c>
      <c r="AX207" s="14" t="s">
        <v>74</v>
      </c>
      <c r="AY207" s="229" t="s">
        <v>145</v>
      </c>
    </row>
    <row r="208" spans="1:65" s="14" customFormat="1" ht="11.25">
      <c r="B208" s="219"/>
      <c r="C208" s="220"/>
      <c r="D208" s="210" t="s">
        <v>155</v>
      </c>
      <c r="E208" s="221" t="s">
        <v>21</v>
      </c>
      <c r="F208" s="222" t="s">
        <v>295</v>
      </c>
      <c r="G208" s="220"/>
      <c r="H208" s="223">
        <v>-1.36</v>
      </c>
      <c r="I208" s="224"/>
      <c r="J208" s="220"/>
      <c r="K208" s="220"/>
      <c r="L208" s="225"/>
      <c r="M208" s="226"/>
      <c r="N208" s="227"/>
      <c r="O208" s="227"/>
      <c r="P208" s="227"/>
      <c r="Q208" s="227"/>
      <c r="R208" s="227"/>
      <c r="S208" s="227"/>
      <c r="T208" s="228"/>
      <c r="AT208" s="229" t="s">
        <v>155</v>
      </c>
      <c r="AU208" s="229" t="s">
        <v>83</v>
      </c>
      <c r="AV208" s="14" t="s">
        <v>83</v>
      </c>
      <c r="AW208" s="14" t="s">
        <v>34</v>
      </c>
      <c r="AX208" s="14" t="s">
        <v>74</v>
      </c>
      <c r="AY208" s="229" t="s">
        <v>145</v>
      </c>
    </row>
    <row r="209" spans="1:65" s="14" customFormat="1" ht="11.25">
      <c r="B209" s="219"/>
      <c r="C209" s="220"/>
      <c r="D209" s="210" t="s">
        <v>155</v>
      </c>
      <c r="E209" s="221" t="s">
        <v>21</v>
      </c>
      <c r="F209" s="222" t="s">
        <v>296</v>
      </c>
      <c r="G209" s="220"/>
      <c r="H209" s="223">
        <v>-0.8</v>
      </c>
      <c r="I209" s="224"/>
      <c r="J209" s="220"/>
      <c r="K209" s="220"/>
      <c r="L209" s="225"/>
      <c r="M209" s="226"/>
      <c r="N209" s="227"/>
      <c r="O209" s="227"/>
      <c r="P209" s="227"/>
      <c r="Q209" s="227"/>
      <c r="R209" s="227"/>
      <c r="S209" s="227"/>
      <c r="T209" s="228"/>
      <c r="AT209" s="229" t="s">
        <v>155</v>
      </c>
      <c r="AU209" s="229" t="s">
        <v>83</v>
      </c>
      <c r="AV209" s="14" t="s">
        <v>83</v>
      </c>
      <c r="AW209" s="14" t="s">
        <v>34</v>
      </c>
      <c r="AX209" s="14" t="s">
        <v>74</v>
      </c>
      <c r="AY209" s="229" t="s">
        <v>145</v>
      </c>
    </row>
    <row r="210" spans="1:65" s="15" customFormat="1" ht="11.25">
      <c r="B210" s="230"/>
      <c r="C210" s="231"/>
      <c r="D210" s="210" t="s">
        <v>155</v>
      </c>
      <c r="E210" s="232" t="s">
        <v>101</v>
      </c>
      <c r="F210" s="233" t="s">
        <v>158</v>
      </c>
      <c r="G210" s="231"/>
      <c r="H210" s="234">
        <v>1245.67</v>
      </c>
      <c r="I210" s="235"/>
      <c r="J210" s="231"/>
      <c r="K210" s="231"/>
      <c r="L210" s="236"/>
      <c r="M210" s="237"/>
      <c r="N210" s="238"/>
      <c r="O210" s="238"/>
      <c r="P210" s="238"/>
      <c r="Q210" s="238"/>
      <c r="R210" s="238"/>
      <c r="S210" s="238"/>
      <c r="T210" s="239"/>
      <c r="AT210" s="240" t="s">
        <v>155</v>
      </c>
      <c r="AU210" s="240" t="s">
        <v>83</v>
      </c>
      <c r="AV210" s="15" t="s">
        <v>153</v>
      </c>
      <c r="AW210" s="15" t="s">
        <v>34</v>
      </c>
      <c r="AX210" s="15" t="s">
        <v>81</v>
      </c>
      <c r="AY210" s="240" t="s">
        <v>145</v>
      </c>
    </row>
    <row r="211" spans="1:65" s="2" customFormat="1" ht="44.25" customHeight="1">
      <c r="A211" s="36"/>
      <c r="B211" s="37"/>
      <c r="C211" s="241" t="s">
        <v>305</v>
      </c>
      <c r="D211" s="241" t="s">
        <v>273</v>
      </c>
      <c r="E211" s="242" t="s">
        <v>306</v>
      </c>
      <c r="F211" s="243" t="s">
        <v>307</v>
      </c>
      <c r="G211" s="244" t="s">
        <v>163</v>
      </c>
      <c r="H211" s="245">
        <v>1432.521</v>
      </c>
      <c r="I211" s="246"/>
      <c r="J211" s="247">
        <f>ROUND(I211*H211,2)</f>
        <v>0</v>
      </c>
      <c r="K211" s="243" t="s">
        <v>164</v>
      </c>
      <c r="L211" s="248"/>
      <c r="M211" s="249" t="s">
        <v>21</v>
      </c>
      <c r="N211" s="250" t="s">
        <v>45</v>
      </c>
      <c r="O211" s="66"/>
      <c r="P211" s="204">
        <f>O211*H211</f>
        <v>0</v>
      </c>
      <c r="Q211" s="204">
        <v>1E-3</v>
      </c>
      <c r="R211" s="204">
        <f>Q211*H211</f>
        <v>1.4325209999999999</v>
      </c>
      <c r="S211" s="204">
        <v>0</v>
      </c>
      <c r="T211" s="205">
        <f>S211*H211</f>
        <v>0</v>
      </c>
      <c r="U211" s="36"/>
      <c r="V211" s="36"/>
      <c r="W211" s="36"/>
      <c r="X211" s="36"/>
      <c r="Y211" s="36"/>
      <c r="Z211" s="36"/>
      <c r="AA211" s="36"/>
      <c r="AB211" s="36"/>
      <c r="AC211" s="36"/>
      <c r="AD211" s="36"/>
      <c r="AE211" s="36"/>
      <c r="AR211" s="206" t="s">
        <v>276</v>
      </c>
      <c r="AT211" s="206" t="s">
        <v>273</v>
      </c>
      <c r="AU211" s="206" t="s">
        <v>83</v>
      </c>
      <c r="AY211" s="19" t="s">
        <v>145</v>
      </c>
      <c r="BE211" s="207">
        <f>IF(N211="základní",J211,0)</f>
        <v>0</v>
      </c>
      <c r="BF211" s="207">
        <f>IF(N211="snížená",J211,0)</f>
        <v>0</v>
      </c>
      <c r="BG211" s="207">
        <f>IF(N211="zákl. přenesená",J211,0)</f>
        <v>0</v>
      </c>
      <c r="BH211" s="207">
        <f>IF(N211="sníž. přenesená",J211,0)</f>
        <v>0</v>
      </c>
      <c r="BI211" s="207">
        <f>IF(N211="nulová",J211,0)</f>
        <v>0</v>
      </c>
      <c r="BJ211" s="19" t="s">
        <v>81</v>
      </c>
      <c r="BK211" s="207">
        <f>ROUND(I211*H211,2)</f>
        <v>0</v>
      </c>
      <c r="BL211" s="19" t="s">
        <v>237</v>
      </c>
      <c r="BM211" s="206" t="s">
        <v>308</v>
      </c>
    </row>
    <row r="212" spans="1:65" s="14" customFormat="1" ht="11.25">
      <c r="B212" s="219"/>
      <c r="C212" s="220"/>
      <c r="D212" s="210" t="s">
        <v>155</v>
      </c>
      <c r="E212" s="220"/>
      <c r="F212" s="222" t="s">
        <v>309</v>
      </c>
      <c r="G212" s="220"/>
      <c r="H212" s="223">
        <v>1432.521</v>
      </c>
      <c r="I212" s="224"/>
      <c r="J212" s="220"/>
      <c r="K212" s="220"/>
      <c r="L212" s="225"/>
      <c r="M212" s="226"/>
      <c r="N212" s="227"/>
      <c r="O212" s="227"/>
      <c r="P212" s="227"/>
      <c r="Q212" s="227"/>
      <c r="R212" s="227"/>
      <c r="S212" s="227"/>
      <c r="T212" s="228"/>
      <c r="AT212" s="229" t="s">
        <v>155</v>
      </c>
      <c r="AU212" s="229" t="s">
        <v>83</v>
      </c>
      <c r="AV212" s="14" t="s">
        <v>83</v>
      </c>
      <c r="AW212" s="14" t="s">
        <v>4</v>
      </c>
      <c r="AX212" s="14" t="s">
        <v>81</v>
      </c>
      <c r="AY212" s="229" t="s">
        <v>145</v>
      </c>
    </row>
    <row r="213" spans="1:65" s="2" customFormat="1" ht="21.75" customHeight="1">
      <c r="A213" s="36"/>
      <c r="B213" s="37"/>
      <c r="C213" s="195" t="s">
        <v>310</v>
      </c>
      <c r="D213" s="195" t="s">
        <v>148</v>
      </c>
      <c r="E213" s="196" t="s">
        <v>311</v>
      </c>
      <c r="F213" s="197" t="s">
        <v>312</v>
      </c>
      <c r="G213" s="198" t="s">
        <v>163</v>
      </c>
      <c r="H213" s="199">
        <v>1245.67</v>
      </c>
      <c r="I213" s="200"/>
      <c r="J213" s="201">
        <f>ROUND(I213*H213,2)</f>
        <v>0</v>
      </c>
      <c r="K213" s="197" t="s">
        <v>164</v>
      </c>
      <c r="L213" s="41"/>
      <c r="M213" s="202" t="s">
        <v>21</v>
      </c>
      <c r="N213" s="203" t="s">
        <v>45</v>
      </c>
      <c r="O213" s="66"/>
      <c r="P213" s="204">
        <f>O213*H213</f>
        <v>0</v>
      </c>
      <c r="Q213" s="204">
        <v>8.8000000000000003E-4</v>
      </c>
      <c r="R213" s="204">
        <f>Q213*H213</f>
        <v>1.0961896000000002</v>
      </c>
      <c r="S213" s="204">
        <v>0</v>
      </c>
      <c r="T213" s="205">
        <f>S213*H213</f>
        <v>0</v>
      </c>
      <c r="U213" s="36"/>
      <c r="V213" s="36"/>
      <c r="W213" s="36"/>
      <c r="X213" s="36"/>
      <c r="Y213" s="36"/>
      <c r="Z213" s="36"/>
      <c r="AA213" s="36"/>
      <c r="AB213" s="36"/>
      <c r="AC213" s="36"/>
      <c r="AD213" s="36"/>
      <c r="AE213" s="36"/>
      <c r="AR213" s="206" t="s">
        <v>237</v>
      </c>
      <c r="AT213" s="206" t="s">
        <v>148</v>
      </c>
      <c r="AU213" s="206" t="s">
        <v>83</v>
      </c>
      <c r="AY213" s="19" t="s">
        <v>145</v>
      </c>
      <c r="BE213" s="207">
        <f>IF(N213="základní",J213,0)</f>
        <v>0</v>
      </c>
      <c r="BF213" s="207">
        <f>IF(N213="snížená",J213,0)</f>
        <v>0</v>
      </c>
      <c r="BG213" s="207">
        <f>IF(N213="zákl. přenesená",J213,0)</f>
        <v>0</v>
      </c>
      <c r="BH213" s="207">
        <f>IF(N213="sníž. přenesená",J213,0)</f>
        <v>0</v>
      </c>
      <c r="BI213" s="207">
        <f>IF(N213="nulová",J213,0)</f>
        <v>0</v>
      </c>
      <c r="BJ213" s="19" t="s">
        <v>81</v>
      </c>
      <c r="BK213" s="207">
        <f>ROUND(I213*H213,2)</f>
        <v>0</v>
      </c>
      <c r="BL213" s="19" t="s">
        <v>237</v>
      </c>
      <c r="BM213" s="206" t="s">
        <v>313</v>
      </c>
    </row>
    <row r="214" spans="1:65" s="14" customFormat="1" ht="11.25">
      <c r="B214" s="219"/>
      <c r="C214" s="220"/>
      <c r="D214" s="210" t="s">
        <v>155</v>
      </c>
      <c r="E214" s="221" t="s">
        <v>21</v>
      </c>
      <c r="F214" s="222" t="s">
        <v>101</v>
      </c>
      <c r="G214" s="220"/>
      <c r="H214" s="223">
        <v>1245.67</v>
      </c>
      <c r="I214" s="224"/>
      <c r="J214" s="220"/>
      <c r="K214" s="220"/>
      <c r="L214" s="225"/>
      <c r="M214" s="226"/>
      <c r="N214" s="227"/>
      <c r="O214" s="227"/>
      <c r="P214" s="227"/>
      <c r="Q214" s="227"/>
      <c r="R214" s="227"/>
      <c r="S214" s="227"/>
      <c r="T214" s="228"/>
      <c r="AT214" s="229" t="s">
        <v>155</v>
      </c>
      <c r="AU214" s="229" t="s">
        <v>83</v>
      </c>
      <c r="AV214" s="14" t="s">
        <v>83</v>
      </c>
      <c r="AW214" s="14" t="s">
        <v>34</v>
      </c>
      <c r="AX214" s="14" t="s">
        <v>74</v>
      </c>
      <c r="AY214" s="229" t="s">
        <v>145</v>
      </c>
    </row>
    <row r="215" spans="1:65" s="15" customFormat="1" ht="11.25">
      <c r="B215" s="230"/>
      <c r="C215" s="231"/>
      <c r="D215" s="210" t="s">
        <v>155</v>
      </c>
      <c r="E215" s="232" t="s">
        <v>21</v>
      </c>
      <c r="F215" s="233" t="s">
        <v>158</v>
      </c>
      <c r="G215" s="231"/>
      <c r="H215" s="234">
        <v>1245.67</v>
      </c>
      <c r="I215" s="235"/>
      <c r="J215" s="231"/>
      <c r="K215" s="231"/>
      <c r="L215" s="236"/>
      <c r="M215" s="237"/>
      <c r="N215" s="238"/>
      <c r="O215" s="238"/>
      <c r="P215" s="238"/>
      <c r="Q215" s="238"/>
      <c r="R215" s="238"/>
      <c r="S215" s="238"/>
      <c r="T215" s="239"/>
      <c r="AT215" s="240" t="s">
        <v>155</v>
      </c>
      <c r="AU215" s="240" t="s">
        <v>83</v>
      </c>
      <c r="AV215" s="15" t="s">
        <v>153</v>
      </c>
      <c r="AW215" s="15" t="s">
        <v>34</v>
      </c>
      <c r="AX215" s="15" t="s">
        <v>81</v>
      </c>
      <c r="AY215" s="240" t="s">
        <v>145</v>
      </c>
    </row>
    <row r="216" spans="1:65" s="2" customFormat="1" ht="33" customHeight="1">
      <c r="A216" s="36"/>
      <c r="B216" s="37"/>
      <c r="C216" s="241" t="s">
        <v>314</v>
      </c>
      <c r="D216" s="241" t="s">
        <v>273</v>
      </c>
      <c r="E216" s="242" t="s">
        <v>315</v>
      </c>
      <c r="F216" s="243" t="s">
        <v>316</v>
      </c>
      <c r="G216" s="244" t="s">
        <v>163</v>
      </c>
      <c r="H216" s="245">
        <v>1432.521</v>
      </c>
      <c r="I216" s="246"/>
      <c r="J216" s="247">
        <f>ROUND(I216*H216,2)</f>
        <v>0</v>
      </c>
      <c r="K216" s="243" t="s">
        <v>164</v>
      </c>
      <c r="L216" s="248"/>
      <c r="M216" s="249" t="s">
        <v>21</v>
      </c>
      <c r="N216" s="250" t="s">
        <v>45</v>
      </c>
      <c r="O216" s="66"/>
      <c r="P216" s="204">
        <f>O216*H216</f>
        <v>0</v>
      </c>
      <c r="Q216" s="204">
        <v>1E-3</v>
      </c>
      <c r="R216" s="204">
        <f>Q216*H216</f>
        <v>1.4325209999999999</v>
      </c>
      <c r="S216" s="204">
        <v>0</v>
      </c>
      <c r="T216" s="205">
        <f>S216*H216</f>
        <v>0</v>
      </c>
      <c r="U216" s="36"/>
      <c r="V216" s="36"/>
      <c r="W216" s="36"/>
      <c r="X216" s="36"/>
      <c r="Y216" s="36"/>
      <c r="Z216" s="36"/>
      <c r="AA216" s="36"/>
      <c r="AB216" s="36"/>
      <c r="AC216" s="36"/>
      <c r="AD216" s="36"/>
      <c r="AE216" s="36"/>
      <c r="AR216" s="206" t="s">
        <v>276</v>
      </c>
      <c r="AT216" s="206" t="s">
        <v>273</v>
      </c>
      <c r="AU216" s="206" t="s">
        <v>83</v>
      </c>
      <c r="AY216" s="19" t="s">
        <v>145</v>
      </c>
      <c r="BE216" s="207">
        <f>IF(N216="základní",J216,0)</f>
        <v>0</v>
      </c>
      <c r="BF216" s="207">
        <f>IF(N216="snížená",J216,0)</f>
        <v>0</v>
      </c>
      <c r="BG216" s="207">
        <f>IF(N216="zákl. přenesená",J216,0)</f>
        <v>0</v>
      </c>
      <c r="BH216" s="207">
        <f>IF(N216="sníž. přenesená",J216,0)</f>
        <v>0</v>
      </c>
      <c r="BI216" s="207">
        <f>IF(N216="nulová",J216,0)</f>
        <v>0</v>
      </c>
      <c r="BJ216" s="19" t="s">
        <v>81</v>
      </c>
      <c r="BK216" s="207">
        <f>ROUND(I216*H216,2)</f>
        <v>0</v>
      </c>
      <c r="BL216" s="19" t="s">
        <v>237</v>
      </c>
      <c r="BM216" s="206" t="s">
        <v>317</v>
      </c>
    </row>
    <row r="217" spans="1:65" s="14" customFormat="1" ht="11.25">
      <c r="B217" s="219"/>
      <c r="C217" s="220"/>
      <c r="D217" s="210" t="s">
        <v>155</v>
      </c>
      <c r="E217" s="220"/>
      <c r="F217" s="222" t="s">
        <v>309</v>
      </c>
      <c r="G217" s="220"/>
      <c r="H217" s="223">
        <v>1432.521</v>
      </c>
      <c r="I217" s="224"/>
      <c r="J217" s="220"/>
      <c r="K217" s="220"/>
      <c r="L217" s="225"/>
      <c r="M217" s="226"/>
      <c r="N217" s="227"/>
      <c r="O217" s="227"/>
      <c r="P217" s="227"/>
      <c r="Q217" s="227"/>
      <c r="R217" s="227"/>
      <c r="S217" s="227"/>
      <c r="T217" s="228"/>
      <c r="AT217" s="229" t="s">
        <v>155</v>
      </c>
      <c r="AU217" s="229" t="s">
        <v>83</v>
      </c>
      <c r="AV217" s="14" t="s">
        <v>83</v>
      </c>
      <c r="AW217" s="14" t="s">
        <v>4</v>
      </c>
      <c r="AX217" s="14" t="s">
        <v>81</v>
      </c>
      <c r="AY217" s="229" t="s">
        <v>145</v>
      </c>
    </row>
    <row r="218" spans="1:65" s="2" customFormat="1" ht="44.25" customHeight="1">
      <c r="A218" s="36"/>
      <c r="B218" s="37"/>
      <c r="C218" s="195" t="s">
        <v>318</v>
      </c>
      <c r="D218" s="195" t="s">
        <v>148</v>
      </c>
      <c r="E218" s="196" t="s">
        <v>319</v>
      </c>
      <c r="F218" s="197" t="s">
        <v>320</v>
      </c>
      <c r="G218" s="198" t="s">
        <v>214</v>
      </c>
      <c r="H218" s="199">
        <v>10</v>
      </c>
      <c r="I218" s="200"/>
      <c r="J218" s="201">
        <f>ROUND(I218*H218,2)</f>
        <v>0</v>
      </c>
      <c r="K218" s="197" t="s">
        <v>164</v>
      </c>
      <c r="L218" s="41"/>
      <c r="M218" s="202" t="s">
        <v>21</v>
      </c>
      <c r="N218" s="203" t="s">
        <v>45</v>
      </c>
      <c r="O218" s="66"/>
      <c r="P218" s="204">
        <f>O218*H218</f>
        <v>0</v>
      </c>
      <c r="Q218" s="204">
        <v>1.2999999999999999E-4</v>
      </c>
      <c r="R218" s="204">
        <f>Q218*H218</f>
        <v>1.2999999999999999E-3</v>
      </c>
      <c r="S218" s="204">
        <v>0</v>
      </c>
      <c r="T218" s="205">
        <f>S218*H218</f>
        <v>0</v>
      </c>
      <c r="U218" s="36"/>
      <c r="V218" s="36"/>
      <c r="W218" s="36"/>
      <c r="X218" s="36"/>
      <c r="Y218" s="36"/>
      <c r="Z218" s="36"/>
      <c r="AA218" s="36"/>
      <c r="AB218" s="36"/>
      <c r="AC218" s="36"/>
      <c r="AD218" s="36"/>
      <c r="AE218" s="36"/>
      <c r="AR218" s="206" t="s">
        <v>237</v>
      </c>
      <c r="AT218" s="206" t="s">
        <v>148</v>
      </c>
      <c r="AU218" s="206" t="s">
        <v>83</v>
      </c>
      <c r="AY218" s="19" t="s">
        <v>145</v>
      </c>
      <c r="BE218" s="207">
        <f>IF(N218="základní",J218,0)</f>
        <v>0</v>
      </c>
      <c r="BF218" s="207">
        <f>IF(N218="snížená",J218,0)</f>
        <v>0</v>
      </c>
      <c r="BG218" s="207">
        <f>IF(N218="zákl. přenesená",J218,0)</f>
        <v>0</v>
      </c>
      <c r="BH218" s="207">
        <f>IF(N218="sníž. přenesená",J218,0)</f>
        <v>0</v>
      </c>
      <c r="BI218" s="207">
        <f>IF(N218="nulová",J218,0)</f>
        <v>0</v>
      </c>
      <c r="BJ218" s="19" t="s">
        <v>81</v>
      </c>
      <c r="BK218" s="207">
        <f>ROUND(I218*H218,2)</f>
        <v>0</v>
      </c>
      <c r="BL218" s="19" t="s">
        <v>237</v>
      </c>
      <c r="BM218" s="206" t="s">
        <v>321</v>
      </c>
    </row>
    <row r="219" spans="1:65" s="14" customFormat="1" ht="11.25">
      <c r="B219" s="219"/>
      <c r="C219" s="220"/>
      <c r="D219" s="210" t="s">
        <v>155</v>
      </c>
      <c r="E219" s="221" t="s">
        <v>21</v>
      </c>
      <c r="F219" s="222" t="s">
        <v>322</v>
      </c>
      <c r="G219" s="220"/>
      <c r="H219" s="223">
        <v>4</v>
      </c>
      <c r="I219" s="224"/>
      <c r="J219" s="220"/>
      <c r="K219" s="220"/>
      <c r="L219" s="225"/>
      <c r="M219" s="226"/>
      <c r="N219" s="227"/>
      <c r="O219" s="227"/>
      <c r="P219" s="227"/>
      <c r="Q219" s="227"/>
      <c r="R219" s="227"/>
      <c r="S219" s="227"/>
      <c r="T219" s="228"/>
      <c r="AT219" s="229" t="s">
        <v>155</v>
      </c>
      <c r="AU219" s="229" t="s">
        <v>83</v>
      </c>
      <c r="AV219" s="14" t="s">
        <v>83</v>
      </c>
      <c r="AW219" s="14" t="s">
        <v>34</v>
      </c>
      <c r="AX219" s="14" t="s">
        <v>74</v>
      </c>
      <c r="AY219" s="229" t="s">
        <v>145</v>
      </c>
    </row>
    <row r="220" spans="1:65" s="14" customFormat="1" ht="11.25">
      <c r="B220" s="219"/>
      <c r="C220" s="220"/>
      <c r="D220" s="210" t="s">
        <v>155</v>
      </c>
      <c r="E220" s="221" t="s">
        <v>21</v>
      </c>
      <c r="F220" s="222" t="s">
        <v>323</v>
      </c>
      <c r="G220" s="220"/>
      <c r="H220" s="223">
        <v>6</v>
      </c>
      <c r="I220" s="224"/>
      <c r="J220" s="220"/>
      <c r="K220" s="220"/>
      <c r="L220" s="225"/>
      <c r="M220" s="226"/>
      <c r="N220" s="227"/>
      <c r="O220" s="227"/>
      <c r="P220" s="227"/>
      <c r="Q220" s="227"/>
      <c r="R220" s="227"/>
      <c r="S220" s="227"/>
      <c r="T220" s="228"/>
      <c r="AT220" s="229" t="s">
        <v>155</v>
      </c>
      <c r="AU220" s="229" t="s">
        <v>83</v>
      </c>
      <c r="AV220" s="14" t="s">
        <v>83</v>
      </c>
      <c r="AW220" s="14" t="s">
        <v>34</v>
      </c>
      <c r="AX220" s="14" t="s">
        <v>74</v>
      </c>
      <c r="AY220" s="229" t="s">
        <v>145</v>
      </c>
    </row>
    <row r="221" spans="1:65" s="15" customFormat="1" ht="11.25">
      <c r="B221" s="230"/>
      <c r="C221" s="231"/>
      <c r="D221" s="210" t="s">
        <v>155</v>
      </c>
      <c r="E221" s="232" t="s">
        <v>21</v>
      </c>
      <c r="F221" s="233" t="s">
        <v>158</v>
      </c>
      <c r="G221" s="231"/>
      <c r="H221" s="234">
        <v>10</v>
      </c>
      <c r="I221" s="235"/>
      <c r="J221" s="231"/>
      <c r="K221" s="231"/>
      <c r="L221" s="236"/>
      <c r="M221" s="237"/>
      <c r="N221" s="238"/>
      <c r="O221" s="238"/>
      <c r="P221" s="238"/>
      <c r="Q221" s="238"/>
      <c r="R221" s="238"/>
      <c r="S221" s="238"/>
      <c r="T221" s="239"/>
      <c r="AT221" s="240" t="s">
        <v>155</v>
      </c>
      <c r="AU221" s="240" t="s">
        <v>83</v>
      </c>
      <c r="AV221" s="15" t="s">
        <v>153</v>
      </c>
      <c r="AW221" s="15" t="s">
        <v>34</v>
      </c>
      <c r="AX221" s="15" t="s">
        <v>81</v>
      </c>
      <c r="AY221" s="240" t="s">
        <v>145</v>
      </c>
    </row>
    <row r="222" spans="1:65" s="2" customFormat="1" ht="21.75" customHeight="1">
      <c r="A222" s="36"/>
      <c r="B222" s="37"/>
      <c r="C222" s="241" t="s">
        <v>324</v>
      </c>
      <c r="D222" s="241" t="s">
        <v>273</v>
      </c>
      <c r="E222" s="242" t="s">
        <v>325</v>
      </c>
      <c r="F222" s="243" t="s">
        <v>326</v>
      </c>
      <c r="G222" s="244" t="s">
        <v>214</v>
      </c>
      <c r="H222" s="245">
        <v>10</v>
      </c>
      <c r="I222" s="246"/>
      <c r="J222" s="247">
        <f>ROUND(I222*H222,2)</f>
        <v>0</v>
      </c>
      <c r="K222" s="243" t="s">
        <v>164</v>
      </c>
      <c r="L222" s="248"/>
      <c r="M222" s="249" t="s">
        <v>21</v>
      </c>
      <c r="N222" s="250" t="s">
        <v>45</v>
      </c>
      <c r="O222" s="66"/>
      <c r="P222" s="204">
        <f>O222*H222</f>
        <v>0</v>
      </c>
      <c r="Q222" s="204">
        <v>2.0000000000000001E-4</v>
      </c>
      <c r="R222" s="204">
        <f>Q222*H222</f>
        <v>2E-3</v>
      </c>
      <c r="S222" s="204">
        <v>0</v>
      </c>
      <c r="T222" s="205">
        <f>S222*H222</f>
        <v>0</v>
      </c>
      <c r="U222" s="36"/>
      <c r="V222" s="36"/>
      <c r="W222" s="36"/>
      <c r="X222" s="36"/>
      <c r="Y222" s="36"/>
      <c r="Z222" s="36"/>
      <c r="AA222" s="36"/>
      <c r="AB222" s="36"/>
      <c r="AC222" s="36"/>
      <c r="AD222" s="36"/>
      <c r="AE222" s="36"/>
      <c r="AR222" s="206" t="s">
        <v>276</v>
      </c>
      <c r="AT222" s="206" t="s">
        <v>273</v>
      </c>
      <c r="AU222" s="206" t="s">
        <v>83</v>
      </c>
      <c r="AY222" s="19" t="s">
        <v>145</v>
      </c>
      <c r="BE222" s="207">
        <f>IF(N222="základní",J222,0)</f>
        <v>0</v>
      </c>
      <c r="BF222" s="207">
        <f>IF(N222="snížená",J222,0)</f>
        <v>0</v>
      </c>
      <c r="BG222" s="207">
        <f>IF(N222="zákl. přenesená",J222,0)</f>
        <v>0</v>
      </c>
      <c r="BH222" s="207">
        <f>IF(N222="sníž. přenesená",J222,0)</f>
        <v>0</v>
      </c>
      <c r="BI222" s="207">
        <f>IF(N222="nulová",J222,0)</f>
        <v>0</v>
      </c>
      <c r="BJ222" s="19" t="s">
        <v>81</v>
      </c>
      <c r="BK222" s="207">
        <f>ROUND(I222*H222,2)</f>
        <v>0</v>
      </c>
      <c r="BL222" s="19" t="s">
        <v>237</v>
      </c>
      <c r="BM222" s="206" t="s">
        <v>327</v>
      </c>
    </row>
    <row r="223" spans="1:65" s="2" customFormat="1" ht="33" customHeight="1">
      <c r="A223" s="36"/>
      <c r="B223" s="37"/>
      <c r="C223" s="195" t="s">
        <v>328</v>
      </c>
      <c r="D223" s="195" t="s">
        <v>148</v>
      </c>
      <c r="E223" s="196" t="s">
        <v>329</v>
      </c>
      <c r="F223" s="197" t="s">
        <v>330</v>
      </c>
      <c r="G223" s="198" t="s">
        <v>182</v>
      </c>
      <c r="H223" s="199">
        <v>74.88</v>
      </c>
      <c r="I223" s="200"/>
      <c r="J223" s="201">
        <f>ROUND(I223*H223,2)</f>
        <v>0</v>
      </c>
      <c r="K223" s="197" t="s">
        <v>164</v>
      </c>
      <c r="L223" s="41"/>
      <c r="M223" s="202" t="s">
        <v>21</v>
      </c>
      <c r="N223" s="203" t="s">
        <v>45</v>
      </c>
      <c r="O223" s="66"/>
      <c r="P223" s="204">
        <f>O223*H223</f>
        <v>0</v>
      </c>
      <c r="Q223" s="204">
        <v>0</v>
      </c>
      <c r="R223" s="204">
        <f>Q223*H223</f>
        <v>0</v>
      </c>
      <c r="S223" s="204">
        <v>0</v>
      </c>
      <c r="T223" s="205">
        <f>S223*H223</f>
        <v>0</v>
      </c>
      <c r="U223" s="36"/>
      <c r="V223" s="36"/>
      <c r="W223" s="36"/>
      <c r="X223" s="36"/>
      <c r="Y223" s="36"/>
      <c r="Z223" s="36"/>
      <c r="AA223" s="36"/>
      <c r="AB223" s="36"/>
      <c r="AC223" s="36"/>
      <c r="AD223" s="36"/>
      <c r="AE223" s="36"/>
      <c r="AR223" s="206" t="s">
        <v>237</v>
      </c>
      <c r="AT223" s="206" t="s">
        <v>148</v>
      </c>
      <c r="AU223" s="206" t="s">
        <v>83</v>
      </c>
      <c r="AY223" s="19" t="s">
        <v>145</v>
      </c>
      <c r="BE223" s="207">
        <f>IF(N223="základní",J223,0)</f>
        <v>0</v>
      </c>
      <c r="BF223" s="207">
        <f>IF(N223="snížená",J223,0)</f>
        <v>0</v>
      </c>
      <c r="BG223" s="207">
        <f>IF(N223="zákl. přenesená",J223,0)</f>
        <v>0</v>
      </c>
      <c r="BH223" s="207">
        <f>IF(N223="sníž. přenesená",J223,0)</f>
        <v>0</v>
      </c>
      <c r="BI223" s="207">
        <f>IF(N223="nulová",J223,0)</f>
        <v>0</v>
      </c>
      <c r="BJ223" s="19" t="s">
        <v>81</v>
      </c>
      <c r="BK223" s="207">
        <f>ROUND(I223*H223,2)</f>
        <v>0</v>
      </c>
      <c r="BL223" s="19" t="s">
        <v>237</v>
      </c>
      <c r="BM223" s="206" t="s">
        <v>331</v>
      </c>
    </row>
    <row r="224" spans="1:65" s="13" customFormat="1" ht="11.25">
      <c r="B224" s="208"/>
      <c r="C224" s="209"/>
      <c r="D224" s="210" t="s">
        <v>155</v>
      </c>
      <c r="E224" s="211" t="s">
        <v>21</v>
      </c>
      <c r="F224" s="212" t="s">
        <v>200</v>
      </c>
      <c r="G224" s="209"/>
      <c r="H224" s="211" t="s">
        <v>21</v>
      </c>
      <c r="I224" s="213"/>
      <c r="J224" s="209"/>
      <c r="K224" s="209"/>
      <c r="L224" s="214"/>
      <c r="M224" s="215"/>
      <c r="N224" s="216"/>
      <c r="O224" s="216"/>
      <c r="P224" s="216"/>
      <c r="Q224" s="216"/>
      <c r="R224" s="216"/>
      <c r="S224" s="216"/>
      <c r="T224" s="217"/>
      <c r="AT224" s="218" t="s">
        <v>155</v>
      </c>
      <c r="AU224" s="218" t="s">
        <v>83</v>
      </c>
      <c r="AV224" s="13" t="s">
        <v>81</v>
      </c>
      <c r="AW224" s="13" t="s">
        <v>34</v>
      </c>
      <c r="AX224" s="13" t="s">
        <v>74</v>
      </c>
      <c r="AY224" s="218" t="s">
        <v>145</v>
      </c>
    </row>
    <row r="225" spans="1:65" s="14" customFormat="1" ht="11.25">
      <c r="B225" s="219"/>
      <c r="C225" s="220"/>
      <c r="D225" s="210" t="s">
        <v>155</v>
      </c>
      <c r="E225" s="221" t="s">
        <v>21</v>
      </c>
      <c r="F225" s="222" t="s">
        <v>201</v>
      </c>
      <c r="G225" s="220"/>
      <c r="H225" s="223">
        <v>44.68</v>
      </c>
      <c r="I225" s="224"/>
      <c r="J225" s="220"/>
      <c r="K225" s="220"/>
      <c r="L225" s="225"/>
      <c r="M225" s="226"/>
      <c r="N225" s="227"/>
      <c r="O225" s="227"/>
      <c r="P225" s="227"/>
      <c r="Q225" s="227"/>
      <c r="R225" s="227"/>
      <c r="S225" s="227"/>
      <c r="T225" s="228"/>
      <c r="AT225" s="229" t="s">
        <v>155</v>
      </c>
      <c r="AU225" s="229" t="s">
        <v>83</v>
      </c>
      <c r="AV225" s="14" t="s">
        <v>83</v>
      </c>
      <c r="AW225" s="14" t="s">
        <v>34</v>
      </c>
      <c r="AX225" s="14" t="s">
        <v>74</v>
      </c>
      <c r="AY225" s="229" t="s">
        <v>145</v>
      </c>
    </row>
    <row r="226" spans="1:65" s="13" customFormat="1" ht="11.25">
      <c r="B226" s="208"/>
      <c r="C226" s="209"/>
      <c r="D226" s="210" t="s">
        <v>155</v>
      </c>
      <c r="E226" s="211" t="s">
        <v>21</v>
      </c>
      <c r="F226" s="212" t="s">
        <v>206</v>
      </c>
      <c r="G226" s="209"/>
      <c r="H226" s="211" t="s">
        <v>21</v>
      </c>
      <c r="I226" s="213"/>
      <c r="J226" s="209"/>
      <c r="K226" s="209"/>
      <c r="L226" s="214"/>
      <c r="M226" s="215"/>
      <c r="N226" s="216"/>
      <c r="O226" s="216"/>
      <c r="P226" s="216"/>
      <c r="Q226" s="216"/>
      <c r="R226" s="216"/>
      <c r="S226" s="216"/>
      <c r="T226" s="217"/>
      <c r="AT226" s="218" t="s">
        <v>155</v>
      </c>
      <c r="AU226" s="218" t="s">
        <v>83</v>
      </c>
      <c r="AV226" s="13" t="s">
        <v>81</v>
      </c>
      <c r="AW226" s="13" t="s">
        <v>34</v>
      </c>
      <c r="AX226" s="13" t="s">
        <v>74</v>
      </c>
      <c r="AY226" s="218" t="s">
        <v>145</v>
      </c>
    </row>
    <row r="227" spans="1:65" s="14" customFormat="1" ht="11.25">
      <c r="B227" s="219"/>
      <c r="C227" s="220"/>
      <c r="D227" s="210" t="s">
        <v>155</v>
      </c>
      <c r="E227" s="221" t="s">
        <v>21</v>
      </c>
      <c r="F227" s="222" t="s">
        <v>207</v>
      </c>
      <c r="G227" s="220"/>
      <c r="H227" s="223">
        <v>7.8</v>
      </c>
      <c r="I227" s="224"/>
      <c r="J227" s="220"/>
      <c r="K227" s="220"/>
      <c r="L227" s="225"/>
      <c r="M227" s="226"/>
      <c r="N227" s="227"/>
      <c r="O227" s="227"/>
      <c r="P227" s="227"/>
      <c r="Q227" s="227"/>
      <c r="R227" s="227"/>
      <c r="S227" s="227"/>
      <c r="T227" s="228"/>
      <c r="AT227" s="229" t="s">
        <v>155</v>
      </c>
      <c r="AU227" s="229" t="s">
        <v>83</v>
      </c>
      <c r="AV227" s="14" t="s">
        <v>83</v>
      </c>
      <c r="AW227" s="14" t="s">
        <v>34</v>
      </c>
      <c r="AX227" s="14" t="s">
        <v>74</v>
      </c>
      <c r="AY227" s="229" t="s">
        <v>145</v>
      </c>
    </row>
    <row r="228" spans="1:65" s="14" customFormat="1" ht="11.25">
      <c r="B228" s="219"/>
      <c r="C228" s="220"/>
      <c r="D228" s="210" t="s">
        <v>155</v>
      </c>
      <c r="E228" s="221" t="s">
        <v>21</v>
      </c>
      <c r="F228" s="222" t="s">
        <v>208</v>
      </c>
      <c r="G228" s="220"/>
      <c r="H228" s="223">
        <v>8</v>
      </c>
      <c r="I228" s="224"/>
      <c r="J228" s="220"/>
      <c r="K228" s="220"/>
      <c r="L228" s="225"/>
      <c r="M228" s="226"/>
      <c r="N228" s="227"/>
      <c r="O228" s="227"/>
      <c r="P228" s="227"/>
      <c r="Q228" s="227"/>
      <c r="R228" s="227"/>
      <c r="S228" s="227"/>
      <c r="T228" s="228"/>
      <c r="AT228" s="229" t="s">
        <v>155</v>
      </c>
      <c r="AU228" s="229" t="s">
        <v>83</v>
      </c>
      <c r="AV228" s="14" t="s">
        <v>83</v>
      </c>
      <c r="AW228" s="14" t="s">
        <v>34</v>
      </c>
      <c r="AX228" s="14" t="s">
        <v>74</v>
      </c>
      <c r="AY228" s="229" t="s">
        <v>145</v>
      </c>
    </row>
    <row r="229" spans="1:65" s="14" customFormat="1" ht="11.25">
      <c r="B229" s="219"/>
      <c r="C229" s="220"/>
      <c r="D229" s="210" t="s">
        <v>155</v>
      </c>
      <c r="E229" s="221" t="s">
        <v>21</v>
      </c>
      <c r="F229" s="222" t="s">
        <v>209</v>
      </c>
      <c r="G229" s="220"/>
      <c r="H229" s="223">
        <v>10.8</v>
      </c>
      <c r="I229" s="224"/>
      <c r="J229" s="220"/>
      <c r="K229" s="220"/>
      <c r="L229" s="225"/>
      <c r="M229" s="226"/>
      <c r="N229" s="227"/>
      <c r="O229" s="227"/>
      <c r="P229" s="227"/>
      <c r="Q229" s="227"/>
      <c r="R229" s="227"/>
      <c r="S229" s="227"/>
      <c r="T229" s="228"/>
      <c r="AT229" s="229" t="s">
        <v>155</v>
      </c>
      <c r="AU229" s="229" t="s">
        <v>83</v>
      </c>
      <c r="AV229" s="14" t="s">
        <v>83</v>
      </c>
      <c r="AW229" s="14" t="s">
        <v>34</v>
      </c>
      <c r="AX229" s="14" t="s">
        <v>74</v>
      </c>
      <c r="AY229" s="229" t="s">
        <v>145</v>
      </c>
    </row>
    <row r="230" spans="1:65" s="14" customFormat="1" ht="11.25">
      <c r="B230" s="219"/>
      <c r="C230" s="220"/>
      <c r="D230" s="210" t="s">
        <v>155</v>
      </c>
      <c r="E230" s="221" t="s">
        <v>21</v>
      </c>
      <c r="F230" s="222" t="s">
        <v>210</v>
      </c>
      <c r="G230" s="220"/>
      <c r="H230" s="223">
        <v>3.6</v>
      </c>
      <c r="I230" s="224"/>
      <c r="J230" s="220"/>
      <c r="K230" s="220"/>
      <c r="L230" s="225"/>
      <c r="M230" s="226"/>
      <c r="N230" s="227"/>
      <c r="O230" s="227"/>
      <c r="P230" s="227"/>
      <c r="Q230" s="227"/>
      <c r="R230" s="227"/>
      <c r="S230" s="227"/>
      <c r="T230" s="228"/>
      <c r="AT230" s="229" t="s">
        <v>155</v>
      </c>
      <c r="AU230" s="229" t="s">
        <v>83</v>
      </c>
      <c r="AV230" s="14" t="s">
        <v>83</v>
      </c>
      <c r="AW230" s="14" t="s">
        <v>34</v>
      </c>
      <c r="AX230" s="14" t="s">
        <v>74</v>
      </c>
      <c r="AY230" s="229" t="s">
        <v>145</v>
      </c>
    </row>
    <row r="231" spans="1:65" s="15" customFormat="1" ht="11.25">
      <c r="B231" s="230"/>
      <c r="C231" s="231"/>
      <c r="D231" s="210" t="s">
        <v>155</v>
      </c>
      <c r="E231" s="232" t="s">
        <v>21</v>
      </c>
      <c r="F231" s="233" t="s">
        <v>158</v>
      </c>
      <c r="G231" s="231"/>
      <c r="H231" s="234">
        <v>74.88</v>
      </c>
      <c r="I231" s="235"/>
      <c r="J231" s="231"/>
      <c r="K231" s="231"/>
      <c r="L231" s="236"/>
      <c r="M231" s="237"/>
      <c r="N231" s="238"/>
      <c r="O231" s="238"/>
      <c r="P231" s="238"/>
      <c r="Q231" s="238"/>
      <c r="R231" s="238"/>
      <c r="S231" s="238"/>
      <c r="T231" s="239"/>
      <c r="AT231" s="240" t="s">
        <v>155</v>
      </c>
      <c r="AU231" s="240" t="s">
        <v>83</v>
      </c>
      <c r="AV231" s="15" t="s">
        <v>153</v>
      </c>
      <c r="AW231" s="15" t="s">
        <v>34</v>
      </c>
      <c r="AX231" s="15" t="s">
        <v>81</v>
      </c>
      <c r="AY231" s="240" t="s">
        <v>145</v>
      </c>
    </row>
    <row r="232" spans="1:65" s="2" customFormat="1" ht="16.5" customHeight="1">
      <c r="A232" s="36"/>
      <c r="B232" s="37"/>
      <c r="C232" s="241" t="s">
        <v>276</v>
      </c>
      <c r="D232" s="241" t="s">
        <v>273</v>
      </c>
      <c r="E232" s="242" t="s">
        <v>332</v>
      </c>
      <c r="F232" s="243" t="s">
        <v>333</v>
      </c>
      <c r="G232" s="244" t="s">
        <v>182</v>
      </c>
      <c r="H232" s="245">
        <v>74.88</v>
      </c>
      <c r="I232" s="246"/>
      <c r="J232" s="247">
        <f>ROUND(I232*H232,2)</f>
        <v>0</v>
      </c>
      <c r="K232" s="243" t="s">
        <v>152</v>
      </c>
      <c r="L232" s="248"/>
      <c r="M232" s="249" t="s">
        <v>21</v>
      </c>
      <c r="N232" s="250" t="s">
        <v>45</v>
      </c>
      <c r="O232" s="66"/>
      <c r="P232" s="204">
        <f>O232*H232</f>
        <v>0</v>
      </c>
      <c r="Q232" s="204">
        <v>1.89E-3</v>
      </c>
      <c r="R232" s="204">
        <f>Q232*H232</f>
        <v>0.14152319999999999</v>
      </c>
      <c r="S232" s="204">
        <v>0</v>
      </c>
      <c r="T232" s="205">
        <f>S232*H232</f>
        <v>0</v>
      </c>
      <c r="U232" s="36"/>
      <c r="V232" s="36"/>
      <c r="W232" s="36"/>
      <c r="X232" s="36"/>
      <c r="Y232" s="36"/>
      <c r="Z232" s="36"/>
      <c r="AA232" s="36"/>
      <c r="AB232" s="36"/>
      <c r="AC232" s="36"/>
      <c r="AD232" s="36"/>
      <c r="AE232" s="36"/>
      <c r="AR232" s="206" t="s">
        <v>276</v>
      </c>
      <c r="AT232" s="206" t="s">
        <v>273</v>
      </c>
      <c r="AU232" s="206" t="s">
        <v>83</v>
      </c>
      <c r="AY232" s="19" t="s">
        <v>145</v>
      </c>
      <c r="BE232" s="207">
        <f>IF(N232="základní",J232,0)</f>
        <v>0</v>
      </c>
      <c r="BF232" s="207">
        <f>IF(N232="snížená",J232,0)</f>
        <v>0</v>
      </c>
      <c r="BG232" s="207">
        <f>IF(N232="zákl. přenesená",J232,0)</f>
        <v>0</v>
      </c>
      <c r="BH232" s="207">
        <f>IF(N232="sníž. přenesená",J232,0)</f>
        <v>0</v>
      </c>
      <c r="BI232" s="207">
        <f>IF(N232="nulová",J232,0)</f>
        <v>0</v>
      </c>
      <c r="BJ232" s="19" t="s">
        <v>81</v>
      </c>
      <c r="BK232" s="207">
        <f>ROUND(I232*H232,2)</f>
        <v>0</v>
      </c>
      <c r="BL232" s="19" t="s">
        <v>237</v>
      </c>
      <c r="BM232" s="206" t="s">
        <v>334</v>
      </c>
    </row>
    <row r="233" spans="1:65" s="2" customFormat="1" ht="44.25" customHeight="1">
      <c r="A233" s="36"/>
      <c r="B233" s="37"/>
      <c r="C233" s="195" t="s">
        <v>335</v>
      </c>
      <c r="D233" s="195" t="s">
        <v>148</v>
      </c>
      <c r="E233" s="196" t="s">
        <v>336</v>
      </c>
      <c r="F233" s="197" t="s">
        <v>337</v>
      </c>
      <c r="G233" s="198" t="s">
        <v>163</v>
      </c>
      <c r="H233" s="199">
        <v>265.43</v>
      </c>
      <c r="I233" s="200"/>
      <c r="J233" s="201">
        <f>ROUND(I233*H233,2)</f>
        <v>0</v>
      </c>
      <c r="K233" s="197" t="s">
        <v>164</v>
      </c>
      <c r="L233" s="41"/>
      <c r="M233" s="202" t="s">
        <v>21</v>
      </c>
      <c r="N233" s="203" t="s">
        <v>45</v>
      </c>
      <c r="O233" s="66"/>
      <c r="P233" s="204">
        <f>O233*H233</f>
        <v>0</v>
      </c>
      <c r="Q233" s="204">
        <v>0</v>
      </c>
      <c r="R233" s="204">
        <f>Q233*H233</f>
        <v>0</v>
      </c>
      <c r="S233" s="204">
        <v>0</v>
      </c>
      <c r="T233" s="205">
        <f>S233*H233</f>
        <v>0</v>
      </c>
      <c r="U233" s="36"/>
      <c r="V233" s="36"/>
      <c r="W233" s="36"/>
      <c r="X233" s="36"/>
      <c r="Y233" s="36"/>
      <c r="Z233" s="36"/>
      <c r="AA233" s="36"/>
      <c r="AB233" s="36"/>
      <c r="AC233" s="36"/>
      <c r="AD233" s="36"/>
      <c r="AE233" s="36"/>
      <c r="AR233" s="206" t="s">
        <v>237</v>
      </c>
      <c r="AT233" s="206" t="s">
        <v>148</v>
      </c>
      <c r="AU233" s="206" t="s">
        <v>83</v>
      </c>
      <c r="AY233" s="19" t="s">
        <v>145</v>
      </c>
      <c r="BE233" s="207">
        <f>IF(N233="základní",J233,0)</f>
        <v>0</v>
      </c>
      <c r="BF233" s="207">
        <f>IF(N233="snížená",J233,0)</f>
        <v>0</v>
      </c>
      <c r="BG233" s="207">
        <f>IF(N233="zákl. přenesená",J233,0)</f>
        <v>0</v>
      </c>
      <c r="BH233" s="207">
        <f>IF(N233="sníž. přenesená",J233,0)</f>
        <v>0</v>
      </c>
      <c r="BI233" s="207">
        <f>IF(N233="nulová",J233,0)</f>
        <v>0</v>
      </c>
      <c r="BJ233" s="19" t="s">
        <v>81</v>
      </c>
      <c r="BK233" s="207">
        <f>ROUND(I233*H233,2)</f>
        <v>0</v>
      </c>
      <c r="BL233" s="19" t="s">
        <v>237</v>
      </c>
      <c r="BM233" s="206" t="s">
        <v>338</v>
      </c>
    </row>
    <row r="234" spans="1:65" s="13" customFormat="1" ht="11.25">
      <c r="B234" s="208"/>
      <c r="C234" s="209"/>
      <c r="D234" s="210" t="s">
        <v>155</v>
      </c>
      <c r="E234" s="211" t="s">
        <v>21</v>
      </c>
      <c r="F234" s="212" t="s">
        <v>339</v>
      </c>
      <c r="G234" s="209"/>
      <c r="H234" s="211" t="s">
        <v>21</v>
      </c>
      <c r="I234" s="213"/>
      <c r="J234" s="209"/>
      <c r="K234" s="209"/>
      <c r="L234" s="214"/>
      <c r="M234" s="215"/>
      <c r="N234" s="216"/>
      <c r="O234" s="216"/>
      <c r="P234" s="216"/>
      <c r="Q234" s="216"/>
      <c r="R234" s="216"/>
      <c r="S234" s="216"/>
      <c r="T234" s="217"/>
      <c r="AT234" s="218" t="s">
        <v>155</v>
      </c>
      <c r="AU234" s="218" t="s">
        <v>83</v>
      </c>
      <c r="AV234" s="13" t="s">
        <v>81</v>
      </c>
      <c r="AW234" s="13" t="s">
        <v>34</v>
      </c>
      <c r="AX234" s="13" t="s">
        <v>74</v>
      </c>
      <c r="AY234" s="218" t="s">
        <v>145</v>
      </c>
    </row>
    <row r="235" spans="1:65" s="14" customFormat="1" ht="11.25">
      <c r="B235" s="219"/>
      <c r="C235" s="220"/>
      <c r="D235" s="210" t="s">
        <v>155</v>
      </c>
      <c r="E235" s="221" t="s">
        <v>21</v>
      </c>
      <c r="F235" s="222" t="s">
        <v>340</v>
      </c>
      <c r="G235" s="220"/>
      <c r="H235" s="223">
        <v>130.38</v>
      </c>
      <c r="I235" s="224"/>
      <c r="J235" s="220"/>
      <c r="K235" s="220"/>
      <c r="L235" s="225"/>
      <c r="M235" s="226"/>
      <c r="N235" s="227"/>
      <c r="O235" s="227"/>
      <c r="P235" s="227"/>
      <c r="Q235" s="227"/>
      <c r="R235" s="227"/>
      <c r="S235" s="227"/>
      <c r="T235" s="228"/>
      <c r="AT235" s="229" t="s">
        <v>155</v>
      </c>
      <c r="AU235" s="229" t="s">
        <v>83</v>
      </c>
      <c r="AV235" s="14" t="s">
        <v>83</v>
      </c>
      <c r="AW235" s="14" t="s">
        <v>34</v>
      </c>
      <c r="AX235" s="14" t="s">
        <v>74</v>
      </c>
      <c r="AY235" s="229" t="s">
        <v>145</v>
      </c>
    </row>
    <row r="236" spans="1:65" s="14" customFormat="1" ht="11.25">
      <c r="B236" s="219"/>
      <c r="C236" s="220"/>
      <c r="D236" s="210" t="s">
        <v>155</v>
      </c>
      <c r="E236" s="221" t="s">
        <v>21</v>
      </c>
      <c r="F236" s="222" t="s">
        <v>341</v>
      </c>
      <c r="G236" s="220"/>
      <c r="H236" s="223">
        <v>52.93</v>
      </c>
      <c r="I236" s="224"/>
      <c r="J236" s="220"/>
      <c r="K236" s="220"/>
      <c r="L236" s="225"/>
      <c r="M236" s="226"/>
      <c r="N236" s="227"/>
      <c r="O236" s="227"/>
      <c r="P236" s="227"/>
      <c r="Q236" s="227"/>
      <c r="R236" s="227"/>
      <c r="S236" s="227"/>
      <c r="T236" s="228"/>
      <c r="AT236" s="229" t="s">
        <v>155</v>
      </c>
      <c r="AU236" s="229" t="s">
        <v>83</v>
      </c>
      <c r="AV236" s="14" t="s">
        <v>83</v>
      </c>
      <c r="AW236" s="14" t="s">
        <v>34</v>
      </c>
      <c r="AX236" s="14" t="s">
        <v>74</v>
      </c>
      <c r="AY236" s="229" t="s">
        <v>145</v>
      </c>
    </row>
    <row r="237" spans="1:65" s="14" customFormat="1" ht="11.25">
      <c r="B237" s="219"/>
      <c r="C237" s="220"/>
      <c r="D237" s="210" t="s">
        <v>155</v>
      </c>
      <c r="E237" s="221" t="s">
        <v>21</v>
      </c>
      <c r="F237" s="222" t="s">
        <v>342</v>
      </c>
      <c r="G237" s="220"/>
      <c r="H237" s="223">
        <v>18.34</v>
      </c>
      <c r="I237" s="224"/>
      <c r="J237" s="220"/>
      <c r="K237" s="220"/>
      <c r="L237" s="225"/>
      <c r="M237" s="226"/>
      <c r="N237" s="227"/>
      <c r="O237" s="227"/>
      <c r="P237" s="227"/>
      <c r="Q237" s="227"/>
      <c r="R237" s="227"/>
      <c r="S237" s="227"/>
      <c r="T237" s="228"/>
      <c r="AT237" s="229" t="s">
        <v>155</v>
      </c>
      <c r="AU237" s="229" t="s">
        <v>83</v>
      </c>
      <c r="AV237" s="14" t="s">
        <v>83</v>
      </c>
      <c r="AW237" s="14" t="s">
        <v>34</v>
      </c>
      <c r="AX237" s="14" t="s">
        <v>74</v>
      </c>
      <c r="AY237" s="229" t="s">
        <v>145</v>
      </c>
    </row>
    <row r="238" spans="1:65" s="13" customFormat="1" ht="11.25">
      <c r="B238" s="208"/>
      <c r="C238" s="209"/>
      <c r="D238" s="210" t="s">
        <v>155</v>
      </c>
      <c r="E238" s="211" t="s">
        <v>21</v>
      </c>
      <c r="F238" s="212" t="s">
        <v>343</v>
      </c>
      <c r="G238" s="209"/>
      <c r="H238" s="211" t="s">
        <v>21</v>
      </c>
      <c r="I238" s="213"/>
      <c r="J238" s="209"/>
      <c r="K238" s="209"/>
      <c r="L238" s="214"/>
      <c r="M238" s="215"/>
      <c r="N238" s="216"/>
      <c r="O238" s="216"/>
      <c r="P238" s="216"/>
      <c r="Q238" s="216"/>
      <c r="R238" s="216"/>
      <c r="S238" s="216"/>
      <c r="T238" s="217"/>
      <c r="AT238" s="218" t="s">
        <v>155</v>
      </c>
      <c r="AU238" s="218" t="s">
        <v>83</v>
      </c>
      <c r="AV238" s="13" t="s">
        <v>81</v>
      </c>
      <c r="AW238" s="13" t="s">
        <v>34</v>
      </c>
      <c r="AX238" s="13" t="s">
        <v>74</v>
      </c>
      <c r="AY238" s="218" t="s">
        <v>145</v>
      </c>
    </row>
    <row r="239" spans="1:65" s="14" customFormat="1" ht="11.25">
      <c r="B239" s="219"/>
      <c r="C239" s="220"/>
      <c r="D239" s="210" t="s">
        <v>155</v>
      </c>
      <c r="E239" s="221" t="s">
        <v>21</v>
      </c>
      <c r="F239" s="222" t="s">
        <v>344</v>
      </c>
      <c r="G239" s="220"/>
      <c r="H239" s="223">
        <v>22.34</v>
      </c>
      <c r="I239" s="224"/>
      <c r="J239" s="220"/>
      <c r="K239" s="220"/>
      <c r="L239" s="225"/>
      <c r="M239" s="226"/>
      <c r="N239" s="227"/>
      <c r="O239" s="227"/>
      <c r="P239" s="227"/>
      <c r="Q239" s="227"/>
      <c r="R239" s="227"/>
      <c r="S239" s="227"/>
      <c r="T239" s="228"/>
      <c r="AT239" s="229" t="s">
        <v>155</v>
      </c>
      <c r="AU239" s="229" t="s">
        <v>83</v>
      </c>
      <c r="AV239" s="14" t="s">
        <v>83</v>
      </c>
      <c r="AW239" s="14" t="s">
        <v>34</v>
      </c>
      <c r="AX239" s="14" t="s">
        <v>74</v>
      </c>
      <c r="AY239" s="229" t="s">
        <v>145</v>
      </c>
    </row>
    <row r="240" spans="1:65" s="14" customFormat="1" ht="11.25">
      <c r="B240" s="219"/>
      <c r="C240" s="220"/>
      <c r="D240" s="210" t="s">
        <v>155</v>
      </c>
      <c r="E240" s="221" t="s">
        <v>21</v>
      </c>
      <c r="F240" s="222" t="s">
        <v>345</v>
      </c>
      <c r="G240" s="220"/>
      <c r="H240" s="223">
        <v>3.9</v>
      </c>
      <c r="I240" s="224"/>
      <c r="J240" s="220"/>
      <c r="K240" s="220"/>
      <c r="L240" s="225"/>
      <c r="M240" s="226"/>
      <c r="N240" s="227"/>
      <c r="O240" s="227"/>
      <c r="P240" s="227"/>
      <c r="Q240" s="227"/>
      <c r="R240" s="227"/>
      <c r="S240" s="227"/>
      <c r="T240" s="228"/>
      <c r="AT240" s="229" t="s">
        <v>155</v>
      </c>
      <c r="AU240" s="229" t="s">
        <v>83</v>
      </c>
      <c r="AV240" s="14" t="s">
        <v>83</v>
      </c>
      <c r="AW240" s="14" t="s">
        <v>34</v>
      </c>
      <c r="AX240" s="14" t="s">
        <v>74</v>
      </c>
      <c r="AY240" s="229" t="s">
        <v>145</v>
      </c>
    </row>
    <row r="241" spans="1:65" s="14" customFormat="1" ht="11.25">
      <c r="B241" s="219"/>
      <c r="C241" s="220"/>
      <c r="D241" s="210" t="s">
        <v>155</v>
      </c>
      <c r="E241" s="221" t="s">
        <v>21</v>
      </c>
      <c r="F241" s="222" t="s">
        <v>346</v>
      </c>
      <c r="G241" s="220"/>
      <c r="H241" s="223">
        <v>4</v>
      </c>
      <c r="I241" s="224"/>
      <c r="J241" s="220"/>
      <c r="K241" s="220"/>
      <c r="L241" s="225"/>
      <c r="M241" s="226"/>
      <c r="N241" s="227"/>
      <c r="O241" s="227"/>
      <c r="P241" s="227"/>
      <c r="Q241" s="227"/>
      <c r="R241" s="227"/>
      <c r="S241" s="227"/>
      <c r="T241" s="228"/>
      <c r="AT241" s="229" t="s">
        <v>155</v>
      </c>
      <c r="AU241" s="229" t="s">
        <v>83</v>
      </c>
      <c r="AV241" s="14" t="s">
        <v>83</v>
      </c>
      <c r="AW241" s="14" t="s">
        <v>34</v>
      </c>
      <c r="AX241" s="14" t="s">
        <v>74</v>
      </c>
      <c r="AY241" s="229" t="s">
        <v>145</v>
      </c>
    </row>
    <row r="242" spans="1:65" s="14" customFormat="1" ht="11.25">
      <c r="B242" s="219"/>
      <c r="C242" s="220"/>
      <c r="D242" s="210" t="s">
        <v>155</v>
      </c>
      <c r="E242" s="221" t="s">
        <v>21</v>
      </c>
      <c r="F242" s="222" t="s">
        <v>347</v>
      </c>
      <c r="G242" s="220"/>
      <c r="H242" s="223">
        <v>9.4</v>
      </c>
      <c r="I242" s="224"/>
      <c r="J242" s="220"/>
      <c r="K242" s="220"/>
      <c r="L242" s="225"/>
      <c r="M242" s="226"/>
      <c r="N242" s="227"/>
      <c r="O242" s="227"/>
      <c r="P242" s="227"/>
      <c r="Q242" s="227"/>
      <c r="R242" s="227"/>
      <c r="S242" s="227"/>
      <c r="T242" s="228"/>
      <c r="AT242" s="229" t="s">
        <v>155</v>
      </c>
      <c r="AU242" s="229" t="s">
        <v>83</v>
      </c>
      <c r="AV242" s="14" t="s">
        <v>83</v>
      </c>
      <c r="AW242" s="14" t="s">
        <v>34</v>
      </c>
      <c r="AX242" s="14" t="s">
        <v>74</v>
      </c>
      <c r="AY242" s="229" t="s">
        <v>145</v>
      </c>
    </row>
    <row r="243" spans="1:65" s="14" customFormat="1" ht="11.25">
      <c r="B243" s="219"/>
      <c r="C243" s="220"/>
      <c r="D243" s="210" t="s">
        <v>155</v>
      </c>
      <c r="E243" s="221" t="s">
        <v>21</v>
      </c>
      <c r="F243" s="222" t="s">
        <v>348</v>
      </c>
      <c r="G243" s="220"/>
      <c r="H243" s="223">
        <v>1.8</v>
      </c>
      <c r="I243" s="224"/>
      <c r="J243" s="220"/>
      <c r="K243" s="220"/>
      <c r="L243" s="225"/>
      <c r="M243" s="226"/>
      <c r="N243" s="227"/>
      <c r="O243" s="227"/>
      <c r="P243" s="227"/>
      <c r="Q243" s="227"/>
      <c r="R243" s="227"/>
      <c r="S243" s="227"/>
      <c r="T243" s="228"/>
      <c r="AT243" s="229" t="s">
        <v>155</v>
      </c>
      <c r="AU243" s="229" t="s">
        <v>83</v>
      </c>
      <c r="AV243" s="14" t="s">
        <v>83</v>
      </c>
      <c r="AW243" s="14" t="s">
        <v>34</v>
      </c>
      <c r="AX243" s="14" t="s">
        <v>74</v>
      </c>
      <c r="AY243" s="229" t="s">
        <v>145</v>
      </c>
    </row>
    <row r="244" spans="1:65" s="14" customFormat="1" ht="11.25">
      <c r="B244" s="219"/>
      <c r="C244" s="220"/>
      <c r="D244" s="210" t="s">
        <v>155</v>
      </c>
      <c r="E244" s="221" t="s">
        <v>21</v>
      </c>
      <c r="F244" s="222" t="s">
        <v>344</v>
      </c>
      <c r="G244" s="220"/>
      <c r="H244" s="223">
        <v>22.34</v>
      </c>
      <c r="I244" s="224"/>
      <c r="J244" s="220"/>
      <c r="K244" s="220"/>
      <c r="L244" s="225"/>
      <c r="M244" s="226"/>
      <c r="N244" s="227"/>
      <c r="O244" s="227"/>
      <c r="P244" s="227"/>
      <c r="Q244" s="227"/>
      <c r="R244" s="227"/>
      <c r="S244" s="227"/>
      <c r="T244" s="228"/>
      <c r="AT244" s="229" t="s">
        <v>155</v>
      </c>
      <c r="AU244" s="229" t="s">
        <v>83</v>
      </c>
      <c r="AV244" s="14" t="s">
        <v>83</v>
      </c>
      <c r="AW244" s="14" t="s">
        <v>34</v>
      </c>
      <c r="AX244" s="14" t="s">
        <v>74</v>
      </c>
      <c r="AY244" s="229" t="s">
        <v>145</v>
      </c>
    </row>
    <row r="245" spans="1:65" s="15" customFormat="1" ht="11.25">
      <c r="B245" s="230"/>
      <c r="C245" s="231"/>
      <c r="D245" s="210" t="s">
        <v>155</v>
      </c>
      <c r="E245" s="232" t="s">
        <v>21</v>
      </c>
      <c r="F245" s="233" t="s">
        <v>158</v>
      </c>
      <c r="G245" s="231"/>
      <c r="H245" s="234">
        <v>265.43</v>
      </c>
      <c r="I245" s="235"/>
      <c r="J245" s="231"/>
      <c r="K245" s="231"/>
      <c r="L245" s="236"/>
      <c r="M245" s="237"/>
      <c r="N245" s="238"/>
      <c r="O245" s="238"/>
      <c r="P245" s="238"/>
      <c r="Q245" s="238"/>
      <c r="R245" s="238"/>
      <c r="S245" s="238"/>
      <c r="T245" s="239"/>
      <c r="AT245" s="240" t="s">
        <v>155</v>
      </c>
      <c r="AU245" s="240" t="s">
        <v>83</v>
      </c>
      <c r="AV245" s="15" t="s">
        <v>153</v>
      </c>
      <c r="AW245" s="15" t="s">
        <v>34</v>
      </c>
      <c r="AX245" s="15" t="s">
        <v>81</v>
      </c>
      <c r="AY245" s="240" t="s">
        <v>145</v>
      </c>
    </row>
    <row r="246" spans="1:65" s="2" customFormat="1" ht="44.25" customHeight="1">
      <c r="A246" s="36"/>
      <c r="B246" s="37"/>
      <c r="C246" s="241" t="s">
        <v>349</v>
      </c>
      <c r="D246" s="241" t="s">
        <v>273</v>
      </c>
      <c r="E246" s="242" t="s">
        <v>306</v>
      </c>
      <c r="F246" s="243" t="s">
        <v>307</v>
      </c>
      <c r="G246" s="244" t="s">
        <v>163</v>
      </c>
      <c r="H246" s="245">
        <v>318.51600000000002</v>
      </c>
      <c r="I246" s="246"/>
      <c r="J246" s="247">
        <f>ROUND(I246*H246,2)</f>
        <v>0</v>
      </c>
      <c r="K246" s="243" t="s">
        <v>164</v>
      </c>
      <c r="L246" s="248"/>
      <c r="M246" s="249" t="s">
        <v>21</v>
      </c>
      <c r="N246" s="250" t="s">
        <v>45</v>
      </c>
      <c r="O246" s="66"/>
      <c r="P246" s="204">
        <f>O246*H246</f>
        <v>0</v>
      </c>
      <c r="Q246" s="204">
        <v>1E-3</v>
      </c>
      <c r="R246" s="204">
        <f>Q246*H246</f>
        <v>0.31851600000000002</v>
      </c>
      <c r="S246" s="204">
        <v>0</v>
      </c>
      <c r="T246" s="205">
        <f>S246*H246</f>
        <v>0</v>
      </c>
      <c r="U246" s="36"/>
      <c r="V246" s="36"/>
      <c r="W246" s="36"/>
      <c r="X246" s="36"/>
      <c r="Y246" s="36"/>
      <c r="Z246" s="36"/>
      <c r="AA246" s="36"/>
      <c r="AB246" s="36"/>
      <c r="AC246" s="36"/>
      <c r="AD246" s="36"/>
      <c r="AE246" s="36"/>
      <c r="AR246" s="206" t="s">
        <v>276</v>
      </c>
      <c r="AT246" s="206" t="s">
        <v>273</v>
      </c>
      <c r="AU246" s="206" t="s">
        <v>83</v>
      </c>
      <c r="AY246" s="19" t="s">
        <v>145</v>
      </c>
      <c r="BE246" s="207">
        <f>IF(N246="základní",J246,0)</f>
        <v>0</v>
      </c>
      <c r="BF246" s="207">
        <f>IF(N246="snížená",J246,0)</f>
        <v>0</v>
      </c>
      <c r="BG246" s="207">
        <f>IF(N246="zákl. přenesená",J246,0)</f>
        <v>0</v>
      </c>
      <c r="BH246" s="207">
        <f>IF(N246="sníž. přenesená",J246,0)</f>
        <v>0</v>
      </c>
      <c r="BI246" s="207">
        <f>IF(N246="nulová",J246,0)</f>
        <v>0</v>
      </c>
      <c r="BJ246" s="19" t="s">
        <v>81</v>
      </c>
      <c r="BK246" s="207">
        <f>ROUND(I246*H246,2)</f>
        <v>0</v>
      </c>
      <c r="BL246" s="19" t="s">
        <v>237</v>
      </c>
      <c r="BM246" s="206" t="s">
        <v>350</v>
      </c>
    </row>
    <row r="247" spans="1:65" s="14" customFormat="1" ht="11.25">
      <c r="B247" s="219"/>
      <c r="C247" s="220"/>
      <c r="D247" s="210" t="s">
        <v>155</v>
      </c>
      <c r="E247" s="220"/>
      <c r="F247" s="222" t="s">
        <v>351</v>
      </c>
      <c r="G247" s="220"/>
      <c r="H247" s="223">
        <v>318.51600000000002</v>
      </c>
      <c r="I247" s="224"/>
      <c r="J247" s="220"/>
      <c r="K247" s="220"/>
      <c r="L247" s="225"/>
      <c r="M247" s="226"/>
      <c r="N247" s="227"/>
      <c r="O247" s="227"/>
      <c r="P247" s="227"/>
      <c r="Q247" s="227"/>
      <c r="R247" s="227"/>
      <c r="S247" s="227"/>
      <c r="T247" s="228"/>
      <c r="AT247" s="229" t="s">
        <v>155</v>
      </c>
      <c r="AU247" s="229" t="s">
        <v>83</v>
      </c>
      <c r="AV247" s="14" t="s">
        <v>83</v>
      </c>
      <c r="AW247" s="14" t="s">
        <v>4</v>
      </c>
      <c r="AX247" s="14" t="s">
        <v>81</v>
      </c>
      <c r="AY247" s="229" t="s">
        <v>145</v>
      </c>
    </row>
    <row r="248" spans="1:65" s="2" customFormat="1" ht="33" customHeight="1">
      <c r="A248" s="36"/>
      <c r="B248" s="37"/>
      <c r="C248" s="195" t="s">
        <v>352</v>
      </c>
      <c r="D248" s="195" t="s">
        <v>148</v>
      </c>
      <c r="E248" s="196" t="s">
        <v>353</v>
      </c>
      <c r="F248" s="197" t="s">
        <v>354</v>
      </c>
      <c r="G248" s="198" t="s">
        <v>163</v>
      </c>
      <c r="H248" s="199">
        <v>224.75</v>
      </c>
      <c r="I248" s="200"/>
      <c r="J248" s="201">
        <f>ROUND(I248*H248,2)</f>
        <v>0</v>
      </c>
      <c r="K248" s="197" t="s">
        <v>164</v>
      </c>
      <c r="L248" s="41"/>
      <c r="M248" s="202" t="s">
        <v>21</v>
      </c>
      <c r="N248" s="203" t="s">
        <v>45</v>
      </c>
      <c r="O248" s="66"/>
      <c r="P248" s="204">
        <f>O248*H248</f>
        <v>0</v>
      </c>
      <c r="Q248" s="204">
        <v>9.3999999999999997E-4</v>
      </c>
      <c r="R248" s="204">
        <f>Q248*H248</f>
        <v>0.21126499999999998</v>
      </c>
      <c r="S248" s="204">
        <v>0</v>
      </c>
      <c r="T248" s="205">
        <f>S248*H248</f>
        <v>0</v>
      </c>
      <c r="U248" s="36"/>
      <c r="V248" s="36"/>
      <c r="W248" s="36"/>
      <c r="X248" s="36"/>
      <c r="Y248" s="36"/>
      <c r="Z248" s="36"/>
      <c r="AA248" s="36"/>
      <c r="AB248" s="36"/>
      <c r="AC248" s="36"/>
      <c r="AD248" s="36"/>
      <c r="AE248" s="36"/>
      <c r="AR248" s="206" t="s">
        <v>237</v>
      </c>
      <c r="AT248" s="206" t="s">
        <v>148</v>
      </c>
      <c r="AU248" s="206" t="s">
        <v>83</v>
      </c>
      <c r="AY248" s="19" t="s">
        <v>145</v>
      </c>
      <c r="BE248" s="207">
        <f>IF(N248="základní",J248,0)</f>
        <v>0</v>
      </c>
      <c r="BF248" s="207">
        <f>IF(N248="snížená",J248,0)</f>
        <v>0</v>
      </c>
      <c r="BG248" s="207">
        <f>IF(N248="zákl. přenesená",J248,0)</f>
        <v>0</v>
      </c>
      <c r="BH248" s="207">
        <f>IF(N248="sníž. přenesená",J248,0)</f>
        <v>0</v>
      </c>
      <c r="BI248" s="207">
        <f>IF(N248="nulová",J248,0)</f>
        <v>0</v>
      </c>
      <c r="BJ248" s="19" t="s">
        <v>81</v>
      </c>
      <c r="BK248" s="207">
        <f>ROUND(I248*H248,2)</f>
        <v>0</v>
      </c>
      <c r="BL248" s="19" t="s">
        <v>237</v>
      </c>
      <c r="BM248" s="206" t="s">
        <v>355</v>
      </c>
    </row>
    <row r="249" spans="1:65" s="13" customFormat="1" ht="11.25">
      <c r="B249" s="208"/>
      <c r="C249" s="209"/>
      <c r="D249" s="210" t="s">
        <v>155</v>
      </c>
      <c r="E249" s="211" t="s">
        <v>21</v>
      </c>
      <c r="F249" s="212" t="s">
        <v>339</v>
      </c>
      <c r="G249" s="209"/>
      <c r="H249" s="211" t="s">
        <v>21</v>
      </c>
      <c r="I249" s="213"/>
      <c r="J249" s="209"/>
      <c r="K249" s="209"/>
      <c r="L249" s="214"/>
      <c r="M249" s="215"/>
      <c r="N249" s="216"/>
      <c r="O249" s="216"/>
      <c r="P249" s="216"/>
      <c r="Q249" s="216"/>
      <c r="R249" s="216"/>
      <c r="S249" s="216"/>
      <c r="T249" s="217"/>
      <c r="AT249" s="218" t="s">
        <v>155</v>
      </c>
      <c r="AU249" s="218" t="s">
        <v>83</v>
      </c>
      <c r="AV249" s="13" t="s">
        <v>81</v>
      </c>
      <c r="AW249" s="13" t="s">
        <v>34</v>
      </c>
      <c r="AX249" s="13" t="s">
        <v>74</v>
      </c>
      <c r="AY249" s="218" t="s">
        <v>145</v>
      </c>
    </row>
    <row r="250" spans="1:65" s="14" customFormat="1" ht="11.25">
      <c r="B250" s="219"/>
      <c r="C250" s="220"/>
      <c r="D250" s="210" t="s">
        <v>155</v>
      </c>
      <c r="E250" s="221" t="s">
        <v>21</v>
      </c>
      <c r="F250" s="222" t="s">
        <v>340</v>
      </c>
      <c r="G250" s="220"/>
      <c r="H250" s="223">
        <v>130.38</v>
      </c>
      <c r="I250" s="224"/>
      <c r="J250" s="220"/>
      <c r="K250" s="220"/>
      <c r="L250" s="225"/>
      <c r="M250" s="226"/>
      <c r="N250" s="227"/>
      <c r="O250" s="227"/>
      <c r="P250" s="227"/>
      <c r="Q250" s="227"/>
      <c r="R250" s="227"/>
      <c r="S250" s="227"/>
      <c r="T250" s="228"/>
      <c r="AT250" s="229" t="s">
        <v>155</v>
      </c>
      <c r="AU250" s="229" t="s">
        <v>83</v>
      </c>
      <c r="AV250" s="14" t="s">
        <v>83</v>
      </c>
      <c r="AW250" s="14" t="s">
        <v>34</v>
      </c>
      <c r="AX250" s="14" t="s">
        <v>74</v>
      </c>
      <c r="AY250" s="229" t="s">
        <v>145</v>
      </c>
    </row>
    <row r="251" spans="1:65" s="14" customFormat="1" ht="11.25">
      <c r="B251" s="219"/>
      <c r="C251" s="220"/>
      <c r="D251" s="210" t="s">
        <v>155</v>
      </c>
      <c r="E251" s="221" t="s">
        <v>21</v>
      </c>
      <c r="F251" s="222" t="s">
        <v>341</v>
      </c>
      <c r="G251" s="220"/>
      <c r="H251" s="223">
        <v>52.93</v>
      </c>
      <c r="I251" s="224"/>
      <c r="J251" s="220"/>
      <c r="K251" s="220"/>
      <c r="L251" s="225"/>
      <c r="M251" s="226"/>
      <c r="N251" s="227"/>
      <c r="O251" s="227"/>
      <c r="P251" s="227"/>
      <c r="Q251" s="227"/>
      <c r="R251" s="227"/>
      <c r="S251" s="227"/>
      <c r="T251" s="228"/>
      <c r="AT251" s="229" t="s">
        <v>155</v>
      </c>
      <c r="AU251" s="229" t="s">
        <v>83</v>
      </c>
      <c r="AV251" s="14" t="s">
        <v>83</v>
      </c>
      <c r="AW251" s="14" t="s">
        <v>34</v>
      </c>
      <c r="AX251" s="14" t="s">
        <v>74</v>
      </c>
      <c r="AY251" s="229" t="s">
        <v>145</v>
      </c>
    </row>
    <row r="252" spans="1:65" s="13" customFormat="1" ht="11.25">
      <c r="B252" s="208"/>
      <c r="C252" s="209"/>
      <c r="D252" s="210" t="s">
        <v>155</v>
      </c>
      <c r="E252" s="211" t="s">
        <v>21</v>
      </c>
      <c r="F252" s="212" t="s">
        <v>343</v>
      </c>
      <c r="G252" s="209"/>
      <c r="H252" s="211" t="s">
        <v>21</v>
      </c>
      <c r="I252" s="213"/>
      <c r="J252" s="209"/>
      <c r="K252" s="209"/>
      <c r="L252" s="214"/>
      <c r="M252" s="215"/>
      <c r="N252" s="216"/>
      <c r="O252" s="216"/>
      <c r="P252" s="216"/>
      <c r="Q252" s="216"/>
      <c r="R252" s="216"/>
      <c r="S252" s="216"/>
      <c r="T252" s="217"/>
      <c r="AT252" s="218" t="s">
        <v>155</v>
      </c>
      <c r="AU252" s="218" t="s">
        <v>83</v>
      </c>
      <c r="AV252" s="13" t="s">
        <v>81</v>
      </c>
      <c r="AW252" s="13" t="s">
        <v>34</v>
      </c>
      <c r="AX252" s="13" t="s">
        <v>74</v>
      </c>
      <c r="AY252" s="218" t="s">
        <v>145</v>
      </c>
    </row>
    <row r="253" spans="1:65" s="14" customFormat="1" ht="11.25">
      <c r="B253" s="219"/>
      <c r="C253" s="220"/>
      <c r="D253" s="210" t="s">
        <v>155</v>
      </c>
      <c r="E253" s="221" t="s">
        <v>21</v>
      </c>
      <c r="F253" s="222" t="s">
        <v>344</v>
      </c>
      <c r="G253" s="220"/>
      <c r="H253" s="223">
        <v>22.34</v>
      </c>
      <c r="I253" s="224"/>
      <c r="J253" s="220"/>
      <c r="K253" s="220"/>
      <c r="L253" s="225"/>
      <c r="M253" s="226"/>
      <c r="N253" s="227"/>
      <c r="O253" s="227"/>
      <c r="P253" s="227"/>
      <c r="Q253" s="227"/>
      <c r="R253" s="227"/>
      <c r="S253" s="227"/>
      <c r="T253" s="228"/>
      <c r="AT253" s="229" t="s">
        <v>155</v>
      </c>
      <c r="AU253" s="229" t="s">
        <v>83</v>
      </c>
      <c r="AV253" s="14" t="s">
        <v>83</v>
      </c>
      <c r="AW253" s="14" t="s">
        <v>34</v>
      </c>
      <c r="AX253" s="14" t="s">
        <v>74</v>
      </c>
      <c r="AY253" s="229" t="s">
        <v>145</v>
      </c>
    </row>
    <row r="254" spans="1:65" s="14" customFormat="1" ht="11.25">
      <c r="B254" s="219"/>
      <c r="C254" s="220"/>
      <c r="D254" s="210" t="s">
        <v>155</v>
      </c>
      <c r="E254" s="221" t="s">
        <v>21</v>
      </c>
      <c r="F254" s="222" t="s">
        <v>345</v>
      </c>
      <c r="G254" s="220"/>
      <c r="H254" s="223">
        <v>3.9</v>
      </c>
      <c r="I254" s="224"/>
      <c r="J254" s="220"/>
      <c r="K254" s="220"/>
      <c r="L254" s="225"/>
      <c r="M254" s="226"/>
      <c r="N254" s="227"/>
      <c r="O254" s="227"/>
      <c r="P254" s="227"/>
      <c r="Q254" s="227"/>
      <c r="R254" s="227"/>
      <c r="S254" s="227"/>
      <c r="T254" s="228"/>
      <c r="AT254" s="229" t="s">
        <v>155</v>
      </c>
      <c r="AU254" s="229" t="s">
        <v>83</v>
      </c>
      <c r="AV254" s="14" t="s">
        <v>83</v>
      </c>
      <c r="AW254" s="14" t="s">
        <v>34</v>
      </c>
      <c r="AX254" s="14" t="s">
        <v>74</v>
      </c>
      <c r="AY254" s="229" t="s">
        <v>145</v>
      </c>
    </row>
    <row r="255" spans="1:65" s="14" customFormat="1" ht="11.25">
      <c r="B255" s="219"/>
      <c r="C255" s="220"/>
      <c r="D255" s="210" t="s">
        <v>155</v>
      </c>
      <c r="E255" s="221" t="s">
        <v>21</v>
      </c>
      <c r="F255" s="222" t="s">
        <v>346</v>
      </c>
      <c r="G255" s="220"/>
      <c r="H255" s="223">
        <v>4</v>
      </c>
      <c r="I255" s="224"/>
      <c r="J255" s="220"/>
      <c r="K255" s="220"/>
      <c r="L255" s="225"/>
      <c r="M255" s="226"/>
      <c r="N255" s="227"/>
      <c r="O255" s="227"/>
      <c r="P255" s="227"/>
      <c r="Q255" s="227"/>
      <c r="R255" s="227"/>
      <c r="S255" s="227"/>
      <c r="T255" s="228"/>
      <c r="AT255" s="229" t="s">
        <v>155</v>
      </c>
      <c r="AU255" s="229" t="s">
        <v>83</v>
      </c>
      <c r="AV255" s="14" t="s">
        <v>83</v>
      </c>
      <c r="AW255" s="14" t="s">
        <v>34</v>
      </c>
      <c r="AX255" s="14" t="s">
        <v>74</v>
      </c>
      <c r="AY255" s="229" t="s">
        <v>145</v>
      </c>
    </row>
    <row r="256" spans="1:65" s="14" customFormat="1" ht="11.25">
      <c r="B256" s="219"/>
      <c r="C256" s="220"/>
      <c r="D256" s="210" t="s">
        <v>155</v>
      </c>
      <c r="E256" s="221" t="s">
        <v>21</v>
      </c>
      <c r="F256" s="222" t="s">
        <v>347</v>
      </c>
      <c r="G256" s="220"/>
      <c r="H256" s="223">
        <v>9.4</v>
      </c>
      <c r="I256" s="224"/>
      <c r="J256" s="220"/>
      <c r="K256" s="220"/>
      <c r="L256" s="225"/>
      <c r="M256" s="226"/>
      <c r="N256" s="227"/>
      <c r="O256" s="227"/>
      <c r="P256" s="227"/>
      <c r="Q256" s="227"/>
      <c r="R256" s="227"/>
      <c r="S256" s="227"/>
      <c r="T256" s="228"/>
      <c r="AT256" s="229" t="s">
        <v>155</v>
      </c>
      <c r="AU256" s="229" t="s">
        <v>83</v>
      </c>
      <c r="AV256" s="14" t="s">
        <v>83</v>
      </c>
      <c r="AW256" s="14" t="s">
        <v>34</v>
      </c>
      <c r="AX256" s="14" t="s">
        <v>74</v>
      </c>
      <c r="AY256" s="229" t="s">
        <v>145</v>
      </c>
    </row>
    <row r="257" spans="1:65" s="14" customFormat="1" ht="11.25">
      <c r="B257" s="219"/>
      <c r="C257" s="220"/>
      <c r="D257" s="210" t="s">
        <v>155</v>
      </c>
      <c r="E257" s="221" t="s">
        <v>21</v>
      </c>
      <c r="F257" s="222" t="s">
        <v>348</v>
      </c>
      <c r="G257" s="220"/>
      <c r="H257" s="223">
        <v>1.8</v>
      </c>
      <c r="I257" s="224"/>
      <c r="J257" s="220"/>
      <c r="K257" s="220"/>
      <c r="L257" s="225"/>
      <c r="M257" s="226"/>
      <c r="N257" s="227"/>
      <c r="O257" s="227"/>
      <c r="P257" s="227"/>
      <c r="Q257" s="227"/>
      <c r="R257" s="227"/>
      <c r="S257" s="227"/>
      <c r="T257" s="228"/>
      <c r="AT257" s="229" t="s">
        <v>155</v>
      </c>
      <c r="AU257" s="229" t="s">
        <v>83</v>
      </c>
      <c r="AV257" s="14" t="s">
        <v>83</v>
      </c>
      <c r="AW257" s="14" t="s">
        <v>34</v>
      </c>
      <c r="AX257" s="14" t="s">
        <v>74</v>
      </c>
      <c r="AY257" s="229" t="s">
        <v>145</v>
      </c>
    </row>
    <row r="258" spans="1:65" s="15" customFormat="1" ht="11.25">
      <c r="B258" s="230"/>
      <c r="C258" s="231"/>
      <c r="D258" s="210" t="s">
        <v>155</v>
      </c>
      <c r="E258" s="232" t="s">
        <v>21</v>
      </c>
      <c r="F258" s="233" t="s">
        <v>158</v>
      </c>
      <c r="G258" s="231"/>
      <c r="H258" s="234">
        <v>224.75</v>
      </c>
      <c r="I258" s="235"/>
      <c r="J258" s="231"/>
      <c r="K258" s="231"/>
      <c r="L258" s="236"/>
      <c r="M258" s="237"/>
      <c r="N258" s="238"/>
      <c r="O258" s="238"/>
      <c r="P258" s="238"/>
      <c r="Q258" s="238"/>
      <c r="R258" s="238"/>
      <c r="S258" s="238"/>
      <c r="T258" s="239"/>
      <c r="AT258" s="240" t="s">
        <v>155</v>
      </c>
      <c r="AU258" s="240" t="s">
        <v>83</v>
      </c>
      <c r="AV258" s="15" t="s">
        <v>153</v>
      </c>
      <c r="AW258" s="15" t="s">
        <v>34</v>
      </c>
      <c r="AX258" s="15" t="s">
        <v>81</v>
      </c>
      <c r="AY258" s="240" t="s">
        <v>145</v>
      </c>
    </row>
    <row r="259" spans="1:65" s="2" customFormat="1" ht="33" customHeight="1">
      <c r="A259" s="36"/>
      <c r="B259" s="37"/>
      <c r="C259" s="241" t="s">
        <v>356</v>
      </c>
      <c r="D259" s="241" t="s">
        <v>273</v>
      </c>
      <c r="E259" s="242" t="s">
        <v>315</v>
      </c>
      <c r="F259" s="243" t="s">
        <v>316</v>
      </c>
      <c r="G259" s="244" t="s">
        <v>163</v>
      </c>
      <c r="H259" s="245">
        <v>269.7</v>
      </c>
      <c r="I259" s="246"/>
      <c r="J259" s="247">
        <f>ROUND(I259*H259,2)</f>
        <v>0</v>
      </c>
      <c r="K259" s="243" t="s">
        <v>164</v>
      </c>
      <c r="L259" s="248"/>
      <c r="M259" s="249" t="s">
        <v>21</v>
      </c>
      <c r="N259" s="250" t="s">
        <v>45</v>
      </c>
      <c r="O259" s="66"/>
      <c r="P259" s="204">
        <f>O259*H259</f>
        <v>0</v>
      </c>
      <c r="Q259" s="204">
        <v>1E-3</v>
      </c>
      <c r="R259" s="204">
        <f>Q259*H259</f>
        <v>0.2697</v>
      </c>
      <c r="S259" s="204">
        <v>0</v>
      </c>
      <c r="T259" s="205">
        <f>S259*H259</f>
        <v>0</v>
      </c>
      <c r="U259" s="36"/>
      <c r="V259" s="36"/>
      <c r="W259" s="36"/>
      <c r="X259" s="36"/>
      <c r="Y259" s="36"/>
      <c r="Z259" s="36"/>
      <c r="AA259" s="36"/>
      <c r="AB259" s="36"/>
      <c r="AC259" s="36"/>
      <c r="AD259" s="36"/>
      <c r="AE259" s="36"/>
      <c r="AR259" s="206" t="s">
        <v>276</v>
      </c>
      <c r="AT259" s="206" t="s">
        <v>273</v>
      </c>
      <c r="AU259" s="206" t="s">
        <v>83</v>
      </c>
      <c r="AY259" s="19" t="s">
        <v>145</v>
      </c>
      <c r="BE259" s="207">
        <f>IF(N259="základní",J259,0)</f>
        <v>0</v>
      </c>
      <c r="BF259" s="207">
        <f>IF(N259="snížená",J259,0)</f>
        <v>0</v>
      </c>
      <c r="BG259" s="207">
        <f>IF(N259="zákl. přenesená",J259,0)</f>
        <v>0</v>
      </c>
      <c r="BH259" s="207">
        <f>IF(N259="sníž. přenesená",J259,0)</f>
        <v>0</v>
      </c>
      <c r="BI259" s="207">
        <f>IF(N259="nulová",J259,0)</f>
        <v>0</v>
      </c>
      <c r="BJ259" s="19" t="s">
        <v>81</v>
      </c>
      <c r="BK259" s="207">
        <f>ROUND(I259*H259,2)</f>
        <v>0</v>
      </c>
      <c r="BL259" s="19" t="s">
        <v>237</v>
      </c>
      <c r="BM259" s="206" t="s">
        <v>357</v>
      </c>
    </row>
    <row r="260" spans="1:65" s="14" customFormat="1" ht="11.25">
      <c r="B260" s="219"/>
      <c r="C260" s="220"/>
      <c r="D260" s="210" t="s">
        <v>155</v>
      </c>
      <c r="E260" s="220"/>
      <c r="F260" s="222" t="s">
        <v>358</v>
      </c>
      <c r="G260" s="220"/>
      <c r="H260" s="223">
        <v>269.7</v>
      </c>
      <c r="I260" s="224"/>
      <c r="J260" s="220"/>
      <c r="K260" s="220"/>
      <c r="L260" s="225"/>
      <c r="M260" s="226"/>
      <c r="N260" s="227"/>
      <c r="O260" s="227"/>
      <c r="P260" s="227"/>
      <c r="Q260" s="227"/>
      <c r="R260" s="227"/>
      <c r="S260" s="227"/>
      <c r="T260" s="228"/>
      <c r="AT260" s="229" t="s">
        <v>155</v>
      </c>
      <c r="AU260" s="229" t="s">
        <v>83</v>
      </c>
      <c r="AV260" s="14" t="s">
        <v>83</v>
      </c>
      <c r="AW260" s="14" t="s">
        <v>4</v>
      </c>
      <c r="AX260" s="14" t="s">
        <v>81</v>
      </c>
      <c r="AY260" s="229" t="s">
        <v>145</v>
      </c>
    </row>
    <row r="261" spans="1:65" s="2" customFormat="1" ht="44.25" customHeight="1">
      <c r="A261" s="36"/>
      <c r="B261" s="37"/>
      <c r="C261" s="195" t="s">
        <v>359</v>
      </c>
      <c r="D261" s="195" t="s">
        <v>148</v>
      </c>
      <c r="E261" s="196" t="s">
        <v>360</v>
      </c>
      <c r="F261" s="197" t="s">
        <v>361</v>
      </c>
      <c r="G261" s="198" t="s">
        <v>227</v>
      </c>
      <c r="H261" s="199">
        <v>6.476</v>
      </c>
      <c r="I261" s="200"/>
      <c r="J261" s="201">
        <f>ROUND(I261*H261,2)</f>
        <v>0</v>
      </c>
      <c r="K261" s="197" t="s">
        <v>164</v>
      </c>
      <c r="L261" s="41"/>
      <c r="M261" s="202" t="s">
        <v>21</v>
      </c>
      <c r="N261" s="203" t="s">
        <v>45</v>
      </c>
      <c r="O261" s="66"/>
      <c r="P261" s="204">
        <f>O261*H261</f>
        <v>0</v>
      </c>
      <c r="Q261" s="204">
        <v>0</v>
      </c>
      <c r="R261" s="204">
        <f>Q261*H261</f>
        <v>0</v>
      </c>
      <c r="S261" s="204">
        <v>0</v>
      </c>
      <c r="T261" s="205">
        <f>S261*H261</f>
        <v>0</v>
      </c>
      <c r="U261" s="36"/>
      <c r="V261" s="36"/>
      <c r="W261" s="36"/>
      <c r="X261" s="36"/>
      <c r="Y261" s="36"/>
      <c r="Z261" s="36"/>
      <c r="AA261" s="36"/>
      <c r="AB261" s="36"/>
      <c r="AC261" s="36"/>
      <c r="AD261" s="36"/>
      <c r="AE261" s="36"/>
      <c r="AR261" s="206" t="s">
        <v>237</v>
      </c>
      <c r="AT261" s="206" t="s">
        <v>148</v>
      </c>
      <c r="AU261" s="206" t="s">
        <v>83</v>
      </c>
      <c r="AY261" s="19" t="s">
        <v>145</v>
      </c>
      <c r="BE261" s="207">
        <f>IF(N261="základní",J261,0)</f>
        <v>0</v>
      </c>
      <c r="BF261" s="207">
        <f>IF(N261="snížená",J261,0)</f>
        <v>0</v>
      </c>
      <c r="BG261" s="207">
        <f>IF(N261="zákl. přenesená",J261,0)</f>
        <v>0</v>
      </c>
      <c r="BH261" s="207">
        <f>IF(N261="sníž. přenesená",J261,0)</f>
        <v>0</v>
      </c>
      <c r="BI261" s="207">
        <f>IF(N261="nulová",J261,0)</f>
        <v>0</v>
      </c>
      <c r="BJ261" s="19" t="s">
        <v>81</v>
      </c>
      <c r="BK261" s="207">
        <f>ROUND(I261*H261,2)</f>
        <v>0</v>
      </c>
      <c r="BL261" s="19" t="s">
        <v>237</v>
      </c>
      <c r="BM261" s="206" t="s">
        <v>362</v>
      </c>
    </row>
    <row r="262" spans="1:65" s="12" customFormat="1" ht="22.9" customHeight="1">
      <c r="B262" s="179"/>
      <c r="C262" s="180"/>
      <c r="D262" s="181" t="s">
        <v>73</v>
      </c>
      <c r="E262" s="193" t="s">
        <v>363</v>
      </c>
      <c r="F262" s="193" t="s">
        <v>364</v>
      </c>
      <c r="G262" s="180"/>
      <c r="H262" s="180"/>
      <c r="I262" s="183"/>
      <c r="J262" s="194">
        <f>BK262</f>
        <v>0</v>
      </c>
      <c r="K262" s="180"/>
      <c r="L262" s="185"/>
      <c r="M262" s="186"/>
      <c r="N262" s="187"/>
      <c r="O262" s="187"/>
      <c r="P262" s="188">
        <f>SUM(P263:P321)</f>
        <v>0</v>
      </c>
      <c r="Q262" s="187"/>
      <c r="R262" s="188">
        <f>SUM(R263:R321)</f>
        <v>38.502536520000007</v>
      </c>
      <c r="S262" s="187"/>
      <c r="T262" s="189">
        <f>SUM(T263:T321)</f>
        <v>0</v>
      </c>
      <c r="AR262" s="190" t="s">
        <v>83</v>
      </c>
      <c r="AT262" s="191" t="s">
        <v>73</v>
      </c>
      <c r="AU262" s="191" t="s">
        <v>81</v>
      </c>
      <c r="AY262" s="190" t="s">
        <v>145</v>
      </c>
      <c r="BK262" s="192">
        <f>SUM(BK263:BK321)</f>
        <v>0</v>
      </c>
    </row>
    <row r="263" spans="1:65" s="2" customFormat="1" ht="33" customHeight="1">
      <c r="A263" s="36"/>
      <c r="B263" s="37"/>
      <c r="C263" s="195" t="s">
        <v>365</v>
      </c>
      <c r="D263" s="195" t="s">
        <v>148</v>
      </c>
      <c r="E263" s="196" t="s">
        <v>366</v>
      </c>
      <c r="F263" s="197" t="s">
        <v>367</v>
      </c>
      <c r="G263" s="198" t="s">
        <v>163</v>
      </c>
      <c r="H263" s="199">
        <v>76.48</v>
      </c>
      <c r="I263" s="200"/>
      <c r="J263" s="201">
        <f>ROUND(I263*H263,2)</f>
        <v>0</v>
      </c>
      <c r="K263" s="197" t="s">
        <v>164</v>
      </c>
      <c r="L263" s="41"/>
      <c r="M263" s="202" t="s">
        <v>21</v>
      </c>
      <c r="N263" s="203" t="s">
        <v>45</v>
      </c>
      <c r="O263" s="66"/>
      <c r="P263" s="204">
        <f>O263*H263</f>
        <v>0</v>
      </c>
      <c r="Q263" s="204">
        <v>0</v>
      </c>
      <c r="R263" s="204">
        <f>Q263*H263</f>
        <v>0</v>
      </c>
      <c r="S263" s="204">
        <v>0</v>
      </c>
      <c r="T263" s="205">
        <f>S263*H263</f>
        <v>0</v>
      </c>
      <c r="U263" s="36"/>
      <c r="V263" s="36"/>
      <c r="W263" s="36"/>
      <c r="X263" s="36"/>
      <c r="Y263" s="36"/>
      <c r="Z263" s="36"/>
      <c r="AA263" s="36"/>
      <c r="AB263" s="36"/>
      <c r="AC263" s="36"/>
      <c r="AD263" s="36"/>
      <c r="AE263" s="36"/>
      <c r="AR263" s="206" t="s">
        <v>237</v>
      </c>
      <c r="AT263" s="206" t="s">
        <v>148</v>
      </c>
      <c r="AU263" s="206" t="s">
        <v>83</v>
      </c>
      <c r="AY263" s="19" t="s">
        <v>145</v>
      </c>
      <c r="BE263" s="207">
        <f>IF(N263="základní",J263,0)</f>
        <v>0</v>
      </c>
      <c r="BF263" s="207">
        <f>IF(N263="snížená",J263,0)</f>
        <v>0</v>
      </c>
      <c r="BG263" s="207">
        <f>IF(N263="zákl. přenesená",J263,0)</f>
        <v>0</v>
      </c>
      <c r="BH263" s="207">
        <f>IF(N263="sníž. přenesená",J263,0)</f>
        <v>0</v>
      </c>
      <c r="BI263" s="207">
        <f>IF(N263="nulová",J263,0)</f>
        <v>0</v>
      </c>
      <c r="BJ263" s="19" t="s">
        <v>81</v>
      </c>
      <c r="BK263" s="207">
        <f>ROUND(I263*H263,2)</f>
        <v>0</v>
      </c>
      <c r="BL263" s="19" t="s">
        <v>237</v>
      </c>
      <c r="BM263" s="206" t="s">
        <v>368</v>
      </c>
    </row>
    <row r="264" spans="1:65" s="13" customFormat="1" ht="11.25">
      <c r="B264" s="208"/>
      <c r="C264" s="209"/>
      <c r="D264" s="210" t="s">
        <v>155</v>
      </c>
      <c r="E264" s="211" t="s">
        <v>21</v>
      </c>
      <c r="F264" s="212" t="s">
        <v>369</v>
      </c>
      <c r="G264" s="209"/>
      <c r="H264" s="211" t="s">
        <v>21</v>
      </c>
      <c r="I264" s="213"/>
      <c r="J264" s="209"/>
      <c r="K264" s="209"/>
      <c r="L264" s="214"/>
      <c r="M264" s="215"/>
      <c r="N264" s="216"/>
      <c r="O264" s="216"/>
      <c r="P264" s="216"/>
      <c r="Q264" s="216"/>
      <c r="R264" s="216"/>
      <c r="S264" s="216"/>
      <c r="T264" s="217"/>
      <c r="AT264" s="218" t="s">
        <v>155</v>
      </c>
      <c r="AU264" s="218" t="s">
        <v>83</v>
      </c>
      <c r="AV264" s="13" t="s">
        <v>81</v>
      </c>
      <c r="AW264" s="13" t="s">
        <v>34</v>
      </c>
      <c r="AX264" s="13" t="s">
        <v>74</v>
      </c>
      <c r="AY264" s="218" t="s">
        <v>145</v>
      </c>
    </row>
    <row r="265" spans="1:65" s="14" customFormat="1" ht="11.25">
      <c r="B265" s="219"/>
      <c r="C265" s="220"/>
      <c r="D265" s="210" t="s">
        <v>155</v>
      </c>
      <c r="E265" s="221" t="s">
        <v>21</v>
      </c>
      <c r="F265" s="222" t="s">
        <v>370</v>
      </c>
      <c r="G265" s="220"/>
      <c r="H265" s="223">
        <v>60.4</v>
      </c>
      <c r="I265" s="224"/>
      <c r="J265" s="220"/>
      <c r="K265" s="220"/>
      <c r="L265" s="225"/>
      <c r="M265" s="226"/>
      <c r="N265" s="227"/>
      <c r="O265" s="227"/>
      <c r="P265" s="227"/>
      <c r="Q265" s="227"/>
      <c r="R265" s="227"/>
      <c r="S265" s="227"/>
      <c r="T265" s="228"/>
      <c r="AT265" s="229" t="s">
        <v>155</v>
      </c>
      <c r="AU265" s="229" t="s">
        <v>83</v>
      </c>
      <c r="AV265" s="14" t="s">
        <v>83</v>
      </c>
      <c r="AW265" s="14" t="s">
        <v>34</v>
      </c>
      <c r="AX265" s="14" t="s">
        <v>74</v>
      </c>
      <c r="AY265" s="229" t="s">
        <v>145</v>
      </c>
    </row>
    <row r="266" spans="1:65" s="14" customFormat="1" ht="11.25">
      <c r="B266" s="219"/>
      <c r="C266" s="220"/>
      <c r="D266" s="210" t="s">
        <v>155</v>
      </c>
      <c r="E266" s="221" t="s">
        <v>21</v>
      </c>
      <c r="F266" s="222" t="s">
        <v>371</v>
      </c>
      <c r="G266" s="220"/>
      <c r="H266" s="223">
        <v>16.079999999999998</v>
      </c>
      <c r="I266" s="224"/>
      <c r="J266" s="220"/>
      <c r="K266" s="220"/>
      <c r="L266" s="225"/>
      <c r="M266" s="226"/>
      <c r="N266" s="227"/>
      <c r="O266" s="227"/>
      <c r="P266" s="227"/>
      <c r="Q266" s="227"/>
      <c r="R266" s="227"/>
      <c r="S266" s="227"/>
      <c r="T266" s="228"/>
      <c r="AT266" s="229" t="s">
        <v>155</v>
      </c>
      <c r="AU266" s="229" t="s">
        <v>83</v>
      </c>
      <c r="AV266" s="14" t="s">
        <v>83</v>
      </c>
      <c r="AW266" s="14" t="s">
        <v>34</v>
      </c>
      <c r="AX266" s="14" t="s">
        <v>74</v>
      </c>
      <c r="AY266" s="229" t="s">
        <v>145</v>
      </c>
    </row>
    <row r="267" spans="1:65" s="15" customFormat="1" ht="11.25">
      <c r="B267" s="230"/>
      <c r="C267" s="231"/>
      <c r="D267" s="210" t="s">
        <v>155</v>
      </c>
      <c r="E267" s="232" t="s">
        <v>21</v>
      </c>
      <c r="F267" s="233" t="s">
        <v>158</v>
      </c>
      <c r="G267" s="231"/>
      <c r="H267" s="234">
        <v>76.48</v>
      </c>
      <c r="I267" s="235"/>
      <c r="J267" s="231"/>
      <c r="K267" s="231"/>
      <c r="L267" s="236"/>
      <c r="M267" s="237"/>
      <c r="N267" s="238"/>
      <c r="O267" s="238"/>
      <c r="P267" s="238"/>
      <c r="Q267" s="238"/>
      <c r="R267" s="238"/>
      <c r="S267" s="238"/>
      <c r="T267" s="239"/>
      <c r="AT267" s="240" t="s">
        <v>155</v>
      </c>
      <c r="AU267" s="240" t="s">
        <v>83</v>
      </c>
      <c r="AV267" s="15" t="s">
        <v>153</v>
      </c>
      <c r="AW267" s="15" t="s">
        <v>34</v>
      </c>
      <c r="AX267" s="15" t="s">
        <v>81</v>
      </c>
      <c r="AY267" s="240" t="s">
        <v>145</v>
      </c>
    </row>
    <row r="268" spans="1:65" s="2" customFormat="1" ht="21.75" customHeight="1">
      <c r="A268" s="36"/>
      <c r="B268" s="37"/>
      <c r="C268" s="241" t="s">
        <v>372</v>
      </c>
      <c r="D268" s="241" t="s">
        <v>273</v>
      </c>
      <c r="E268" s="242" t="s">
        <v>373</v>
      </c>
      <c r="F268" s="243" t="s">
        <v>374</v>
      </c>
      <c r="G268" s="244" t="s">
        <v>163</v>
      </c>
      <c r="H268" s="245">
        <v>78.010000000000005</v>
      </c>
      <c r="I268" s="246"/>
      <c r="J268" s="247">
        <f>ROUND(I268*H268,2)</f>
        <v>0</v>
      </c>
      <c r="K268" s="243" t="s">
        <v>164</v>
      </c>
      <c r="L268" s="248"/>
      <c r="M268" s="249" t="s">
        <v>21</v>
      </c>
      <c r="N268" s="250" t="s">
        <v>45</v>
      </c>
      <c r="O268" s="66"/>
      <c r="P268" s="204">
        <f>O268*H268</f>
        <v>0</v>
      </c>
      <c r="Q268" s="204">
        <v>6.0000000000000001E-3</v>
      </c>
      <c r="R268" s="204">
        <f>Q268*H268</f>
        <v>0.46806000000000003</v>
      </c>
      <c r="S268" s="204">
        <v>0</v>
      </c>
      <c r="T268" s="205">
        <f>S268*H268</f>
        <v>0</v>
      </c>
      <c r="U268" s="36"/>
      <c r="V268" s="36"/>
      <c r="W268" s="36"/>
      <c r="X268" s="36"/>
      <c r="Y268" s="36"/>
      <c r="Z268" s="36"/>
      <c r="AA268" s="36"/>
      <c r="AB268" s="36"/>
      <c r="AC268" s="36"/>
      <c r="AD268" s="36"/>
      <c r="AE268" s="36"/>
      <c r="AR268" s="206" t="s">
        <v>276</v>
      </c>
      <c r="AT268" s="206" t="s">
        <v>273</v>
      </c>
      <c r="AU268" s="206" t="s">
        <v>83</v>
      </c>
      <c r="AY268" s="19" t="s">
        <v>145</v>
      </c>
      <c r="BE268" s="207">
        <f>IF(N268="základní",J268,0)</f>
        <v>0</v>
      </c>
      <c r="BF268" s="207">
        <f>IF(N268="snížená",J268,0)</f>
        <v>0</v>
      </c>
      <c r="BG268" s="207">
        <f>IF(N268="zákl. přenesená",J268,0)</f>
        <v>0</v>
      </c>
      <c r="BH268" s="207">
        <f>IF(N268="sníž. přenesená",J268,0)</f>
        <v>0</v>
      </c>
      <c r="BI268" s="207">
        <f>IF(N268="nulová",J268,0)</f>
        <v>0</v>
      </c>
      <c r="BJ268" s="19" t="s">
        <v>81</v>
      </c>
      <c r="BK268" s="207">
        <f>ROUND(I268*H268,2)</f>
        <v>0</v>
      </c>
      <c r="BL268" s="19" t="s">
        <v>237</v>
      </c>
      <c r="BM268" s="206" t="s">
        <v>375</v>
      </c>
    </row>
    <row r="269" spans="1:65" s="14" customFormat="1" ht="11.25">
      <c r="B269" s="219"/>
      <c r="C269" s="220"/>
      <c r="D269" s="210" t="s">
        <v>155</v>
      </c>
      <c r="E269" s="221" t="s">
        <v>21</v>
      </c>
      <c r="F269" s="222" t="s">
        <v>376</v>
      </c>
      <c r="G269" s="220"/>
      <c r="H269" s="223">
        <v>76.48</v>
      </c>
      <c r="I269" s="224"/>
      <c r="J269" s="220"/>
      <c r="K269" s="220"/>
      <c r="L269" s="225"/>
      <c r="M269" s="226"/>
      <c r="N269" s="227"/>
      <c r="O269" s="227"/>
      <c r="P269" s="227"/>
      <c r="Q269" s="227"/>
      <c r="R269" s="227"/>
      <c r="S269" s="227"/>
      <c r="T269" s="228"/>
      <c r="AT269" s="229" t="s">
        <v>155</v>
      </c>
      <c r="AU269" s="229" t="s">
        <v>83</v>
      </c>
      <c r="AV269" s="14" t="s">
        <v>83</v>
      </c>
      <c r="AW269" s="14" t="s">
        <v>34</v>
      </c>
      <c r="AX269" s="14" t="s">
        <v>74</v>
      </c>
      <c r="AY269" s="229" t="s">
        <v>145</v>
      </c>
    </row>
    <row r="270" spans="1:65" s="15" customFormat="1" ht="11.25">
      <c r="B270" s="230"/>
      <c r="C270" s="231"/>
      <c r="D270" s="210" t="s">
        <v>155</v>
      </c>
      <c r="E270" s="232" t="s">
        <v>21</v>
      </c>
      <c r="F270" s="233" t="s">
        <v>158</v>
      </c>
      <c r="G270" s="231"/>
      <c r="H270" s="234">
        <v>76.48</v>
      </c>
      <c r="I270" s="235"/>
      <c r="J270" s="231"/>
      <c r="K270" s="231"/>
      <c r="L270" s="236"/>
      <c r="M270" s="237"/>
      <c r="N270" s="238"/>
      <c r="O270" s="238"/>
      <c r="P270" s="238"/>
      <c r="Q270" s="238"/>
      <c r="R270" s="238"/>
      <c r="S270" s="238"/>
      <c r="T270" s="239"/>
      <c r="AT270" s="240" t="s">
        <v>155</v>
      </c>
      <c r="AU270" s="240" t="s">
        <v>83</v>
      </c>
      <c r="AV270" s="15" t="s">
        <v>153</v>
      </c>
      <c r="AW270" s="15" t="s">
        <v>34</v>
      </c>
      <c r="AX270" s="15" t="s">
        <v>81</v>
      </c>
      <c r="AY270" s="240" t="s">
        <v>145</v>
      </c>
    </row>
    <row r="271" spans="1:65" s="14" customFormat="1" ht="11.25">
      <c r="B271" s="219"/>
      <c r="C271" s="220"/>
      <c r="D271" s="210" t="s">
        <v>155</v>
      </c>
      <c r="E271" s="220"/>
      <c r="F271" s="222" t="s">
        <v>377</v>
      </c>
      <c r="G271" s="220"/>
      <c r="H271" s="223">
        <v>78.010000000000005</v>
      </c>
      <c r="I271" s="224"/>
      <c r="J271" s="220"/>
      <c r="K271" s="220"/>
      <c r="L271" s="225"/>
      <c r="M271" s="226"/>
      <c r="N271" s="227"/>
      <c r="O271" s="227"/>
      <c r="P271" s="227"/>
      <c r="Q271" s="227"/>
      <c r="R271" s="227"/>
      <c r="S271" s="227"/>
      <c r="T271" s="228"/>
      <c r="AT271" s="229" t="s">
        <v>155</v>
      </c>
      <c r="AU271" s="229" t="s">
        <v>83</v>
      </c>
      <c r="AV271" s="14" t="s">
        <v>83</v>
      </c>
      <c r="AW271" s="14" t="s">
        <v>4</v>
      </c>
      <c r="AX271" s="14" t="s">
        <v>81</v>
      </c>
      <c r="AY271" s="229" t="s">
        <v>145</v>
      </c>
    </row>
    <row r="272" spans="1:65" s="2" customFormat="1" ht="33" customHeight="1">
      <c r="A272" s="36"/>
      <c r="B272" s="37"/>
      <c r="C272" s="195" t="s">
        <v>378</v>
      </c>
      <c r="D272" s="195" t="s">
        <v>148</v>
      </c>
      <c r="E272" s="196" t="s">
        <v>379</v>
      </c>
      <c r="F272" s="197" t="s">
        <v>380</v>
      </c>
      <c r="G272" s="198" t="s">
        <v>163</v>
      </c>
      <c r="H272" s="199">
        <v>1248.72</v>
      </c>
      <c r="I272" s="200"/>
      <c r="J272" s="201">
        <f>ROUND(I272*H272,2)</f>
        <v>0</v>
      </c>
      <c r="K272" s="197" t="s">
        <v>164</v>
      </c>
      <c r="L272" s="41"/>
      <c r="M272" s="202" t="s">
        <v>21</v>
      </c>
      <c r="N272" s="203" t="s">
        <v>45</v>
      </c>
      <c r="O272" s="66"/>
      <c r="P272" s="204">
        <f>O272*H272</f>
        <v>0</v>
      </c>
      <c r="Q272" s="204">
        <v>0</v>
      </c>
      <c r="R272" s="204">
        <f>Q272*H272</f>
        <v>0</v>
      </c>
      <c r="S272" s="204">
        <v>0</v>
      </c>
      <c r="T272" s="205">
        <f>S272*H272</f>
        <v>0</v>
      </c>
      <c r="U272" s="36"/>
      <c r="V272" s="36"/>
      <c r="W272" s="36"/>
      <c r="X272" s="36"/>
      <c r="Y272" s="36"/>
      <c r="Z272" s="36"/>
      <c r="AA272" s="36"/>
      <c r="AB272" s="36"/>
      <c r="AC272" s="36"/>
      <c r="AD272" s="36"/>
      <c r="AE272" s="36"/>
      <c r="AR272" s="206" t="s">
        <v>237</v>
      </c>
      <c r="AT272" s="206" t="s">
        <v>148</v>
      </c>
      <c r="AU272" s="206" t="s">
        <v>83</v>
      </c>
      <c r="AY272" s="19" t="s">
        <v>145</v>
      </c>
      <c r="BE272" s="207">
        <f>IF(N272="základní",J272,0)</f>
        <v>0</v>
      </c>
      <c r="BF272" s="207">
        <f>IF(N272="snížená",J272,0)</f>
        <v>0</v>
      </c>
      <c r="BG272" s="207">
        <f>IF(N272="zákl. přenesená",J272,0)</f>
        <v>0</v>
      </c>
      <c r="BH272" s="207">
        <f>IF(N272="sníž. přenesená",J272,0)</f>
        <v>0</v>
      </c>
      <c r="BI272" s="207">
        <f>IF(N272="nulová",J272,0)</f>
        <v>0</v>
      </c>
      <c r="BJ272" s="19" t="s">
        <v>81</v>
      </c>
      <c r="BK272" s="207">
        <f>ROUND(I272*H272,2)</f>
        <v>0</v>
      </c>
      <c r="BL272" s="19" t="s">
        <v>237</v>
      </c>
      <c r="BM272" s="206" t="s">
        <v>381</v>
      </c>
    </row>
    <row r="273" spans="1:65" s="14" customFormat="1" ht="11.25">
      <c r="B273" s="219"/>
      <c r="C273" s="220"/>
      <c r="D273" s="210" t="s">
        <v>155</v>
      </c>
      <c r="E273" s="221" t="s">
        <v>21</v>
      </c>
      <c r="F273" s="222" t="s">
        <v>101</v>
      </c>
      <c r="G273" s="220"/>
      <c r="H273" s="223">
        <v>1245.67</v>
      </c>
      <c r="I273" s="224"/>
      <c r="J273" s="220"/>
      <c r="K273" s="220"/>
      <c r="L273" s="225"/>
      <c r="M273" s="226"/>
      <c r="N273" s="227"/>
      <c r="O273" s="227"/>
      <c r="P273" s="227"/>
      <c r="Q273" s="227"/>
      <c r="R273" s="227"/>
      <c r="S273" s="227"/>
      <c r="T273" s="228"/>
      <c r="AT273" s="229" t="s">
        <v>155</v>
      </c>
      <c r="AU273" s="229" t="s">
        <v>83</v>
      </c>
      <c r="AV273" s="14" t="s">
        <v>83</v>
      </c>
      <c r="AW273" s="14" t="s">
        <v>34</v>
      </c>
      <c r="AX273" s="14" t="s">
        <v>74</v>
      </c>
      <c r="AY273" s="229" t="s">
        <v>145</v>
      </c>
    </row>
    <row r="274" spans="1:65" s="16" customFormat="1" ht="11.25">
      <c r="B274" s="251"/>
      <c r="C274" s="252"/>
      <c r="D274" s="210" t="s">
        <v>155</v>
      </c>
      <c r="E274" s="253" t="s">
        <v>21</v>
      </c>
      <c r="F274" s="254" t="s">
        <v>382</v>
      </c>
      <c r="G274" s="252"/>
      <c r="H274" s="255">
        <v>1245.67</v>
      </c>
      <c r="I274" s="256"/>
      <c r="J274" s="252"/>
      <c r="K274" s="252"/>
      <c r="L274" s="257"/>
      <c r="M274" s="258"/>
      <c r="N274" s="259"/>
      <c r="O274" s="259"/>
      <c r="P274" s="259"/>
      <c r="Q274" s="259"/>
      <c r="R274" s="259"/>
      <c r="S274" s="259"/>
      <c r="T274" s="260"/>
      <c r="AT274" s="261" t="s">
        <v>155</v>
      </c>
      <c r="AU274" s="261" t="s">
        <v>83</v>
      </c>
      <c r="AV274" s="16" t="s">
        <v>168</v>
      </c>
      <c r="AW274" s="16" t="s">
        <v>34</v>
      </c>
      <c r="AX274" s="16" t="s">
        <v>74</v>
      </c>
      <c r="AY274" s="261" t="s">
        <v>145</v>
      </c>
    </row>
    <row r="275" spans="1:65" s="13" customFormat="1" ht="11.25">
      <c r="B275" s="208"/>
      <c r="C275" s="209"/>
      <c r="D275" s="210" t="s">
        <v>155</v>
      </c>
      <c r="E275" s="211" t="s">
        <v>21</v>
      </c>
      <c r="F275" s="212" t="s">
        <v>383</v>
      </c>
      <c r="G275" s="209"/>
      <c r="H275" s="211" t="s">
        <v>21</v>
      </c>
      <c r="I275" s="213"/>
      <c r="J275" s="209"/>
      <c r="K275" s="209"/>
      <c r="L275" s="214"/>
      <c r="M275" s="215"/>
      <c r="N275" s="216"/>
      <c r="O275" s="216"/>
      <c r="P275" s="216"/>
      <c r="Q275" s="216"/>
      <c r="R275" s="216"/>
      <c r="S275" s="216"/>
      <c r="T275" s="217"/>
      <c r="AT275" s="218" t="s">
        <v>155</v>
      </c>
      <c r="AU275" s="218" t="s">
        <v>83</v>
      </c>
      <c r="AV275" s="13" t="s">
        <v>81</v>
      </c>
      <c r="AW275" s="13" t="s">
        <v>34</v>
      </c>
      <c r="AX275" s="13" t="s">
        <v>74</v>
      </c>
      <c r="AY275" s="218" t="s">
        <v>145</v>
      </c>
    </row>
    <row r="276" spans="1:65" s="14" customFormat="1" ht="11.25">
      <c r="B276" s="219"/>
      <c r="C276" s="220"/>
      <c r="D276" s="210" t="s">
        <v>155</v>
      </c>
      <c r="E276" s="221" t="s">
        <v>21</v>
      </c>
      <c r="F276" s="222" t="s">
        <v>384</v>
      </c>
      <c r="G276" s="220"/>
      <c r="H276" s="223">
        <v>1.25</v>
      </c>
      <c r="I276" s="224"/>
      <c r="J276" s="220"/>
      <c r="K276" s="220"/>
      <c r="L276" s="225"/>
      <c r="M276" s="226"/>
      <c r="N276" s="227"/>
      <c r="O276" s="227"/>
      <c r="P276" s="227"/>
      <c r="Q276" s="227"/>
      <c r="R276" s="227"/>
      <c r="S276" s="227"/>
      <c r="T276" s="228"/>
      <c r="AT276" s="229" t="s">
        <v>155</v>
      </c>
      <c r="AU276" s="229" t="s">
        <v>83</v>
      </c>
      <c r="AV276" s="14" t="s">
        <v>83</v>
      </c>
      <c r="AW276" s="14" t="s">
        <v>34</v>
      </c>
      <c r="AX276" s="14" t="s">
        <v>74</v>
      </c>
      <c r="AY276" s="229" t="s">
        <v>145</v>
      </c>
    </row>
    <row r="277" spans="1:65" s="14" customFormat="1" ht="11.25">
      <c r="B277" s="219"/>
      <c r="C277" s="220"/>
      <c r="D277" s="210" t="s">
        <v>155</v>
      </c>
      <c r="E277" s="221" t="s">
        <v>21</v>
      </c>
      <c r="F277" s="222" t="s">
        <v>385</v>
      </c>
      <c r="G277" s="220"/>
      <c r="H277" s="223">
        <v>1.8</v>
      </c>
      <c r="I277" s="224"/>
      <c r="J277" s="220"/>
      <c r="K277" s="220"/>
      <c r="L277" s="225"/>
      <c r="M277" s="226"/>
      <c r="N277" s="227"/>
      <c r="O277" s="227"/>
      <c r="P277" s="227"/>
      <c r="Q277" s="227"/>
      <c r="R277" s="227"/>
      <c r="S277" s="227"/>
      <c r="T277" s="228"/>
      <c r="AT277" s="229" t="s">
        <v>155</v>
      </c>
      <c r="AU277" s="229" t="s">
        <v>83</v>
      </c>
      <c r="AV277" s="14" t="s">
        <v>83</v>
      </c>
      <c r="AW277" s="14" t="s">
        <v>34</v>
      </c>
      <c r="AX277" s="14" t="s">
        <v>74</v>
      </c>
      <c r="AY277" s="229" t="s">
        <v>145</v>
      </c>
    </row>
    <row r="278" spans="1:65" s="16" customFormat="1" ht="11.25">
      <c r="B278" s="251"/>
      <c r="C278" s="252"/>
      <c r="D278" s="210" t="s">
        <v>155</v>
      </c>
      <c r="E278" s="253" t="s">
        <v>21</v>
      </c>
      <c r="F278" s="254" t="s">
        <v>382</v>
      </c>
      <c r="G278" s="252"/>
      <c r="H278" s="255">
        <v>3.05</v>
      </c>
      <c r="I278" s="256"/>
      <c r="J278" s="252"/>
      <c r="K278" s="252"/>
      <c r="L278" s="257"/>
      <c r="M278" s="258"/>
      <c r="N278" s="259"/>
      <c r="O278" s="259"/>
      <c r="P278" s="259"/>
      <c r="Q278" s="259"/>
      <c r="R278" s="259"/>
      <c r="S278" s="259"/>
      <c r="T278" s="260"/>
      <c r="AT278" s="261" t="s">
        <v>155</v>
      </c>
      <c r="AU278" s="261" t="s">
        <v>83</v>
      </c>
      <c r="AV278" s="16" t="s">
        <v>168</v>
      </c>
      <c r="AW278" s="16" t="s">
        <v>34</v>
      </c>
      <c r="AX278" s="16" t="s">
        <v>74</v>
      </c>
      <c r="AY278" s="261" t="s">
        <v>145</v>
      </c>
    </row>
    <row r="279" spans="1:65" s="15" customFormat="1" ht="11.25">
      <c r="B279" s="230"/>
      <c r="C279" s="231"/>
      <c r="D279" s="210" t="s">
        <v>155</v>
      </c>
      <c r="E279" s="232" t="s">
        <v>21</v>
      </c>
      <c r="F279" s="233" t="s">
        <v>158</v>
      </c>
      <c r="G279" s="231"/>
      <c r="H279" s="234">
        <v>1248.72</v>
      </c>
      <c r="I279" s="235"/>
      <c r="J279" s="231"/>
      <c r="K279" s="231"/>
      <c r="L279" s="236"/>
      <c r="M279" s="237"/>
      <c r="N279" s="238"/>
      <c r="O279" s="238"/>
      <c r="P279" s="238"/>
      <c r="Q279" s="238"/>
      <c r="R279" s="238"/>
      <c r="S279" s="238"/>
      <c r="T279" s="239"/>
      <c r="AT279" s="240" t="s">
        <v>155</v>
      </c>
      <c r="AU279" s="240" t="s">
        <v>83</v>
      </c>
      <c r="AV279" s="15" t="s">
        <v>153</v>
      </c>
      <c r="AW279" s="15" t="s">
        <v>34</v>
      </c>
      <c r="AX279" s="15" t="s">
        <v>81</v>
      </c>
      <c r="AY279" s="240" t="s">
        <v>145</v>
      </c>
    </row>
    <row r="280" spans="1:65" s="2" customFormat="1" ht="21.75" customHeight="1">
      <c r="A280" s="36"/>
      <c r="B280" s="37"/>
      <c r="C280" s="241" t="s">
        <v>386</v>
      </c>
      <c r="D280" s="241" t="s">
        <v>273</v>
      </c>
      <c r="E280" s="242" t="s">
        <v>387</v>
      </c>
      <c r="F280" s="243" t="s">
        <v>388</v>
      </c>
      <c r="G280" s="244" t="s">
        <v>163</v>
      </c>
      <c r="H280" s="245">
        <v>1270.5830000000001</v>
      </c>
      <c r="I280" s="246"/>
      <c r="J280" s="247">
        <f>ROUND(I280*H280,2)</f>
        <v>0</v>
      </c>
      <c r="K280" s="243" t="s">
        <v>164</v>
      </c>
      <c r="L280" s="248"/>
      <c r="M280" s="249" t="s">
        <v>21</v>
      </c>
      <c r="N280" s="250" t="s">
        <v>45</v>
      </c>
      <c r="O280" s="66"/>
      <c r="P280" s="204">
        <f>O280*H280</f>
        <v>0</v>
      </c>
      <c r="Q280" s="204">
        <v>1.337E-2</v>
      </c>
      <c r="R280" s="204">
        <f>Q280*H280</f>
        <v>16.98769471</v>
      </c>
      <c r="S280" s="204">
        <v>0</v>
      </c>
      <c r="T280" s="205">
        <f>S280*H280</f>
        <v>0</v>
      </c>
      <c r="U280" s="36"/>
      <c r="V280" s="36"/>
      <c r="W280" s="36"/>
      <c r="X280" s="36"/>
      <c r="Y280" s="36"/>
      <c r="Z280" s="36"/>
      <c r="AA280" s="36"/>
      <c r="AB280" s="36"/>
      <c r="AC280" s="36"/>
      <c r="AD280" s="36"/>
      <c r="AE280" s="36"/>
      <c r="AR280" s="206" t="s">
        <v>276</v>
      </c>
      <c r="AT280" s="206" t="s">
        <v>273</v>
      </c>
      <c r="AU280" s="206" t="s">
        <v>83</v>
      </c>
      <c r="AY280" s="19" t="s">
        <v>145</v>
      </c>
      <c r="BE280" s="207">
        <f>IF(N280="základní",J280,0)</f>
        <v>0</v>
      </c>
      <c r="BF280" s="207">
        <f>IF(N280="snížená",J280,0)</f>
        <v>0</v>
      </c>
      <c r="BG280" s="207">
        <f>IF(N280="zákl. přenesená",J280,0)</f>
        <v>0</v>
      </c>
      <c r="BH280" s="207">
        <f>IF(N280="sníž. přenesená",J280,0)</f>
        <v>0</v>
      </c>
      <c r="BI280" s="207">
        <f>IF(N280="nulová",J280,0)</f>
        <v>0</v>
      </c>
      <c r="BJ280" s="19" t="s">
        <v>81</v>
      </c>
      <c r="BK280" s="207">
        <f>ROUND(I280*H280,2)</f>
        <v>0</v>
      </c>
      <c r="BL280" s="19" t="s">
        <v>237</v>
      </c>
      <c r="BM280" s="206" t="s">
        <v>389</v>
      </c>
    </row>
    <row r="281" spans="1:65" s="14" customFormat="1" ht="11.25">
      <c r="B281" s="219"/>
      <c r="C281" s="220"/>
      <c r="D281" s="210" t="s">
        <v>155</v>
      </c>
      <c r="E281" s="221" t="s">
        <v>21</v>
      </c>
      <c r="F281" s="222" t="s">
        <v>103</v>
      </c>
      <c r="G281" s="220"/>
      <c r="H281" s="223">
        <v>1245.67</v>
      </c>
      <c r="I281" s="224"/>
      <c r="J281" s="220"/>
      <c r="K281" s="220"/>
      <c r="L281" s="225"/>
      <c r="M281" s="226"/>
      <c r="N281" s="227"/>
      <c r="O281" s="227"/>
      <c r="P281" s="227"/>
      <c r="Q281" s="227"/>
      <c r="R281" s="227"/>
      <c r="S281" s="227"/>
      <c r="T281" s="228"/>
      <c r="AT281" s="229" t="s">
        <v>155</v>
      </c>
      <c r="AU281" s="229" t="s">
        <v>83</v>
      </c>
      <c r="AV281" s="14" t="s">
        <v>83</v>
      </c>
      <c r="AW281" s="14" t="s">
        <v>34</v>
      </c>
      <c r="AX281" s="14" t="s">
        <v>74</v>
      </c>
      <c r="AY281" s="229" t="s">
        <v>145</v>
      </c>
    </row>
    <row r="282" spans="1:65" s="15" customFormat="1" ht="11.25">
      <c r="B282" s="230"/>
      <c r="C282" s="231"/>
      <c r="D282" s="210" t="s">
        <v>155</v>
      </c>
      <c r="E282" s="232" t="s">
        <v>21</v>
      </c>
      <c r="F282" s="233" t="s">
        <v>158</v>
      </c>
      <c r="G282" s="231"/>
      <c r="H282" s="234">
        <v>1245.67</v>
      </c>
      <c r="I282" s="235"/>
      <c r="J282" s="231"/>
      <c r="K282" s="231"/>
      <c r="L282" s="236"/>
      <c r="M282" s="237"/>
      <c r="N282" s="238"/>
      <c r="O282" s="238"/>
      <c r="P282" s="238"/>
      <c r="Q282" s="238"/>
      <c r="R282" s="238"/>
      <c r="S282" s="238"/>
      <c r="T282" s="239"/>
      <c r="AT282" s="240" t="s">
        <v>155</v>
      </c>
      <c r="AU282" s="240" t="s">
        <v>83</v>
      </c>
      <c r="AV282" s="15" t="s">
        <v>153</v>
      </c>
      <c r="AW282" s="15" t="s">
        <v>34</v>
      </c>
      <c r="AX282" s="15" t="s">
        <v>81</v>
      </c>
      <c r="AY282" s="240" t="s">
        <v>145</v>
      </c>
    </row>
    <row r="283" spans="1:65" s="14" customFormat="1" ht="11.25">
      <c r="B283" s="219"/>
      <c r="C283" s="220"/>
      <c r="D283" s="210" t="s">
        <v>155</v>
      </c>
      <c r="E283" s="220"/>
      <c r="F283" s="222" t="s">
        <v>390</v>
      </c>
      <c r="G283" s="220"/>
      <c r="H283" s="223">
        <v>1270.5830000000001</v>
      </c>
      <c r="I283" s="224"/>
      <c r="J283" s="220"/>
      <c r="K283" s="220"/>
      <c r="L283" s="225"/>
      <c r="M283" s="226"/>
      <c r="N283" s="227"/>
      <c r="O283" s="227"/>
      <c r="P283" s="227"/>
      <c r="Q283" s="227"/>
      <c r="R283" s="227"/>
      <c r="S283" s="227"/>
      <c r="T283" s="228"/>
      <c r="AT283" s="229" t="s">
        <v>155</v>
      </c>
      <c r="AU283" s="229" t="s">
        <v>83</v>
      </c>
      <c r="AV283" s="14" t="s">
        <v>83</v>
      </c>
      <c r="AW283" s="14" t="s">
        <v>4</v>
      </c>
      <c r="AX283" s="14" t="s">
        <v>81</v>
      </c>
      <c r="AY283" s="229" t="s">
        <v>145</v>
      </c>
    </row>
    <row r="284" spans="1:65" s="2" customFormat="1" ht="21.75" customHeight="1">
      <c r="A284" s="36"/>
      <c r="B284" s="37"/>
      <c r="C284" s="241" t="s">
        <v>391</v>
      </c>
      <c r="D284" s="241" t="s">
        <v>273</v>
      </c>
      <c r="E284" s="242" t="s">
        <v>392</v>
      </c>
      <c r="F284" s="243" t="s">
        <v>393</v>
      </c>
      <c r="G284" s="244" t="s">
        <v>163</v>
      </c>
      <c r="H284" s="245">
        <v>1270.5830000000001</v>
      </c>
      <c r="I284" s="246"/>
      <c r="J284" s="247">
        <f>ROUND(I284*H284,2)</f>
        <v>0</v>
      </c>
      <c r="K284" s="243" t="s">
        <v>164</v>
      </c>
      <c r="L284" s="248"/>
      <c r="M284" s="249" t="s">
        <v>21</v>
      </c>
      <c r="N284" s="250" t="s">
        <v>45</v>
      </c>
      <c r="O284" s="66"/>
      <c r="P284" s="204">
        <f>O284*H284</f>
        <v>0</v>
      </c>
      <c r="Q284" s="204">
        <v>1.6039999999999999E-2</v>
      </c>
      <c r="R284" s="204">
        <f>Q284*H284</f>
        <v>20.38015132</v>
      </c>
      <c r="S284" s="204">
        <v>0</v>
      </c>
      <c r="T284" s="205">
        <f>S284*H284</f>
        <v>0</v>
      </c>
      <c r="U284" s="36"/>
      <c r="V284" s="36"/>
      <c r="W284" s="36"/>
      <c r="X284" s="36"/>
      <c r="Y284" s="36"/>
      <c r="Z284" s="36"/>
      <c r="AA284" s="36"/>
      <c r="AB284" s="36"/>
      <c r="AC284" s="36"/>
      <c r="AD284" s="36"/>
      <c r="AE284" s="36"/>
      <c r="AR284" s="206" t="s">
        <v>276</v>
      </c>
      <c r="AT284" s="206" t="s">
        <v>273</v>
      </c>
      <c r="AU284" s="206" t="s">
        <v>83</v>
      </c>
      <c r="AY284" s="19" t="s">
        <v>145</v>
      </c>
      <c r="BE284" s="207">
        <f>IF(N284="základní",J284,0)</f>
        <v>0</v>
      </c>
      <c r="BF284" s="207">
        <f>IF(N284="snížená",J284,0)</f>
        <v>0</v>
      </c>
      <c r="BG284" s="207">
        <f>IF(N284="zákl. přenesená",J284,0)</f>
        <v>0</v>
      </c>
      <c r="BH284" s="207">
        <f>IF(N284="sníž. přenesená",J284,0)</f>
        <v>0</v>
      </c>
      <c r="BI284" s="207">
        <f>IF(N284="nulová",J284,0)</f>
        <v>0</v>
      </c>
      <c r="BJ284" s="19" t="s">
        <v>81</v>
      </c>
      <c r="BK284" s="207">
        <f>ROUND(I284*H284,2)</f>
        <v>0</v>
      </c>
      <c r="BL284" s="19" t="s">
        <v>237</v>
      </c>
      <c r="BM284" s="206" t="s">
        <v>394</v>
      </c>
    </row>
    <row r="285" spans="1:65" s="14" customFormat="1" ht="11.25">
      <c r="B285" s="219"/>
      <c r="C285" s="220"/>
      <c r="D285" s="210" t="s">
        <v>155</v>
      </c>
      <c r="E285" s="221" t="s">
        <v>21</v>
      </c>
      <c r="F285" s="222" t="s">
        <v>103</v>
      </c>
      <c r="G285" s="220"/>
      <c r="H285" s="223">
        <v>1245.67</v>
      </c>
      <c r="I285" s="224"/>
      <c r="J285" s="220"/>
      <c r="K285" s="220"/>
      <c r="L285" s="225"/>
      <c r="M285" s="226"/>
      <c r="N285" s="227"/>
      <c r="O285" s="227"/>
      <c r="P285" s="227"/>
      <c r="Q285" s="227"/>
      <c r="R285" s="227"/>
      <c r="S285" s="227"/>
      <c r="T285" s="228"/>
      <c r="AT285" s="229" t="s">
        <v>155</v>
      </c>
      <c r="AU285" s="229" t="s">
        <v>83</v>
      </c>
      <c r="AV285" s="14" t="s">
        <v>83</v>
      </c>
      <c r="AW285" s="14" t="s">
        <v>34</v>
      </c>
      <c r="AX285" s="14" t="s">
        <v>74</v>
      </c>
      <c r="AY285" s="229" t="s">
        <v>145</v>
      </c>
    </row>
    <row r="286" spans="1:65" s="15" customFormat="1" ht="11.25">
      <c r="B286" s="230"/>
      <c r="C286" s="231"/>
      <c r="D286" s="210" t="s">
        <v>155</v>
      </c>
      <c r="E286" s="232" t="s">
        <v>21</v>
      </c>
      <c r="F286" s="233" t="s">
        <v>158</v>
      </c>
      <c r="G286" s="231"/>
      <c r="H286" s="234">
        <v>1245.67</v>
      </c>
      <c r="I286" s="235"/>
      <c r="J286" s="231"/>
      <c r="K286" s="231"/>
      <c r="L286" s="236"/>
      <c r="M286" s="237"/>
      <c r="N286" s="238"/>
      <c r="O286" s="238"/>
      <c r="P286" s="238"/>
      <c r="Q286" s="238"/>
      <c r="R286" s="238"/>
      <c r="S286" s="238"/>
      <c r="T286" s="239"/>
      <c r="AT286" s="240" t="s">
        <v>155</v>
      </c>
      <c r="AU286" s="240" t="s">
        <v>83</v>
      </c>
      <c r="AV286" s="15" t="s">
        <v>153</v>
      </c>
      <c r="AW286" s="15" t="s">
        <v>34</v>
      </c>
      <c r="AX286" s="15" t="s">
        <v>81</v>
      </c>
      <c r="AY286" s="240" t="s">
        <v>145</v>
      </c>
    </row>
    <row r="287" spans="1:65" s="14" customFormat="1" ht="11.25">
      <c r="B287" s="219"/>
      <c r="C287" s="220"/>
      <c r="D287" s="210" t="s">
        <v>155</v>
      </c>
      <c r="E287" s="220"/>
      <c r="F287" s="222" t="s">
        <v>390</v>
      </c>
      <c r="G287" s="220"/>
      <c r="H287" s="223">
        <v>1270.5830000000001</v>
      </c>
      <c r="I287" s="224"/>
      <c r="J287" s="220"/>
      <c r="K287" s="220"/>
      <c r="L287" s="225"/>
      <c r="M287" s="226"/>
      <c r="N287" s="227"/>
      <c r="O287" s="227"/>
      <c r="P287" s="227"/>
      <c r="Q287" s="227"/>
      <c r="R287" s="227"/>
      <c r="S287" s="227"/>
      <c r="T287" s="228"/>
      <c r="AT287" s="229" t="s">
        <v>155</v>
      </c>
      <c r="AU287" s="229" t="s">
        <v>83</v>
      </c>
      <c r="AV287" s="14" t="s">
        <v>83</v>
      </c>
      <c r="AW287" s="14" t="s">
        <v>4</v>
      </c>
      <c r="AX287" s="14" t="s">
        <v>81</v>
      </c>
      <c r="AY287" s="229" t="s">
        <v>145</v>
      </c>
    </row>
    <row r="288" spans="1:65" s="2" customFormat="1" ht="21.75" customHeight="1">
      <c r="A288" s="36"/>
      <c r="B288" s="37"/>
      <c r="C288" s="241" t="s">
        <v>395</v>
      </c>
      <c r="D288" s="241" t="s">
        <v>273</v>
      </c>
      <c r="E288" s="242" t="s">
        <v>396</v>
      </c>
      <c r="F288" s="243" t="s">
        <v>397</v>
      </c>
      <c r="G288" s="244" t="s">
        <v>163</v>
      </c>
      <c r="H288" s="245">
        <v>3.1110000000000002</v>
      </c>
      <c r="I288" s="246"/>
      <c r="J288" s="247">
        <f>ROUND(I288*H288,2)</f>
        <v>0</v>
      </c>
      <c r="K288" s="243" t="s">
        <v>164</v>
      </c>
      <c r="L288" s="248"/>
      <c r="M288" s="249" t="s">
        <v>21</v>
      </c>
      <c r="N288" s="250" t="s">
        <v>45</v>
      </c>
      <c r="O288" s="66"/>
      <c r="P288" s="204">
        <f>O288*H288</f>
        <v>0</v>
      </c>
      <c r="Q288" s="204">
        <v>3.5000000000000001E-3</v>
      </c>
      <c r="R288" s="204">
        <f>Q288*H288</f>
        <v>1.0888500000000001E-2</v>
      </c>
      <c r="S288" s="204">
        <v>0</v>
      </c>
      <c r="T288" s="205">
        <f>S288*H288</f>
        <v>0</v>
      </c>
      <c r="U288" s="36"/>
      <c r="V288" s="36"/>
      <c r="W288" s="36"/>
      <c r="X288" s="36"/>
      <c r="Y288" s="36"/>
      <c r="Z288" s="36"/>
      <c r="AA288" s="36"/>
      <c r="AB288" s="36"/>
      <c r="AC288" s="36"/>
      <c r="AD288" s="36"/>
      <c r="AE288" s="36"/>
      <c r="AR288" s="206" t="s">
        <v>276</v>
      </c>
      <c r="AT288" s="206" t="s">
        <v>273</v>
      </c>
      <c r="AU288" s="206" t="s">
        <v>83</v>
      </c>
      <c r="AY288" s="19" t="s">
        <v>145</v>
      </c>
      <c r="BE288" s="207">
        <f>IF(N288="základní",J288,0)</f>
        <v>0</v>
      </c>
      <c r="BF288" s="207">
        <f>IF(N288="snížená",J288,0)</f>
        <v>0</v>
      </c>
      <c r="BG288" s="207">
        <f>IF(N288="zákl. přenesená",J288,0)</f>
        <v>0</v>
      </c>
      <c r="BH288" s="207">
        <f>IF(N288="sníž. přenesená",J288,0)</f>
        <v>0</v>
      </c>
      <c r="BI288" s="207">
        <f>IF(N288="nulová",J288,0)</f>
        <v>0</v>
      </c>
      <c r="BJ288" s="19" t="s">
        <v>81</v>
      </c>
      <c r="BK288" s="207">
        <f>ROUND(I288*H288,2)</f>
        <v>0</v>
      </c>
      <c r="BL288" s="19" t="s">
        <v>237</v>
      </c>
      <c r="BM288" s="206" t="s">
        <v>398</v>
      </c>
    </row>
    <row r="289" spans="1:65" s="14" customFormat="1" ht="11.25">
      <c r="B289" s="219"/>
      <c r="C289" s="220"/>
      <c r="D289" s="210" t="s">
        <v>155</v>
      </c>
      <c r="E289" s="220"/>
      <c r="F289" s="222" t="s">
        <v>399</v>
      </c>
      <c r="G289" s="220"/>
      <c r="H289" s="223">
        <v>3.1110000000000002</v>
      </c>
      <c r="I289" s="224"/>
      <c r="J289" s="220"/>
      <c r="K289" s="220"/>
      <c r="L289" s="225"/>
      <c r="M289" s="226"/>
      <c r="N289" s="227"/>
      <c r="O289" s="227"/>
      <c r="P289" s="227"/>
      <c r="Q289" s="227"/>
      <c r="R289" s="227"/>
      <c r="S289" s="227"/>
      <c r="T289" s="228"/>
      <c r="AT289" s="229" t="s">
        <v>155</v>
      </c>
      <c r="AU289" s="229" t="s">
        <v>83</v>
      </c>
      <c r="AV289" s="14" t="s">
        <v>83</v>
      </c>
      <c r="AW289" s="14" t="s">
        <v>4</v>
      </c>
      <c r="AX289" s="14" t="s">
        <v>81</v>
      </c>
      <c r="AY289" s="229" t="s">
        <v>145</v>
      </c>
    </row>
    <row r="290" spans="1:65" s="2" customFormat="1" ht="21.75" customHeight="1">
      <c r="A290" s="36"/>
      <c r="B290" s="37"/>
      <c r="C290" s="241" t="s">
        <v>400</v>
      </c>
      <c r="D290" s="241" t="s">
        <v>273</v>
      </c>
      <c r="E290" s="242" t="s">
        <v>401</v>
      </c>
      <c r="F290" s="243" t="s">
        <v>402</v>
      </c>
      <c r="G290" s="244" t="s">
        <v>163</v>
      </c>
      <c r="H290" s="245">
        <v>3.1110000000000002</v>
      </c>
      <c r="I290" s="246"/>
      <c r="J290" s="247">
        <f>ROUND(I290*H290,2)</f>
        <v>0</v>
      </c>
      <c r="K290" s="243" t="s">
        <v>164</v>
      </c>
      <c r="L290" s="248"/>
      <c r="M290" s="249" t="s">
        <v>21</v>
      </c>
      <c r="N290" s="250" t="s">
        <v>45</v>
      </c>
      <c r="O290" s="66"/>
      <c r="P290" s="204">
        <f>O290*H290</f>
        <v>0</v>
      </c>
      <c r="Q290" s="204">
        <v>4.1999999999999997E-3</v>
      </c>
      <c r="R290" s="204">
        <f>Q290*H290</f>
        <v>1.30662E-2</v>
      </c>
      <c r="S290" s="204">
        <v>0</v>
      </c>
      <c r="T290" s="205">
        <f>S290*H290</f>
        <v>0</v>
      </c>
      <c r="U290" s="36"/>
      <c r="V290" s="36"/>
      <c r="W290" s="36"/>
      <c r="X290" s="36"/>
      <c r="Y290" s="36"/>
      <c r="Z290" s="36"/>
      <c r="AA290" s="36"/>
      <c r="AB290" s="36"/>
      <c r="AC290" s="36"/>
      <c r="AD290" s="36"/>
      <c r="AE290" s="36"/>
      <c r="AR290" s="206" t="s">
        <v>276</v>
      </c>
      <c r="AT290" s="206" t="s">
        <v>273</v>
      </c>
      <c r="AU290" s="206" t="s">
        <v>83</v>
      </c>
      <c r="AY290" s="19" t="s">
        <v>145</v>
      </c>
      <c r="BE290" s="207">
        <f>IF(N290="základní",J290,0)</f>
        <v>0</v>
      </c>
      <c r="BF290" s="207">
        <f>IF(N290="snížená",J290,0)</f>
        <v>0</v>
      </c>
      <c r="BG290" s="207">
        <f>IF(N290="zákl. přenesená",J290,0)</f>
        <v>0</v>
      </c>
      <c r="BH290" s="207">
        <f>IF(N290="sníž. přenesená",J290,0)</f>
        <v>0</v>
      </c>
      <c r="BI290" s="207">
        <f>IF(N290="nulová",J290,0)</f>
        <v>0</v>
      </c>
      <c r="BJ290" s="19" t="s">
        <v>81</v>
      </c>
      <c r="BK290" s="207">
        <f>ROUND(I290*H290,2)</f>
        <v>0</v>
      </c>
      <c r="BL290" s="19" t="s">
        <v>237</v>
      </c>
      <c r="BM290" s="206" t="s">
        <v>403</v>
      </c>
    </row>
    <row r="291" spans="1:65" s="14" customFormat="1" ht="11.25">
      <c r="B291" s="219"/>
      <c r="C291" s="220"/>
      <c r="D291" s="210" t="s">
        <v>155</v>
      </c>
      <c r="E291" s="220"/>
      <c r="F291" s="222" t="s">
        <v>399</v>
      </c>
      <c r="G291" s="220"/>
      <c r="H291" s="223">
        <v>3.1110000000000002</v>
      </c>
      <c r="I291" s="224"/>
      <c r="J291" s="220"/>
      <c r="K291" s="220"/>
      <c r="L291" s="225"/>
      <c r="M291" s="226"/>
      <c r="N291" s="227"/>
      <c r="O291" s="227"/>
      <c r="P291" s="227"/>
      <c r="Q291" s="227"/>
      <c r="R291" s="227"/>
      <c r="S291" s="227"/>
      <c r="T291" s="228"/>
      <c r="AT291" s="229" t="s">
        <v>155</v>
      </c>
      <c r="AU291" s="229" t="s">
        <v>83</v>
      </c>
      <c r="AV291" s="14" t="s">
        <v>83</v>
      </c>
      <c r="AW291" s="14" t="s">
        <v>4</v>
      </c>
      <c r="AX291" s="14" t="s">
        <v>81</v>
      </c>
      <c r="AY291" s="229" t="s">
        <v>145</v>
      </c>
    </row>
    <row r="292" spans="1:65" s="2" customFormat="1" ht="21.75" customHeight="1">
      <c r="A292" s="36"/>
      <c r="B292" s="37"/>
      <c r="C292" s="195" t="s">
        <v>404</v>
      </c>
      <c r="D292" s="195" t="s">
        <v>148</v>
      </c>
      <c r="E292" s="196" t="s">
        <v>405</v>
      </c>
      <c r="F292" s="197" t="s">
        <v>406</v>
      </c>
      <c r="G292" s="198" t="s">
        <v>182</v>
      </c>
      <c r="H292" s="199">
        <v>312.88</v>
      </c>
      <c r="I292" s="200"/>
      <c r="J292" s="201">
        <f>ROUND(I292*H292,2)</f>
        <v>0</v>
      </c>
      <c r="K292" s="197" t="s">
        <v>164</v>
      </c>
      <c r="L292" s="41"/>
      <c r="M292" s="202" t="s">
        <v>21</v>
      </c>
      <c r="N292" s="203" t="s">
        <v>45</v>
      </c>
      <c r="O292" s="66"/>
      <c r="P292" s="204">
        <f>O292*H292</f>
        <v>0</v>
      </c>
      <c r="Q292" s="204">
        <v>0</v>
      </c>
      <c r="R292" s="204">
        <f>Q292*H292</f>
        <v>0</v>
      </c>
      <c r="S292" s="204">
        <v>0</v>
      </c>
      <c r="T292" s="205">
        <f>S292*H292</f>
        <v>0</v>
      </c>
      <c r="U292" s="36"/>
      <c r="V292" s="36"/>
      <c r="W292" s="36"/>
      <c r="X292" s="36"/>
      <c r="Y292" s="36"/>
      <c r="Z292" s="36"/>
      <c r="AA292" s="36"/>
      <c r="AB292" s="36"/>
      <c r="AC292" s="36"/>
      <c r="AD292" s="36"/>
      <c r="AE292" s="36"/>
      <c r="AR292" s="206" t="s">
        <v>237</v>
      </c>
      <c r="AT292" s="206" t="s">
        <v>148</v>
      </c>
      <c r="AU292" s="206" t="s">
        <v>83</v>
      </c>
      <c r="AY292" s="19" t="s">
        <v>145</v>
      </c>
      <c r="BE292" s="207">
        <f>IF(N292="základní",J292,0)</f>
        <v>0</v>
      </c>
      <c r="BF292" s="207">
        <f>IF(N292="snížená",J292,0)</f>
        <v>0</v>
      </c>
      <c r="BG292" s="207">
        <f>IF(N292="zákl. přenesená",J292,0)</f>
        <v>0</v>
      </c>
      <c r="BH292" s="207">
        <f>IF(N292="sníž. přenesená",J292,0)</f>
        <v>0</v>
      </c>
      <c r="BI292" s="207">
        <f>IF(N292="nulová",J292,0)</f>
        <v>0</v>
      </c>
      <c r="BJ292" s="19" t="s">
        <v>81</v>
      </c>
      <c r="BK292" s="207">
        <f>ROUND(I292*H292,2)</f>
        <v>0</v>
      </c>
      <c r="BL292" s="19" t="s">
        <v>237</v>
      </c>
      <c r="BM292" s="206" t="s">
        <v>407</v>
      </c>
    </row>
    <row r="293" spans="1:65" s="13" customFormat="1" ht="11.25">
      <c r="B293" s="208"/>
      <c r="C293" s="209"/>
      <c r="D293" s="210" t="s">
        <v>155</v>
      </c>
      <c r="E293" s="211" t="s">
        <v>21</v>
      </c>
      <c r="F293" s="212" t="s">
        <v>269</v>
      </c>
      <c r="G293" s="209"/>
      <c r="H293" s="211" t="s">
        <v>21</v>
      </c>
      <c r="I293" s="213"/>
      <c r="J293" s="209"/>
      <c r="K293" s="209"/>
      <c r="L293" s="214"/>
      <c r="M293" s="215"/>
      <c r="N293" s="216"/>
      <c r="O293" s="216"/>
      <c r="P293" s="216"/>
      <c r="Q293" s="216"/>
      <c r="R293" s="216"/>
      <c r="S293" s="216"/>
      <c r="T293" s="217"/>
      <c r="AT293" s="218" t="s">
        <v>155</v>
      </c>
      <c r="AU293" s="218" t="s">
        <v>83</v>
      </c>
      <c r="AV293" s="13" t="s">
        <v>81</v>
      </c>
      <c r="AW293" s="13" t="s">
        <v>34</v>
      </c>
      <c r="AX293" s="13" t="s">
        <v>74</v>
      </c>
      <c r="AY293" s="218" t="s">
        <v>145</v>
      </c>
    </row>
    <row r="294" spans="1:65" s="14" customFormat="1" ht="11.25">
      <c r="B294" s="219"/>
      <c r="C294" s="220"/>
      <c r="D294" s="210" t="s">
        <v>155</v>
      </c>
      <c r="E294" s="221" t="s">
        <v>21</v>
      </c>
      <c r="F294" s="222" t="s">
        <v>408</v>
      </c>
      <c r="G294" s="220"/>
      <c r="H294" s="223">
        <v>175.68</v>
      </c>
      <c r="I294" s="224"/>
      <c r="J294" s="220"/>
      <c r="K294" s="220"/>
      <c r="L294" s="225"/>
      <c r="M294" s="226"/>
      <c r="N294" s="227"/>
      <c r="O294" s="227"/>
      <c r="P294" s="227"/>
      <c r="Q294" s="227"/>
      <c r="R294" s="227"/>
      <c r="S294" s="227"/>
      <c r="T294" s="228"/>
      <c r="AT294" s="229" t="s">
        <v>155</v>
      </c>
      <c r="AU294" s="229" t="s">
        <v>83</v>
      </c>
      <c r="AV294" s="14" t="s">
        <v>83</v>
      </c>
      <c r="AW294" s="14" t="s">
        <v>34</v>
      </c>
      <c r="AX294" s="14" t="s">
        <v>74</v>
      </c>
      <c r="AY294" s="229" t="s">
        <v>145</v>
      </c>
    </row>
    <row r="295" spans="1:65" s="14" customFormat="1" ht="11.25">
      <c r="B295" s="219"/>
      <c r="C295" s="220"/>
      <c r="D295" s="210" t="s">
        <v>155</v>
      </c>
      <c r="E295" s="221" t="s">
        <v>21</v>
      </c>
      <c r="F295" s="222" t="s">
        <v>409</v>
      </c>
      <c r="G295" s="220"/>
      <c r="H295" s="223">
        <v>62.32</v>
      </c>
      <c r="I295" s="224"/>
      <c r="J295" s="220"/>
      <c r="K295" s="220"/>
      <c r="L295" s="225"/>
      <c r="M295" s="226"/>
      <c r="N295" s="227"/>
      <c r="O295" s="227"/>
      <c r="P295" s="227"/>
      <c r="Q295" s="227"/>
      <c r="R295" s="227"/>
      <c r="S295" s="227"/>
      <c r="T295" s="228"/>
      <c r="AT295" s="229" t="s">
        <v>155</v>
      </c>
      <c r="AU295" s="229" t="s">
        <v>83</v>
      </c>
      <c r="AV295" s="14" t="s">
        <v>83</v>
      </c>
      <c r="AW295" s="14" t="s">
        <v>34</v>
      </c>
      <c r="AX295" s="14" t="s">
        <v>74</v>
      </c>
      <c r="AY295" s="229" t="s">
        <v>145</v>
      </c>
    </row>
    <row r="296" spans="1:65" s="16" customFormat="1" ht="11.25">
      <c r="B296" s="251"/>
      <c r="C296" s="252"/>
      <c r="D296" s="210" t="s">
        <v>155</v>
      </c>
      <c r="E296" s="253" t="s">
        <v>98</v>
      </c>
      <c r="F296" s="254" t="s">
        <v>382</v>
      </c>
      <c r="G296" s="252"/>
      <c r="H296" s="255">
        <v>238</v>
      </c>
      <c r="I296" s="256"/>
      <c r="J296" s="252"/>
      <c r="K296" s="252"/>
      <c r="L296" s="257"/>
      <c r="M296" s="258"/>
      <c r="N296" s="259"/>
      <c r="O296" s="259"/>
      <c r="P296" s="259"/>
      <c r="Q296" s="259"/>
      <c r="R296" s="259"/>
      <c r="S296" s="259"/>
      <c r="T296" s="260"/>
      <c r="AT296" s="261" t="s">
        <v>155</v>
      </c>
      <c r="AU296" s="261" t="s">
        <v>83</v>
      </c>
      <c r="AV296" s="16" t="s">
        <v>168</v>
      </c>
      <c r="AW296" s="16" t="s">
        <v>34</v>
      </c>
      <c r="AX296" s="16" t="s">
        <v>74</v>
      </c>
      <c r="AY296" s="261" t="s">
        <v>145</v>
      </c>
    </row>
    <row r="297" spans="1:65" s="13" customFormat="1" ht="11.25">
      <c r="B297" s="208"/>
      <c r="C297" s="209"/>
      <c r="D297" s="210" t="s">
        <v>155</v>
      </c>
      <c r="E297" s="211" t="s">
        <v>21</v>
      </c>
      <c r="F297" s="212" t="s">
        <v>410</v>
      </c>
      <c r="G297" s="209"/>
      <c r="H297" s="211" t="s">
        <v>21</v>
      </c>
      <c r="I297" s="213"/>
      <c r="J297" s="209"/>
      <c r="K297" s="209"/>
      <c r="L297" s="214"/>
      <c r="M297" s="215"/>
      <c r="N297" s="216"/>
      <c r="O297" s="216"/>
      <c r="P297" s="216"/>
      <c r="Q297" s="216"/>
      <c r="R297" s="216"/>
      <c r="S297" s="216"/>
      <c r="T297" s="217"/>
      <c r="AT297" s="218" t="s">
        <v>155</v>
      </c>
      <c r="AU297" s="218" t="s">
        <v>83</v>
      </c>
      <c r="AV297" s="13" t="s">
        <v>81</v>
      </c>
      <c r="AW297" s="13" t="s">
        <v>34</v>
      </c>
      <c r="AX297" s="13" t="s">
        <v>74</v>
      </c>
      <c r="AY297" s="218" t="s">
        <v>145</v>
      </c>
    </row>
    <row r="298" spans="1:65" s="14" customFormat="1" ht="11.25">
      <c r="B298" s="219"/>
      <c r="C298" s="220"/>
      <c r="D298" s="210" t="s">
        <v>155</v>
      </c>
      <c r="E298" s="221" t="s">
        <v>21</v>
      </c>
      <c r="F298" s="222" t="s">
        <v>201</v>
      </c>
      <c r="G298" s="220"/>
      <c r="H298" s="223">
        <v>44.68</v>
      </c>
      <c r="I298" s="224"/>
      <c r="J298" s="220"/>
      <c r="K298" s="220"/>
      <c r="L298" s="225"/>
      <c r="M298" s="226"/>
      <c r="N298" s="227"/>
      <c r="O298" s="227"/>
      <c r="P298" s="227"/>
      <c r="Q298" s="227"/>
      <c r="R298" s="227"/>
      <c r="S298" s="227"/>
      <c r="T298" s="228"/>
      <c r="AT298" s="229" t="s">
        <v>155</v>
      </c>
      <c r="AU298" s="229" t="s">
        <v>83</v>
      </c>
      <c r="AV298" s="14" t="s">
        <v>83</v>
      </c>
      <c r="AW298" s="14" t="s">
        <v>34</v>
      </c>
      <c r="AX298" s="14" t="s">
        <v>74</v>
      </c>
      <c r="AY298" s="229" t="s">
        <v>145</v>
      </c>
    </row>
    <row r="299" spans="1:65" s="14" customFormat="1" ht="11.25">
      <c r="B299" s="219"/>
      <c r="C299" s="220"/>
      <c r="D299" s="210" t="s">
        <v>155</v>
      </c>
      <c r="E299" s="221" t="s">
        <v>21</v>
      </c>
      <c r="F299" s="222" t="s">
        <v>207</v>
      </c>
      <c r="G299" s="220"/>
      <c r="H299" s="223">
        <v>7.8</v>
      </c>
      <c r="I299" s="224"/>
      <c r="J299" s="220"/>
      <c r="K299" s="220"/>
      <c r="L299" s="225"/>
      <c r="M299" s="226"/>
      <c r="N299" s="227"/>
      <c r="O299" s="227"/>
      <c r="P299" s="227"/>
      <c r="Q299" s="227"/>
      <c r="R299" s="227"/>
      <c r="S299" s="227"/>
      <c r="T299" s="228"/>
      <c r="AT299" s="229" t="s">
        <v>155</v>
      </c>
      <c r="AU299" s="229" t="s">
        <v>83</v>
      </c>
      <c r="AV299" s="14" t="s">
        <v>83</v>
      </c>
      <c r="AW299" s="14" t="s">
        <v>34</v>
      </c>
      <c r="AX299" s="14" t="s">
        <v>74</v>
      </c>
      <c r="AY299" s="229" t="s">
        <v>145</v>
      </c>
    </row>
    <row r="300" spans="1:65" s="14" customFormat="1" ht="11.25">
      <c r="B300" s="219"/>
      <c r="C300" s="220"/>
      <c r="D300" s="210" t="s">
        <v>155</v>
      </c>
      <c r="E300" s="221" t="s">
        <v>21</v>
      </c>
      <c r="F300" s="222" t="s">
        <v>208</v>
      </c>
      <c r="G300" s="220"/>
      <c r="H300" s="223">
        <v>8</v>
      </c>
      <c r="I300" s="224"/>
      <c r="J300" s="220"/>
      <c r="K300" s="220"/>
      <c r="L300" s="225"/>
      <c r="M300" s="226"/>
      <c r="N300" s="227"/>
      <c r="O300" s="227"/>
      <c r="P300" s="227"/>
      <c r="Q300" s="227"/>
      <c r="R300" s="227"/>
      <c r="S300" s="227"/>
      <c r="T300" s="228"/>
      <c r="AT300" s="229" t="s">
        <v>155</v>
      </c>
      <c r="AU300" s="229" t="s">
        <v>83</v>
      </c>
      <c r="AV300" s="14" t="s">
        <v>83</v>
      </c>
      <c r="AW300" s="14" t="s">
        <v>34</v>
      </c>
      <c r="AX300" s="14" t="s">
        <v>74</v>
      </c>
      <c r="AY300" s="229" t="s">
        <v>145</v>
      </c>
    </row>
    <row r="301" spans="1:65" s="14" customFormat="1" ht="11.25">
      <c r="B301" s="219"/>
      <c r="C301" s="220"/>
      <c r="D301" s="210" t="s">
        <v>155</v>
      </c>
      <c r="E301" s="221" t="s">
        <v>21</v>
      </c>
      <c r="F301" s="222" t="s">
        <v>209</v>
      </c>
      <c r="G301" s="220"/>
      <c r="H301" s="223">
        <v>10.8</v>
      </c>
      <c r="I301" s="224"/>
      <c r="J301" s="220"/>
      <c r="K301" s="220"/>
      <c r="L301" s="225"/>
      <c r="M301" s="226"/>
      <c r="N301" s="227"/>
      <c r="O301" s="227"/>
      <c r="P301" s="227"/>
      <c r="Q301" s="227"/>
      <c r="R301" s="227"/>
      <c r="S301" s="227"/>
      <c r="T301" s="228"/>
      <c r="AT301" s="229" t="s">
        <v>155</v>
      </c>
      <c r="AU301" s="229" t="s">
        <v>83</v>
      </c>
      <c r="AV301" s="14" t="s">
        <v>83</v>
      </c>
      <c r="AW301" s="14" t="s">
        <v>34</v>
      </c>
      <c r="AX301" s="14" t="s">
        <v>74</v>
      </c>
      <c r="AY301" s="229" t="s">
        <v>145</v>
      </c>
    </row>
    <row r="302" spans="1:65" s="14" customFormat="1" ht="11.25">
      <c r="B302" s="219"/>
      <c r="C302" s="220"/>
      <c r="D302" s="210" t="s">
        <v>155</v>
      </c>
      <c r="E302" s="221" t="s">
        <v>21</v>
      </c>
      <c r="F302" s="222" t="s">
        <v>210</v>
      </c>
      <c r="G302" s="220"/>
      <c r="H302" s="223">
        <v>3.6</v>
      </c>
      <c r="I302" s="224"/>
      <c r="J302" s="220"/>
      <c r="K302" s="220"/>
      <c r="L302" s="225"/>
      <c r="M302" s="226"/>
      <c r="N302" s="227"/>
      <c r="O302" s="227"/>
      <c r="P302" s="227"/>
      <c r="Q302" s="227"/>
      <c r="R302" s="227"/>
      <c r="S302" s="227"/>
      <c r="T302" s="228"/>
      <c r="AT302" s="229" t="s">
        <v>155</v>
      </c>
      <c r="AU302" s="229" t="s">
        <v>83</v>
      </c>
      <c r="AV302" s="14" t="s">
        <v>83</v>
      </c>
      <c r="AW302" s="14" t="s">
        <v>34</v>
      </c>
      <c r="AX302" s="14" t="s">
        <v>74</v>
      </c>
      <c r="AY302" s="229" t="s">
        <v>145</v>
      </c>
    </row>
    <row r="303" spans="1:65" s="16" customFormat="1" ht="11.25">
      <c r="B303" s="251"/>
      <c r="C303" s="252"/>
      <c r="D303" s="210" t="s">
        <v>155</v>
      </c>
      <c r="E303" s="253" t="s">
        <v>105</v>
      </c>
      <c r="F303" s="254" t="s">
        <v>382</v>
      </c>
      <c r="G303" s="252"/>
      <c r="H303" s="255">
        <v>74.88</v>
      </c>
      <c r="I303" s="256"/>
      <c r="J303" s="252"/>
      <c r="K303" s="252"/>
      <c r="L303" s="257"/>
      <c r="M303" s="258"/>
      <c r="N303" s="259"/>
      <c r="O303" s="259"/>
      <c r="P303" s="259"/>
      <c r="Q303" s="259"/>
      <c r="R303" s="259"/>
      <c r="S303" s="259"/>
      <c r="T303" s="260"/>
      <c r="AT303" s="261" t="s">
        <v>155</v>
      </c>
      <c r="AU303" s="261" t="s">
        <v>83</v>
      </c>
      <c r="AV303" s="16" t="s">
        <v>168</v>
      </c>
      <c r="AW303" s="16" t="s">
        <v>34</v>
      </c>
      <c r="AX303" s="16" t="s">
        <v>74</v>
      </c>
      <c r="AY303" s="261" t="s">
        <v>145</v>
      </c>
    </row>
    <row r="304" spans="1:65" s="15" customFormat="1" ht="11.25">
      <c r="B304" s="230"/>
      <c r="C304" s="231"/>
      <c r="D304" s="210" t="s">
        <v>155</v>
      </c>
      <c r="E304" s="232" t="s">
        <v>21</v>
      </c>
      <c r="F304" s="233" t="s">
        <v>158</v>
      </c>
      <c r="G304" s="231"/>
      <c r="H304" s="234">
        <v>312.88</v>
      </c>
      <c r="I304" s="235"/>
      <c r="J304" s="231"/>
      <c r="K304" s="231"/>
      <c r="L304" s="236"/>
      <c r="M304" s="237"/>
      <c r="N304" s="238"/>
      <c r="O304" s="238"/>
      <c r="P304" s="238"/>
      <c r="Q304" s="238"/>
      <c r="R304" s="238"/>
      <c r="S304" s="238"/>
      <c r="T304" s="239"/>
      <c r="AT304" s="240" t="s">
        <v>155</v>
      </c>
      <c r="AU304" s="240" t="s">
        <v>83</v>
      </c>
      <c r="AV304" s="15" t="s">
        <v>153</v>
      </c>
      <c r="AW304" s="15" t="s">
        <v>34</v>
      </c>
      <c r="AX304" s="15" t="s">
        <v>81</v>
      </c>
      <c r="AY304" s="240" t="s">
        <v>145</v>
      </c>
    </row>
    <row r="305" spans="1:65" s="2" customFormat="1" ht="21.75" customHeight="1">
      <c r="A305" s="36"/>
      <c r="B305" s="37"/>
      <c r="C305" s="241" t="s">
        <v>411</v>
      </c>
      <c r="D305" s="241" t="s">
        <v>273</v>
      </c>
      <c r="E305" s="242" t="s">
        <v>412</v>
      </c>
      <c r="F305" s="243" t="s">
        <v>413</v>
      </c>
      <c r="G305" s="244" t="s">
        <v>182</v>
      </c>
      <c r="H305" s="245">
        <v>312.88</v>
      </c>
      <c r="I305" s="246"/>
      <c r="J305" s="247">
        <f>ROUND(I305*H305,2)</f>
        <v>0</v>
      </c>
      <c r="K305" s="243" t="s">
        <v>164</v>
      </c>
      <c r="L305" s="248"/>
      <c r="M305" s="249" t="s">
        <v>21</v>
      </c>
      <c r="N305" s="250" t="s">
        <v>45</v>
      </c>
      <c r="O305" s="66"/>
      <c r="P305" s="204">
        <f>O305*H305</f>
        <v>0</v>
      </c>
      <c r="Q305" s="204">
        <v>3.8000000000000002E-4</v>
      </c>
      <c r="R305" s="204">
        <f>Q305*H305</f>
        <v>0.11889440000000001</v>
      </c>
      <c r="S305" s="204">
        <v>0</v>
      </c>
      <c r="T305" s="205">
        <f>S305*H305</f>
        <v>0</v>
      </c>
      <c r="U305" s="36"/>
      <c r="V305" s="36"/>
      <c r="W305" s="36"/>
      <c r="X305" s="36"/>
      <c r="Y305" s="36"/>
      <c r="Z305" s="36"/>
      <c r="AA305" s="36"/>
      <c r="AB305" s="36"/>
      <c r="AC305" s="36"/>
      <c r="AD305" s="36"/>
      <c r="AE305" s="36"/>
      <c r="AR305" s="206" t="s">
        <v>276</v>
      </c>
      <c r="AT305" s="206" t="s">
        <v>273</v>
      </c>
      <c r="AU305" s="206" t="s">
        <v>83</v>
      </c>
      <c r="AY305" s="19" t="s">
        <v>145</v>
      </c>
      <c r="BE305" s="207">
        <f>IF(N305="základní",J305,0)</f>
        <v>0</v>
      </c>
      <c r="BF305" s="207">
        <f>IF(N305="snížená",J305,0)</f>
        <v>0</v>
      </c>
      <c r="BG305" s="207">
        <f>IF(N305="zákl. přenesená",J305,0)</f>
        <v>0</v>
      </c>
      <c r="BH305" s="207">
        <f>IF(N305="sníž. přenesená",J305,0)</f>
        <v>0</v>
      </c>
      <c r="BI305" s="207">
        <f>IF(N305="nulová",J305,0)</f>
        <v>0</v>
      </c>
      <c r="BJ305" s="19" t="s">
        <v>81</v>
      </c>
      <c r="BK305" s="207">
        <f>ROUND(I305*H305,2)</f>
        <v>0</v>
      </c>
      <c r="BL305" s="19" t="s">
        <v>237</v>
      </c>
      <c r="BM305" s="206" t="s">
        <v>414</v>
      </c>
    </row>
    <row r="306" spans="1:65" s="2" customFormat="1" ht="44.25" customHeight="1">
      <c r="A306" s="36"/>
      <c r="B306" s="37"/>
      <c r="C306" s="195" t="s">
        <v>415</v>
      </c>
      <c r="D306" s="195" t="s">
        <v>148</v>
      </c>
      <c r="E306" s="196" t="s">
        <v>416</v>
      </c>
      <c r="F306" s="197" t="s">
        <v>417</v>
      </c>
      <c r="G306" s="198" t="s">
        <v>163</v>
      </c>
      <c r="H306" s="199">
        <v>1245.67</v>
      </c>
      <c r="I306" s="200"/>
      <c r="J306" s="201">
        <f>ROUND(I306*H306,2)</f>
        <v>0</v>
      </c>
      <c r="K306" s="197" t="s">
        <v>164</v>
      </c>
      <c r="L306" s="41"/>
      <c r="M306" s="202" t="s">
        <v>21</v>
      </c>
      <c r="N306" s="203" t="s">
        <v>45</v>
      </c>
      <c r="O306" s="66"/>
      <c r="P306" s="204">
        <f>O306*H306</f>
        <v>0</v>
      </c>
      <c r="Q306" s="204">
        <v>8.0000000000000007E-5</v>
      </c>
      <c r="R306" s="204">
        <f>Q306*H306</f>
        <v>9.9653600000000009E-2</v>
      </c>
      <c r="S306" s="204">
        <v>0</v>
      </c>
      <c r="T306" s="205">
        <f>S306*H306</f>
        <v>0</v>
      </c>
      <c r="U306" s="36"/>
      <c r="V306" s="36"/>
      <c r="W306" s="36"/>
      <c r="X306" s="36"/>
      <c r="Y306" s="36"/>
      <c r="Z306" s="36"/>
      <c r="AA306" s="36"/>
      <c r="AB306" s="36"/>
      <c r="AC306" s="36"/>
      <c r="AD306" s="36"/>
      <c r="AE306" s="36"/>
      <c r="AR306" s="206" t="s">
        <v>237</v>
      </c>
      <c r="AT306" s="206" t="s">
        <v>148</v>
      </c>
      <c r="AU306" s="206" t="s">
        <v>83</v>
      </c>
      <c r="AY306" s="19" t="s">
        <v>145</v>
      </c>
      <c r="BE306" s="207">
        <f>IF(N306="základní",J306,0)</f>
        <v>0</v>
      </c>
      <c r="BF306" s="207">
        <f>IF(N306="snížená",J306,0)</f>
        <v>0</v>
      </c>
      <c r="BG306" s="207">
        <f>IF(N306="zákl. přenesená",J306,0)</f>
        <v>0</v>
      </c>
      <c r="BH306" s="207">
        <f>IF(N306="sníž. přenesená",J306,0)</f>
        <v>0</v>
      </c>
      <c r="BI306" s="207">
        <f>IF(N306="nulová",J306,0)</f>
        <v>0</v>
      </c>
      <c r="BJ306" s="19" t="s">
        <v>81</v>
      </c>
      <c r="BK306" s="207">
        <f>ROUND(I306*H306,2)</f>
        <v>0</v>
      </c>
      <c r="BL306" s="19" t="s">
        <v>237</v>
      </c>
      <c r="BM306" s="206" t="s">
        <v>418</v>
      </c>
    </row>
    <row r="307" spans="1:65" s="14" customFormat="1" ht="11.25">
      <c r="B307" s="219"/>
      <c r="C307" s="220"/>
      <c r="D307" s="210" t="s">
        <v>155</v>
      </c>
      <c r="E307" s="221" t="s">
        <v>21</v>
      </c>
      <c r="F307" s="222" t="s">
        <v>101</v>
      </c>
      <c r="G307" s="220"/>
      <c r="H307" s="223">
        <v>1245.67</v>
      </c>
      <c r="I307" s="224"/>
      <c r="J307" s="220"/>
      <c r="K307" s="220"/>
      <c r="L307" s="225"/>
      <c r="M307" s="226"/>
      <c r="N307" s="227"/>
      <c r="O307" s="227"/>
      <c r="P307" s="227"/>
      <c r="Q307" s="227"/>
      <c r="R307" s="227"/>
      <c r="S307" s="227"/>
      <c r="T307" s="228"/>
      <c r="AT307" s="229" t="s">
        <v>155</v>
      </c>
      <c r="AU307" s="229" t="s">
        <v>83</v>
      </c>
      <c r="AV307" s="14" t="s">
        <v>83</v>
      </c>
      <c r="AW307" s="14" t="s">
        <v>34</v>
      </c>
      <c r="AX307" s="14" t="s">
        <v>74</v>
      </c>
      <c r="AY307" s="229" t="s">
        <v>145</v>
      </c>
    </row>
    <row r="308" spans="1:65" s="15" customFormat="1" ht="11.25">
      <c r="B308" s="230"/>
      <c r="C308" s="231"/>
      <c r="D308" s="210" t="s">
        <v>155</v>
      </c>
      <c r="E308" s="232" t="s">
        <v>21</v>
      </c>
      <c r="F308" s="233" t="s">
        <v>158</v>
      </c>
      <c r="G308" s="231"/>
      <c r="H308" s="234">
        <v>1245.67</v>
      </c>
      <c r="I308" s="235"/>
      <c r="J308" s="231"/>
      <c r="K308" s="231"/>
      <c r="L308" s="236"/>
      <c r="M308" s="237"/>
      <c r="N308" s="238"/>
      <c r="O308" s="238"/>
      <c r="P308" s="238"/>
      <c r="Q308" s="238"/>
      <c r="R308" s="238"/>
      <c r="S308" s="238"/>
      <c r="T308" s="239"/>
      <c r="AT308" s="240" t="s">
        <v>155</v>
      </c>
      <c r="AU308" s="240" t="s">
        <v>83</v>
      </c>
      <c r="AV308" s="15" t="s">
        <v>153</v>
      </c>
      <c r="AW308" s="15" t="s">
        <v>34</v>
      </c>
      <c r="AX308" s="15" t="s">
        <v>81</v>
      </c>
      <c r="AY308" s="240" t="s">
        <v>145</v>
      </c>
    </row>
    <row r="309" spans="1:65" s="2" customFormat="1" ht="44.25" customHeight="1">
      <c r="A309" s="36"/>
      <c r="B309" s="37"/>
      <c r="C309" s="195" t="s">
        <v>419</v>
      </c>
      <c r="D309" s="195" t="s">
        <v>148</v>
      </c>
      <c r="E309" s="196" t="s">
        <v>420</v>
      </c>
      <c r="F309" s="197" t="s">
        <v>421</v>
      </c>
      <c r="G309" s="198" t="s">
        <v>163</v>
      </c>
      <c r="H309" s="199">
        <v>115.76600000000001</v>
      </c>
      <c r="I309" s="200"/>
      <c r="J309" s="201">
        <f>ROUND(I309*H309,2)</f>
        <v>0</v>
      </c>
      <c r="K309" s="197" t="s">
        <v>164</v>
      </c>
      <c r="L309" s="41"/>
      <c r="M309" s="202" t="s">
        <v>21</v>
      </c>
      <c r="N309" s="203" t="s">
        <v>45</v>
      </c>
      <c r="O309" s="66"/>
      <c r="P309" s="204">
        <f>O309*H309</f>
        <v>0</v>
      </c>
      <c r="Q309" s="204">
        <v>1.9000000000000001E-4</v>
      </c>
      <c r="R309" s="204">
        <f>Q309*H309</f>
        <v>2.1995540000000001E-2</v>
      </c>
      <c r="S309" s="204">
        <v>0</v>
      </c>
      <c r="T309" s="205">
        <f>S309*H309</f>
        <v>0</v>
      </c>
      <c r="U309" s="36"/>
      <c r="V309" s="36"/>
      <c r="W309" s="36"/>
      <c r="X309" s="36"/>
      <c r="Y309" s="36"/>
      <c r="Z309" s="36"/>
      <c r="AA309" s="36"/>
      <c r="AB309" s="36"/>
      <c r="AC309" s="36"/>
      <c r="AD309" s="36"/>
      <c r="AE309" s="36"/>
      <c r="AR309" s="206" t="s">
        <v>237</v>
      </c>
      <c r="AT309" s="206" t="s">
        <v>148</v>
      </c>
      <c r="AU309" s="206" t="s">
        <v>83</v>
      </c>
      <c r="AY309" s="19" t="s">
        <v>145</v>
      </c>
      <c r="BE309" s="207">
        <f>IF(N309="základní",J309,0)</f>
        <v>0</v>
      </c>
      <c r="BF309" s="207">
        <f>IF(N309="snížená",J309,0)</f>
        <v>0</v>
      </c>
      <c r="BG309" s="207">
        <f>IF(N309="zákl. přenesená",J309,0)</f>
        <v>0</v>
      </c>
      <c r="BH309" s="207">
        <f>IF(N309="sníž. přenesená",J309,0)</f>
        <v>0</v>
      </c>
      <c r="BI309" s="207">
        <f>IF(N309="nulová",J309,0)</f>
        <v>0</v>
      </c>
      <c r="BJ309" s="19" t="s">
        <v>81</v>
      </c>
      <c r="BK309" s="207">
        <f>ROUND(I309*H309,2)</f>
        <v>0</v>
      </c>
      <c r="BL309" s="19" t="s">
        <v>237</v>
      </c>
      <c r="BM309" s="206" t="s">
        <v>422</v>
      </c>
    </row>
    <row r="310" spans="1:65" s="13" customFormat="1" ht="11.25">
      <c r="B310" s="208"/>
      <c r="C310" s="209"/>
      <c r="D310" s="210" t="s">
        <v>155</v>
      </c>
      <c r="E310" s="211" t="s">
        <v>21</v>
      </c>
      <c r="F310" s="212" t="s">
        <v>423</v>
      </c>
      <c r="G310" s="209"/>
      <c r="H310" s="211" t="s">
        <v>21</v>
      </c>
      <c r="I310" s="213"/>
      <c r="J310" s="209"/>
      <c r="K310" s="209"/>
      <c r="L310" s="214"/>
      <c r="M310" s="215"/>
      <c r="N310" s="216"/>
      <c r="O310" s="216"/>
      <c r="P310" s="216"/>
      <c r="Q310" s="216"/>
      <c r="R310" s="216"/>
      <c r="S310" s="216"/>
      <c r="T310" s="217"/>
      <c r="AT310" s="218" t="s">
        <v>155</v>
      </c>
      <c r="AU310" s="218" t="s">
        <v>83</v>
      </c>
      <c r="AV310" s="13" t="s">
        <v>81</v>
      </c>
      <c r="AW310" s="13" t="s">
        <v>34</v>
      </c>
      <c r="AX310" s="13" t="s">
        <v>74</v>
      </c>
      <c r="AY310" s="218" t="s">
        <v>145</v>
      </c>
    </row>
    <row r="311" spans="1:65" s="14" customFormat="1" ht="11.25">
      <c r="B311" s="219"/>
      <c r="C311" s="220"/>
      <c r="D311" s="210" t="s">
        <v>155</v>
      </c>
      <c r="E311" s="221" t="s">
        <v>21</v>
      </c>
      <c r="F311" s="222" t="s">
        <v>424</v>
      </c>
      <c r="G311" s="220"/>
      <c r="H311" s="223">
        <v>88.06</v>
      </c>
      <c r="I311" s="224"/>
      <c r="J311" s="220"/>
      <c r="K311" s="220"/>
      <c r="L311" s="225"/>
      <c r="M311" s="226"/>
      <c r="N311" s="227"/>
      <c r="O311" s="227"/>
      <c r="P311" s="227"/>
      <c r="Q311" s="227"/>
      <c r="R311" s="227"/>
      <c r="S311" s="227"/>
      <c r="T311" s="228"/>
      <c r="AT311" s="229" t="s">
        <v>155</v>
      </c>
      <c r="AU311" s="229" t="s">
        <v>83</v>
      </c>
      <c r="AV311" s="14" t="s">
        <v>83</v>
      </c>
      <c r="AW311" s="14" t="s">
        <v>34</v>
      </c>
      <c r="AX311" s="14" t="s">
        <v>74</v>
      </c>
      <c r="AY311" s="229" t="s">
        <v>145</v>
      </c>
    </row>
    <row r="312" spans="1:65" s="16" customFormat="1" ht="11.25">
      <c r="B312" s="251"/>
      <c r="C312" s="252"/>
      <c r="D312" s="210" t="s">
        <v>155</v>
      </c>
      <c r="E312" s="253" t="s">
        <v>21</v>
      </c>
      <c r="F312" s="254" t="s">
        <v>382</v>
      </c>
      <c r="G312" s="252"/>
      <c r="H312" s="255">
        <v>88.06</v>
      </c>
      <c r="I312" s="256"/>
      <c r="J312" s="252"/>
      <c r="K312" s="252"/>
      <c r="L312" s="257"/>
      <c r="M312" s="258"/>
      <c r="N312" s="259"/>
      <c r="O312" s="259"/>
      <c r="P312" s="259"/>
      <c r="Q312" s="259"/>
      <c r="R312" s="259"/>
      <c r="S312" s="259"/>
      <c r="T312" s="260"/>
      <c r="AT312" s="261" t="s">
        <v>155</v>
      </c>
      <c r="AU312" s="261" t="s">
        <v>83</v>
      </c>
      <c r="AV312" s="16" t="s">
        <v>168</v>
      </c>
      <c r="AW312" s="16" t="s">
        <v>34</v>
      </c>
      <c r="AX312" s="16" t="s">
        <v>74</v>
      </c>
      <c r="AY312" s="261" t="s">
        <v>145</v>
      </c>
    </row>
    <row r="313" spans="1:65" s="13" customFormat="1" ht="11.25">
      <c r="B313" s="208"/>
      <c r="C313" s="209"/>
      <c r="D313" s="210" t="s">
        <v>155</v>
      </c>
      <c r="E313" s="211" t="s">
        <v>21</v>
      </c>
      <c r="F313" s="212" t="s">
        <v>410</v>
      </c>
      <c r="G313" s="209"/>
      <c r="H313" s="211" t="s">
        <v>21</v>
      </c>
      <c r="I313" s="213"/>
      <c r="J313" s="209"/>
      <c r="K313" s="209"/>
      <c r="L313" s="214"/>
      <c r="M313" s="215"/>
      <c r="N313" s="216"/>
      <c r="O313" s="216"/>
      <c r="P313" s="216"/>
      <c r="Q313" s="216"/>
      <c r="R313" s="216"/>
      <c r="S313" s="216"/>
      <c r="T313" s="217"/>
      <c r="AT313" s="218" t="s">
        <v>155</v>
      </c>
      <c r="AU313" s="218" t="s">
        <v>83</v>
      </c>
      <c r="AV313" s="13" t="s">
        <v>81</v>
      </c>
      <c r="AW313" s="13" t="s">
        <v>34</v>
      </c>
      <c r="AX313" s="13" t="s">
        <v>74</v>
      </c>
      <c r="AY313" s="218" t="s">
        <v>145</v>
      </c>
    </row>
    <row r="314" spans="1:65" s="14" customFormat="1" ht="11.25">
      <c r="B314" s="219"/>
      <c r="C314" s="220"/>
      <c r="D314" s="210" t="s">
        <v>155</v>
      </c>
      <c r="E314" s="221" t="s">
        <v>21</v>
      </c>
      <c r="F314" s="222" t="s">
        <v>425</v>
      </c>
      <c r="G314" s="220"/>
      <c r="H314" s="223">
        <v>27.706</v>
      </c>
      <c r="I314" s="224"/>
      <c r="J314" s="220"/>
      <c r="K314" s="220"/>
      <c r="L314" s="225"/>
      <c r="M314" s="226"/>
      <c r="N314" s="227"/>
      <c r="O314" s="227"/>
      <c r="P314" s="227"/>
      <c r="Q314" s="227"/>
      <c r="R314" s="227"/>
      <c r="S314" s="227"/>
      <c r="T314" s="228"/>
      <c r="AT314" s="229" t="s">
        <v>155</v>
      </c>
      <c r="AU314" s="229" t="s">
        <v>83</v>
      </c>
      <c r="AV314" s="14" t="s">
        <v>83</v>
      </c>
      <c r="AW314" s="14" t="s">
        <v>34</v>
      </c>
      <c r="AX314" s="14" t="s">
        <v>74</v>
      </c>
      <c r="AY314" s="229" t="s">
        <v>145</v>
      </c>
    </row>
    <row r="315" spans="1:65" s="16" customFormat="1" ht="11.25">
      <c r="B315" s="251"/>
      <c r="C315" s="252"/>
      <c r="D315" s="210" t="s">
        <v>155</v>
      </c>
      <c r="E315" s="253" t="s">
        <v>21</v>
      </c>
      <c r="F315" s="254" t="s">
        <v>382</v>
      </c>
      <c r="G315" s="252"/>
      <c r="H315" s="255">
        <v>27.706</v>
      </c>
      <c r="I315" s="256"/>
      <c r="J315" s="252"/>
      <c r="K315" s="252"/>
      <c r="L315" s="257"/>
      <c r="M315" s="258"/>
      <c r="N315" s="259"/>
      <c r="O315" s="259"/>
      <c r="P315" s="259"/>
      <c r="Q315" s="259"/>
      <c r="R315" s="259"/>
      <c r="S315" s="259"/>
      <c r="T315" s="260"/>
      <c r="AT315" s="261" t="s">
        <v>155</v>
      </c>
      <c r="AU315" s="261" t="s">
        <v>83</v>
      </c>
      <c r="AV315" s="16" t="s">
        <v>168</v>
      </c>
      <c r="AW315" s="16" t="s">
        <v>34</v>
      </c>
      <c r="AX315" s="16" t="s">
        <v>74</v>
      </c>
      <c r="AY315" s="261" t="s">
        <v>145</v>
      </c>
    </row>
    <row r="316" spans="1:65" s="15" customFormat="1" ht="11.25">
      <c r="B316" s="230"/>
      <c r="C316" s="231"/>
      <c r="D316" s="210" t="s">
        <v>155</v>
      </c>
      <c r="E316" s="232" t="s">
        <v>21</v>
      </c>
      <c r="F316" s="233" t="s">
        <v>158</v>
      </c>
      <c r="G316" s="231"/>
      <c r="H316" s="234">
        <v>115.76600000000001</v>
      </c>
      <c r="I316" s="235"/>
      <c r="J316" s="231"/>
      <c r="K316" s="231"/>
      <c r="L316" s="236"/>
      <c r="M316" s="237"/>
      <c r="N316" s="238"/>
      <c r="O316" s="238"/>
      <c r="P316" s="238"/>
      <c r="Q316" s="238"/>
      <c r="R316" s="238"/>
      <c r="S316" s="238"/>
      <c r="T316" s="239"/>
      <c r="AT316" s="240" t="s">
        <v>155</v>
      </c>
      <c r="AU316" s="240" t="s">
        <v>83</v>
      </c>
      <c r="AV316" s="15" t="s">
        <v>153</v>
      </c>
      <c r="AW316" s="15" t="s">
        <v>34</v>
      </c>
      <c r="AX316" s="15" t="s">
        <v>81</v>
      </c>
      <c r="AY316" s="240" t="s">
        <v>145</v>
      </c>
    </row>
    <row r="317" spans="1:65" s="2" customFormat="1" ht="21.75" customHeight="1">
      <c r="A317" s="36"/>
      <c r="B317" s="37"/>
      <c r="C317" s="241" t="s">
        <v>426</v>
      </c>
      <c r="D317" s="241" t="s">
        <v>273</v>
      </c>
      <c r="E317" s="242" t="s">
        <v>427</v>
      </c>
      <c r="F317" s="243" t="s">
        <v>428</v>
      </c>
      <c r="G317" s="244" t="s">
        <v>163</v>
      </c>
      <c r="H317" s="245">
        <v>89.820999999999998</v>
      </c>
      <c r="I317" s="246"/>
      <c r="J317" s="247">
        <f>ROUND(I317*H317,2)</f>
        <v>0</v>
      </c>
      <c r="K317" s="243" t="s">
        <v>164</v>
      </c>
      <c r="L317" s="248"/>
      <c r="M317" s="249" t="s">
        <v>21</v>
      </c>
      <c r="N317" s="250" t="s">
        <v>45</v>
      </c>
      <c r="O317" s="66"/>
      <c r="P317" s="204">
        <f>O317*H317</f>
        <v>0</v>
      </c>
      <c r="Q317" s="204">
        <v>3.2499999999999999E-3</v>
      </c>
      <c r="R317" s="204">
        <f>Q317*H317</f>
        <v>0.29191824999999999</v>
      </c>
      <c r="S317" s="204">
        <v>0</v>
      </c>
      <c r="T317" s="205">
        <f>S317*H317</f>
        <v>0</v>
      </c>
      <c r="U317" s="36"/>
      <c r="V317" s="36"/>
      <c r="W317" s="36"/>
      <c r="X317" s="36"/>
      <c r="Y317" s="36"/>
      <c r="Z317" s="36"/>
      <c r="AA317" s="36"/>
      <c r="AB317" s="36"/>
      <c r="AC317" s="36"/>
      <c r="AD317" s="36"/>
      <c r="AE317" s="36"/>
      <c r="AR317" s="206" t="s">
        <v>276</v>
      </c>
      <c r="AT317" s="206" t="s">
        <v>273</v>
      </c>
      <c r="AU317" s="206" t="s">
        <v>83</v>
      </c>
      <c r="AY317" s="19" t="s">
        <v>145</v>
      </c>
      <c r="BE317" s="207">
        <f>IF(N317="základní",J317,0)</f>
        <v>0</v>
      </c>
      <c r="BF317" s="207">
        <f>IF(N317="snížená",J317,0)</f>
        <v>0</v>
      </c>
      <c r="BG317" s="207">
        <f>IF(N317="zákl. přenesená",J317,0)</f>
        <v>0</v>
      </c>
      <c r="BH317" s="207">
        <f>IF(N317="sníž. přenesená",J317,0)</f>
        <v>0</v>
      </c>
      <c r="BI317" s="207">
        <f>IF(N317="nulová",J317,0)</f>
        <v>0</v>
      </c>
      <c r="BJ317" s="19" t="s">
        <v>81</v>
      </c>
      <c r="BK317" s="207">
        <f>ROUND(I317*H317,2)</f>
        <v>0</v>
      </c>
      <c r="BL317" s="19" t="s">
        <v>237</v>
      </c>
      <c r="BM317" s="206" t="s">
        <v>429</v>
      </c>
    </row>
    <row r="318" spans="1:65" s="14" customFormat="1" ht="11.25">
      <c r="B318" s="219"/>
      <c r="C318" s="220"/>
      <c r="D318" s="210" t="s">
        <v>155</v>
      </c>
      <c r="E318" s="220"/>
      <c r="F318" s="222" t="s">
        <v>430</v>
      </c>
      <c r="G318" s="220"/>
      <c r="H318" s="223">
        <v>89.820999999999998</v>
      </c>
      <c r="I318" s="224"/>
      <c r="J318" s="220"/>
      <c r="K318" s="220"/>
      <c r="L318" s="225"/>
      <c r="M318" s="226"/>
      <c r="N318" s="227"/>
      <c r="O318" s="227"/>
      <c r="P318" s="227"/>
      <c r="Q318" s="227"/>
      <c r="R318" s="227"/>
      <c r="S318" s="227"/>
      <c r="T318" s="228"/>
      <c r="AT318" s="229" t="s">
        <v>155</v>
      </c>
      <c r="AU318" s="229" t="s">
        <v>83</v>
      </c>
      <c r="AV318" s="14" t="s">
        <v>83</v>
      </c>
      <c r="AW318" s="14" t="s">
        <v>4</v>
      </c>
      <c r="AX318" s="14" t="s">
        <v>81</v>
      </c>
      <c r="AY318" s="229" t="s">
        <v>145</v>
      </c>
    </row>
    <row r="319" spans="1:65" s="2" customFormat="1" ht="21.75" customHeight="1">
      <c r="A319" s="36"/>
      <c r="B319" s="37"/>
      <c r="C319" s="241" t="s">
        <v>431</v>
      </c>
      <c r="D319" s="241" t="s">
        <v>273</v>
      </c>
      <c r="E319" s="242" t="s">
        <v>432</v>
      </c>
      <c r="F319" s="243" t="s">
        <v>433</v>
      </c>
      <c r="G319" s="244" t="s">
        <v>163</v>
      </c>
      <c r="H319" s="245">
        <v>28.26</v>
      </c>
      <c r="I319" s="246"/>
      <c r="J319" s="247">
        <f>ROUND(I319*H319,2)</f>
        <v>0</v>
      </c>
      <c r="K319" s="243" t="s">
        <v>164</v>
      </c>
      <c r="L319" s="248"/>
      <c r="M319" s="249" t="s">
        <v>21</v>
      </c>
      <c r="N319" s="250" t="s">
        <v>45</v>
      </c>
      <c r="O319" s="66"/>
      <c r="P319" s="204">
        <f>O319*H319</f>
        <v>0</v>
      </c>
      <c r="Q319" s="204">
        <v>3.8999999999999998E-3</v>
      </c>
      <c r="R319" s="204">
        <f>Q319*H319</f>
        <v>0.11021400000000001</v>
      </c>
      <c r="S319" s="204">
        <v>0</v>
      </c>
      <c r="T319" s="205">
        <f>S319*H319</f>
        <v>0</v>
      </c>
      <c r="U319" s="36"/>
      <c r="V319" s="36"/>
      <c r="W319" s="36"/>
      <c r="X319" s="36"/>
      <c r="Y319" s="36"/>
      <c r="Z319" s="36"/>
      <c r="AA319" s="36"/>
      <c r="AB319" s="36"/>
      <c r="AC319" s="36"/>
      <c r="AD319" s="36"/>
      <c r="AE319" s="36"/>
      <c r="AR319" s="206" t="s">
        <v>276</v>
      </c>
      <c r="AT319" s="206" t="s">
        <v>273</v>
      </c>
      <c r="AU319" s="206" t="s">
        <v>83</v>
      </c>
      <c r="AY319" s="19" t="s">
        <v>145</v>
      </c>
      <c r="BE319" s="207">
        <f>IF(N319="základní",J319,0)</f>
        <v>0</v>
      </c>
      <c r="BF319" s="207">
        <f>IF(N319="snížená",J319,0)</f>
        <v>0</v>
      </c>
      <c r="BG319" s="207">
        <f>IF(N319="zákl. přenesená",J319,0)</f>
        <v>0</v>
      </c>
      <c r="BH319" s="207">
        <f>IF(N319="sníž. přenesená",J319,0)</f>
        <v>0</v>
      </c>
      <c r="BI319" s="207">
        <f>IF(N319="nulová",J319,0)</f>
        <v>0</v>
      </c>
      <c r="BJ319" s="19" t="s">
        <v>81</v>
      </c>
      <c r="BK319" s="207">
        <f>ROUND(I319*H319,2)</f>
        <v>0</v>
      </c>
      <c r="BL319" s="19" t="s">
        <v>237</v>
      </c>
      <c r="BM319" s="206" t="s">
        <v>434</v>
      </c>
    </row>
    <row r="320" spans="1:65" s="14" customFormat="1" ht="11.25">
      <c r="B320" s="219"/>
      <c r="C320" s="220"/>
      <c r="D320" s="210" t="s">
        <v>155</v>
      </c>
      <c r="E320" s="220"/>
      <c r="F320" s="222" t="s">
        <v>435</v>
      </c>
      <c r="G320" s="220"/>
      <c r="H320" s="223">
        <v>28.26</v>
      </c>
      <c r="I320" s="224"/>
      <c r="J320" s="220"/>
      <c r="K320" s="220"/>
      <c r="L320" s="225"/>
      <c r="M320" s="226"/>
      <c r="N320" s="227"/>
      <c r="O320" s="227"/>
      <c r="P320" s="227"/>
      <c r="Q320" s="227"/>
      <c r="R320" s="227"/>
      <c r="S320" s="227"/>
      <c r="T320" s="228"/>
      <c r="AT320" s="229" t="s">
        <v>155</v>
      </c>
      <c r="AU320" s="229" t="s">
        <v>83</v>
      </c>
      <c r="AV320" s="14" t="s">
        <v>83</v>
      </c>
      <c r="AW320" s="14" t="s">
        <v>4</v>
      </c>
      <c r="AX320" s="14" t="s">
        <v>81</v>
      </c>
      <c r="AY320" s="229" t="s">
        <v>145</v>
      </c>
    </row>
    <row r="321" spans="1:65" s="2" customFormat="1" ht="44.25" customHeight="1">
      <c r="A321" s="36"/>
      <c r="B321" s="37"/>
      <c r="C321" s="195" t="s">
        <v>436</v>
      </c>
      <c r="D321" s="195" t="s">
        <v>148</v>
      </c>
      <c r="E321" s="196" t="s">
        <v>437</v>
      </c>
      <c r="F321" s="197" t="s">
        <v>438</v>
      </c>
      <c r="G321" s="198" t="s">
        <v>227</v>
      </c>
      <c r="H321" s="199">
        <v>38.503</v>
      </c>
      <c r="I321" s="200"/>
      <c r="J321" s="201">
        <f>ROUND(I321*H321,2)</f>
        <v>0</v>
      </c>
      <c r="K321" s="197" t="s">
        <v>164</v>
      </c>
      <c r="L321" s="41"/>
      <c r="M321" s="202" t="s">
        <v>21</v>
      </c>
      <c r="N321" s="203" t="s">
        <v>45</v>
      </c>
      <c r="O321" s="66"/>
      <c r="P321" s="204">
        <f>O321*H321</f>
        <v>0</v>
      </c>
      <c r="Q321" s="204">
        <v>0</v>
      </c>
      <c r="R321" s="204">
        <f>Q321*H321</f>
        <v>0</v>
      </c>
      <c r="S321" s="204">
        <v>0</v>
      </c>
      <c r="T321" s="205">
        <f>S321*H321</f>
        <v>0</v>
      </c>
      <c r="U321" s="36"/>
      <c r="V321" s="36"/>
      <c r="W321" s="36"/>
      <c r="X321" s="36"/>
      <c r="Y321" s="36"/>
      <c r="Z321" s="36"/>
      <c r="AA321" s="36"/>
      <c r="AB321" s="36"/>
      <c r="AC321" s="36"/>
      <c r="AD321" s="36"/>
      <c r="AE321" s="36"/>
      <c r="AR321" s="206" t="s">
        <v>237</v>
      </c>
      <c r="AT321" s="206" t="s">
        <v>148</v>
      </c>
      <c r="AU321" s="206" t="s">
        <v>83</v>
      </c>
      <c r="AY321" s="19" t="s">
        <v>145</v>
      </c>
      <c r="BE321" s="207">
        <f>IF(N321="základní",J321,0)</f>
        <v>0</v>
      </c>
      <c r="BF321" s="207">
        <f>IF(N321="snížená",J321,0)</f>
        <v>0</v>
      </c>
      <c r="BG321" s="207">
        <f>IF(N321="zákl. přenesená",J321,0)</f>
        <v>0</v>
      </c>
      <c r="BH321" s="207">
        <f>IF(N321="sníž. přenesená",J321,0)</f>
        <v>0</v>
      </c>
      <c r="BI321" s="207">
        <f>IF(N321="nulová",J321,0)</f>
        <v>0</v>
      </c>
      <c r="BJ321" s="19" t="s">
        <v>81</v>
      </c>
      <c r="BK321" s="207">
        <f>ROUND(I321*H321,2)</f>
        <v>0</v>
      </c>
      <c r="BL321" s="19" t="s">
        <v>237</v>
      </c>
      <c r="BM321" s="206" t="s">
        <v>439</v>
      </c>
    </row>
    <row r="322" spans="1:65" s="12" customFormat="1" ht="22.9" customHeight="1">
      <c r="B322" s="179"/>
      <c r="C322" s="180"/>
      <c r="D322" s="181" t="s">
        <v>73</v>
      </c>
      <c r="E322" s="193" t="s">
        <v>440</v>
      </c>
      <c r="F322" s="193" t="s">
        <v>441</v>
      </c>
      <c r="G322" s="180"/>
      <c r="H322" s="180"/>
      <c r="I322" s="183"/>
      <c r="J322" s="194">
        <f>BK322</f>
        <v>0</v>
      </c>
      <c r="K322" s="180"/>
      <c r="L322" s="185"/>
      <c r="M322" s="186"/>
      <c r="N322" s="187"/>
      <c r="O322" s="187"/>
      <c r="P322" s="188">
        <f>SUM(P323:P330)</f>
        <v>0</v>
      </c>
      <c r="Q322" s="187"/>
      <c r="R322" s="188">
        <f>SUM(R323:R330)</f>
        <v>2.4199999999999999E-2</v>
      </c>
      <c r="S322" s="187"/>
      <c r="T322" s="189">
        <f>SUM(T323:T330)</f>
        <v>0</v>
      </c>
      <c r="AR322" s="190" t="s">
        <v>83</v>
      </c>
      <c r="AT322" s="191" t="s">
        <v>73</v>
      </c>
      <c r="AU322" s="191" t="s">
        <v>81</v>
      </c>
      <c r="AY322" s="190" t="s">
        <v>145</v>
      </c>
      <c r="BK322" s="192">
        <f>SUM(BK323:BK330)</f>
        <v>0</v>
      </c>
    </row>
    <row r="323" spans="1:65" s="2" customFormat="1" ht="21.75" customHeight="1">
      <c r="A323" s="36"/>
      <c r="B323" s="37"/>
      <c r="C323" s="195" t="s">
        <v>442</v>
      </c>
      <c r="D323" s="195" t="s">
        <v>148</v>
      </c>
      <c r="E323" s="196" t="s">
        <v>443</v>
      </c>
      <c r="F323" s="197" t="s">
        <v>444</v>
      </c>
      <c r="G323" s="198" t="s">
        <v>214</v>
      </c>
      <c r="H323" s="199">
        <v>10</v>
      </c>
      <c r="I323" s="200"/>
      <c r="J323" s="201">
        <f>ROUND(I323*H323,2)</f>
        <v>0</v>
      </c>
      <c r="K323" s="197" t="s">
        <v>164</v>
      </c>
      <c r="L323" s="41"/>
      <c r="M323" s="202" t="s">
        <v>21</v>
      </c>
      <c r="N323" s="203" t="s">
        <v>45</v>
      </c>
      <c r="O323" s="66"/>
      <c r="P323" s="204">
        <f>O323*H323</f>
        <v>0</v>
      </c>
      <c r="Q323" s="204">
        <v>2.1299999999999999E-3</v>
      </c>
      <c r="R323" s="204">
        <f>Q323*H323</f>
        <v>2.1299999999999999E-2</v>
      </c>
      <c r="S323" s="204">
        <v>0</v>
      </c>
      <c r="T323" s="205">
        <f>S323*H323</f>
        <v>0</v>
      </c>
      <c r="U323" s="36"/>
      <c r="V323" s="36"/>
      <c r="W323" s="36"/>
      <c r="X323" s="36"/>
      <c r="Y323" s="36"/>
      <c r="Z323" s="36"/>
      <c r="AA323" s="36"/>
      <c r="AB323" s="36"/>
      <c r="AC323" s="36"/>
      <c r="AD323" s="36"/>
      <c r="AE323" s="36"/>
      <c r="AR323" s="206" t="s">
        <v>237</v>
      </c>
      <c r="AT323" s="206" t="s">
        <v>148</v>
      </c>
      <c r="AU323" s="206" t="s">
        <v>83</v>
      </c>
      <c r="AY323" s="19" t="s">
        <v>145</v>
      </c>
      <c r="BE323" s="207">
        <f>IF(N323="základní",J323,0)</f>
        <v>0</v>
      </c>
      <c r="BF323" s="207">
        <f>IF(N323="snížená",J323,0)</f>
        <v>0</v>
      </c>
      <c r="BG323" s="207">
        <f>IF(N323="zákl. přenesená",J323,0)</f>
        <v>0</v>
      </c>
      <c r="BH323" s="207">
        <f>IF(N323="sníž. přenesená",J323,0)</f>
        <v>0</v>
      </c>
      <c r="BI323" s="207">
        <f>IF(N323="nulová",J323,0)</f>
        <v>0</v>
      </c>
      <c r="BJ323" s="19" t="s">
        <v>81</v>
      </c>
      <c r="BK323" s="207">
        <f>ROUND(I323*H323,2)</f>
        <v>0</v>
      </c>
      <c r="BL323" s="19" t="s">
        <v>237</v>
      </c>
      <c r="BM323" s="206" t="s">
        <v>445</v>
      </c>
    </row>
    <row r="324" spans="1:65" s="14" customFormat="1" ht="11.25">
      <c r="B324" s="219"/>
      <c r="C324" s="220"/>
      <c r="D324" s="210" t="s">
        <v>155</v>
      </c>
      <c r="E324" s="221" t="s">
        <v>21</v>
      </c>
      <c r="F324" s="222" t="s">
        <v>202</v>
      </c>
      <c r="G324" s="220"/>
      <c r="H324" s="223">
        <v>10</v>
      </c>
      <c r="I324" s="224"/>
      <c r="J324" s="220"/>
      <c r="K324" s="220"/>
      <c r="L324" s="225"/>
      <c r="M324" s="226"/>
      <c r="N324" s="227"/>
      <c r="O324" s="227"/>
      <c r="P324" s="227"/>
      <c r="Q324" s="227"/>
      <c r="R324" s="227"/>
      <c r="S324" s="227"/>
      <c r="T324" s="228"/>
      <c r="AT324" s="229" t="s">
        <v>155</v>
      </c>
      <c r="AU324" s="229" t="s">
        <v>83</v>
      </c>
      <c r="AV324" s="14" t="s">
        <v>83</v>
      </c>
      <c r="AW324" s="14" t="s">
        <v>34</v>
      </c>
      <c r="AX324" s="14" t="s">
        <v>74</v>
      </c>
      <c r="AY324" s="229" t="s">
        <v>145</v>
      </c>
    </row>
    <row r="325" spans="1:65" s="15" customFormat="1" ht="11.25">
      <c r="B325" s="230"/>
      <c r="C325" s="231"/>
      <c r="D325" s="210" t="s">
        <v>155</v>
      </c>
      <c r="E325" s="232" t="s">
        <v>21</v>
      </c>
      <c r="F325" s="233" t="s">
        <v>158</v>
      </c>
      <c r="G325" s="231"/>
      <c r="H325" s="234">
        <v>10</v>
      </c>
      <c r="I325" s="235"/>
      <c r="J325" s="231"/>
      <c r="K325" s="231"/>
      <c r="L325" s="236"/>
      <c r="M325" s="237"/>
      <c r="N325" s="238"/>
      <c r="O325" s="238"/>
      <c r="P325" s="238"/>
      <c r="Q325" s="238"/>
      <c r="R325" s="238"/>
      <c r="S325" s="238"/>
      <c r="T325" s="239"/>
      <c r="AT325" s="240" t="s">
        <v>155</v>
      </c>
      <c r="AU325" s="240" t="s">
        <v>83</v>
      </c>
      <c r="AV325" s="15" t="s">
        <v>153</v>
      </c>
      <c r="AW325" s="15" t="s">
        <v>34</v>
      </c>
      <c r="AX325" s="15" t="s">
        <v>81</v>
      </c>
      <c r="AY325" s="240" t="s">
        <v>145</v>
      </c>
    </row>
    <row r="326" spans="1:65" s="2" customFormat="1" ht="16.5" customHeight="1">
      <c r="A326" s="36"/>
      <c r="B326" s="37"/>
      <c r="C326" s="195" t="s">
        <v>446</v>
      </c>
      <c r="D326" s="195" t="s">
        <v>148</v>
      </c>
      <c r="E326" s="196" t="s">
        <v>447</v>
      </c>
      <c r="F326" s="197" t="s">
        <v>448</v>
      </c>
      <c r="G326" s="198" t="s">
        <v>214</v>
      </c>
      <c r="H326" s="199">
        <v>10</v>
      </c>
      <c r="I326" s="200"/>
      <c r="J326" s="201">
        <f>ROUND(I326*H326,2)</f>
        <v>0</v>
      </c>
      <c r="K326" s="197" t="s">
        <v>164</v>
      </c>
      <c r="L326" s="41"/>
      <c r="M326" s="202" t="s">
        <v>21</v>
      </c>
      <c r="N326" s="203" t="s">
        <v>45</v>
      </c>
      <c r="O326" s="66"/>
      <c r="P326" s="204">
        <f>O326*H326</f>
        <v>0</v>
      </c>
      <c r="Q326" s="204">
        <v>2.9E-4</v>
      </c>
      <c r="R326" s="204">
        <f>Q326*H326</f>
        <v>2.8999999999999998E-3</v>
      </c>
      <c r="S326" s="204">
        <v>0</v>
      </c>
      <c r="T326" s="205">
        <f>S326*H326</f>
        <v>0</v>
      </c>
      <c r="U326" s="36"/>
      <c r="V326" s="36"/>
      <c r="W326" s="36"/>
      <c r="X326" s="36"/>
      <c r="Y326" s="36"/>
      <c r="Z326" s="36"/>
      <c r="AA326" s="36"/>
      <c r="AB326" s="36"/>
      <c r="AC326" s="36"/>
      <c r="AD326" s="36"/>
      <c r="AE326" s="36"/>
      <c r="AR326" s="206" t="s">
        <v>237</v>
      </c>
      <c r="AT326" s="206" t="s">
        <v>148</v>
      </c>
      <c r="AU326" s="206" t="s">
        <v>83</v>
      </c>
      <c r="AY326" s="19" t="s">
        <v>145</v>
      </c>
      <c r="BE326" s="207">
        <f>IF(N326="základní",J326,0)</f>
        <v>0</v>
      </c>
      <c r="BF326" s="207">
        <f>IF(N326="snížená",J326,0)</f>
        <v>0</v>
      </c>
      <c r="BG326" s="207">
        <f>IF(N326="zákl. přenesená",J326,0)</f>
        <v>0</v>
      </c>
      <c r="BH326" s="207">
        <f>IF(N326="sníž. přenesená",J326,0)</f>
        <v>0</v>
      </c>
      <c r="BI326" s="207">
        <f>IF(N326="nulová",J326,0)</f>
        <v>0</v>
      </c>
      <c r="BJ326" s="19" t="s">
        <v>81</v>
      </c>
      <c r="BK326" s="207">
        <f>ROUND(I326*H326,2)</f>
        <v>0</v>
      </c>
      <c r="BL326" s="19" t="s">
        <v>237</v>
      </c>
      <c r="BM326" s="206" t="s">
        <v>449</v>
      </c>
    </row>
    <row r="327" spans="1:65" s="14" customFormat="1" ht="11.25">
      <c r="B327" s="219"/>
      <c r="C327" s="220"/>
      <c r="D327" s="210" t="s">
        <v>155</v>
      </c>
      <c r="E327" s="221" t="s">
        <v>21</v>
      </c>
      <c r="F327" s="222" t="s">
        <v>322</v>
      </c>
      <c r="G327" s="220"/>
      <c r="H327" s="223">
        <v>4</v>
      </c>
      <c r="I327" s="224"/>
      <c r="J327" s="220"/>
      <c r="K327" s="220"/>
      <c r="L327" s="225"/>
      <c r="M327" s="226"/>
      <c r="N327" s="227"/>
      <c r="O327" s="227"/>
      <c r="P327" s="227"/>
      <c r="Q327" s="227"/>
      <c r="R327" s="227"/>
      <c r="S327" s="227"/>
      <c r="T327" s="228"/>
      <c r="AT327" s="229" t="s">
        <v>155</v>
      </c>
      <c r="AU327" s="229" t="s">
        <v>83</v>
      </c>
      <c r="AV327" s="14" t="s">
        <v>83</v>
      </c>
      <c r="AW327" s="14" t="s">
        <v>34</v>
      </c>
      <c r="AX327" s="14" t="s">
        <v>74</v>
      </c>
      <c r="AY327" s="229" t="s">
        <v>145</v>
      </c>
    </row>
    <row r="328" spans="1:65" s="14" customFormat="1" ht="11.25">
      <c r="B328" s="219"/>
      <c r="C328" s="220"/>
      <c r="D328" s="210" t="s">
        <v>155</v>
      </c>
      <c r="E328" s="221" t="s">
        <v>21</v>
      </c>
      <c r="F328" s="222" t="s">
        <v>323</v>
      </c>
      <c r="G328" s="220"/>
      <c r="H328" s="223">
        <v>6</v>
      </c>
      <c r="I328" s="224"/>
      <c r="J328" s="220"/>
      <c r="K328" s="220"/>
      <c r="L328" s="225"/>
      <c r="M328" s="226"/>
      <c r="N328" s="227"/>
      <c r="O328" s="227"/>
      <c r="P328" s="227"/>
      <c r="Q328" s="227"/>
      <c r="R328" s="227"/>
      <c r="S328" s="227"/>
      <c r="T328" s="228"/>
      <c r="AT328" s="229" t="s">
        <v>155</v>
      </c>
      <c r="AU328" s="229" t="s">
        <v>83</v>
      </c>
      <c r="AV328" s="14" t="s">
        <v>83</v>
      </c>
      <c r="AW328" s="14" t="s">
        <v>34</v>
      </c>
      <c r="AX328" s="14" t="s">
        <v>74</v>
      </c>
      <c r="AY328" s="229" t="s">
        <v>145</v>
      </c>
    </row>
    <row r="329" spans="1:65" s="15" customFormat="1" ht="11.25">
      <c r="B329" s="230"/>
      <c r="C329" s="231"/>
      <c r="D329" s="210" t="s">
        <v>155</v>
      </c>
      <c r="E329" s="232" t="s">
        <v>21</v>
      </c>
      <c r="F329" s="233" t="s">
        <v>158</v>
      </c>
      <c r="G329" s="231"/>
      <c r="H329" s="234">
        <v>10</v>
      </c>
      <c r="I329" s="235"/>
      <c r="J329" s="231"/>
      <c r="K329" s="231"/>
      <c r="L329" s="236"/>
      <c r="M329" s="237"/>
      <c r="N329" s="238"/>
      <c r="O329" s="238"/>
      <c r="P329" s="238"/>
      <c r="Q329" s="238"/>
      <c r="R329" s="238"/>
      <c r="S329" s="238"/>
      <c r="T329" s="239"/>
      <c r="AT329" s="240" t="s">
        <v>155</v>
      </c>
      <c r="AU329" s="240" t="s">
        <v>83</v>
      </c>
      <c r="AV329" s="15" t="s">
        <v>153</v>
      </c>
      <c r="AW329" s="15" t="s">
        <v>34</v>
      </c>
      <c r="AX329" s="15" t="s">
        <v>81</v>
      </c>
      <c r="AY329" s="240" t="s">
        <v>145</v>
      </c>
    </row>
    <row r="330" spans="1:65" s="2" customFormat="1" ht="44.25" customHeight="1">
      <c r="A330" s="36"/>
      <c r="B330" s="37"/>
      <c r="C330" s="195" t="s">
        <v>450</v>
      </c>
      <c r="D330" s="195" t="s">
        <v>148</v>
      </c>
      <c r="E330" s="196" t="s">
        <v>451</v>
      </c>
      <c r="F330" s="197" t="s">
        <v>452</v>
      </c>
      <c r="G330" s="198" t="s">
        <v>227</v>
      </c>
      <c r="H330" s="199">
        <v>2.4E-2</v>
      </c>
      <c r="I330" s="200"/>
      <c r="J330" s="201">
        <f>ROUND(I330*H330,2)</f>
        <v>0</v>
      </c>
      <c r="K330" s="197" t="s">
        <v>164</v>
      </c>
      <c r="L330" s="41"/>
      <c r="M330" s="202" t="s">
        <v>21</v>
      </c>
      <c r="N330" s="203" t="s">
        <v>45</v>
      </c>
      <c r="O330" s="66"/>
      <c r="P330" s="204">
        <f>O330*H330</f>
        <v>0</v>
      </c>
      <c r="Q330" s="204">
        <v>0</v>
      </c>
      <c r="R330" s="204">
        <f>Q330*H330</f>
        <v>0</v>
      </c>
      <c r="S330" s="204">
        <v>0</v>
      </c>
      <c r="T330" s="205">
        <f>S330*H330</f>
        <v>0</v>
      </c>
      <c r="U330" s="36"/>
      <c r="V330" s="36"/>
      <c r="W330" s="36"/>
      <c r="X330" s="36"/>
      <c r="Y330" s="36"/>
      <c r="Z330" s="36"/>
      <c r="AA330" s="36"/>
      <c r="AB330" s="36"/>
      <c r="AC330" s="36"/>
      <c r="AD330" s="36"/>
      <c r="AE330" s="36"/>
      <c r="AR330" s="206" t="s">
        <v>237</v>
      </c>
      <c r="AT330" s="206" t="s">
        <v>148</v>
      </c>
      <c r="AU330" s="206" t="s">
        <v>83</v>
      </c>
      <c r="AY330" s="19" t="s">
        <v>145</v>
      </c>
      <c r="BE330" s="207">
        <f>IF(N330="základní",J330,0)</f>
        <v>0</v>
      </c>
      <c r="BF330" s="207">
        <f>IF(N330="snížená",J330,0)</f>
        <v>0</v>
      </c>
      <c r="BG330" s="207">
        <f>IF(N330="zákl. přenesená",J330,0)</f>
        <v>0</v>
      </c>
      <c r="BH330" s="207">
        <f>IF(N330="sníž. přenesená",J330,0)</f>
        <v>0</v>
      </c>
      <c r="BI330" s="207">
        <f>IF(N330="nulová",J330,0)</f>
        <v>0</v>
      </c>
      <c r="BJ330" s="19" t="s">
        <v>81</v>
      </c>
      <c r="BK330" s="207">
        <f>ROUND(I330*H330,2)</f>
        <v>0</v>
      </c>
      <c r="BL330" s="19" t="s">
        <v>237</v>
      </c>
      <c r="BM330" s="206" t="s">
        <v>453</v>
      </c>
    </row>
    <row r="331" spans="1:65" s="12" customFormat="1" ht="22.9" customHeight="1">
      <c r="B331" s="179"/>
      <c r="C331" s="180"/>
      <c r="D331" s="181" t="s">
        <v>73</v>
      </c>
      <c r="E331" s="193" t="s">
        <v>454</v>
      </c>
      <c r="F331" s="193" t="s">
        <v>455</v>
      </c>
      <c r="G331" s="180"/>
      <c r="H331" s="180"/>
      <c r="I331" s="183"/>
      <c r="J331" s="194">
        <f>BK331</f>
        <v>0</v>
      </c>
      <c r="K331" s="180"/>
      <c r="L331" s="185"/>
      <c r="M331" s="186"/>
      <c r="N331" s="187"/>
      <c r="O331" s="187"/>
      <c r="P331" s="188">
        <f>P332</f>
        <v>0</v>
      </c>
      <c r="Q331" s="187"/>
      <c r="R331" s="188">
        <f>R332</f>
        <v>0</v>
      </c>
      <c r="S331" s="187"/>
      <c r="T331" s="189">
        <f>T332</f>
        <v>0</v>
      </c>
      <c r="AR331" s="190" t="s">
        <v>83</v>
      </c>
      <c r="AT331" s="191" t="s">
        <v>73</v>
      </c>
      <c r="AU331" s="191" t="s">
        <v>81</v>
      </c>
      <c r="AY331" s="190" t="s">
        <v>145</v>
      </c>
      <c r="BK331" s="192">
        <f>BK332</f>
        <v>0</v>
      </c>
    </row>
    <row r="332" spans="1:65" s="2" customFormat="1" ht="21.75" customHeight="1">
      <c r="A332" s="36"/>
      <c r="B332" s="37"/>
      <c r="C332" s="195" t="s">
        <v>456</v>
      </c>
      <c r="D332" s="195" t="s">
        <v>148</v>
      </c>
      <c r="E332" s="196" t="s">
        <v>457</v>
      </c>
      <c r="F332" s="197" t="s">
        <v>458</v>
      </c>
      <c r="G332" s="198" t="s">
        <v>195</v>
      </c>
      <c r="H332" s="199">
        <v>1</v>
      </c>
      <c r="I332" s="200"/>
      <c r="J332" s="201">
        <f>ROUND(I332*H332,2)</f>
        <v>0</v>
      </c>
      <c r="K332" s="197" t="s">
        <v>152</v>
      </c>
      <c r="L332" s="41"/>
      <c r="M332" s="202" t="s">
        <v>21</v>
      </c>
      <c r="N332" s="203" t="s">
        <v>45</v>
      </c>
      <c r="O332" s="66"/>
      <c r="P332" s="204">
        <f>O332*H332</f>
        <v>0</v>
      </c>
      <c r="Q332" s="204">
        <v>0</v>
      </c>
      <c r="R332" s="204">
        <f>Q332*H332</f>
        <v>0</v>
      </c>
      <c r="S332" s="204">
        <v>0</v>
      </c>
      <c r="T332" s="205">
        <f>S332*H332</f>
        <v>0</v>
      </c>
      <c r="U332" s="36"/>
      <c r="V332" s="36"/>
      <c r="W332" s="36"/>
      <c r="X332" s="36"/>
      <c r="Y332" s="36"/>
      <c r="Z332" s="36"/>
      <c r="AA332" s="36"/>
      <c r="AB332" s="36"/>
      <c r="AC332" s="36"/>
      <c r="AD332" s="36"/>
      <c r="AE332" s="36"/>
      <c r="AR332" s="206" t="s">
        <v>237</v>
      </c>
      <c r="AT332" s="206" t="s">
        <v>148</v>
      </c>
      <c r="AU332" s="206" t="s">
        <v>83</v>
      </c>
      <c r="AY332" s="19" t="s">
        <v>145</v>
      </c>
      <c r="BE332" s="207">
        <f>IF(N332="základní",J332,0)</f>
        <v>0</v>
      </c>
      <c r="BF332" s="207">
        <f>IF(N332="snížená",J332,0)</f>
        <v>0</v>
      </c>
      <c r="BG332" s="207">
        <f>IF(N332="zákl. přenesená",J332,0)</f>
        <v>0</v>
      </c>
      <c r="BH332" s="207">
        <f>IF(N332="sníž. přenesená",J332,0)</f>
        <v>0</v>
      </c>
      <c r="BI332" s="207">
        <f>IF(N332="nulová",J332,0)</f>
        <v>0</v>
      </c>
      <c r="BJ332" s="19" t="s">
        <v>81</v>
      </c>
      <c r="BK332" s="207">
        <f>ROUND(I332*H332,2)</f>
        <v>0</v>
      </c>
      <c r="BL332" s="19" t="s">
        <v>237</v>
      </c>
      <c r="BM332" s="206" t="s">
        <v>459</v>
      </c>
    </row>
    <row r="333" spans="1:65" s="12" customFormat="1" ht="22.9" customHeight="1">
      <c r="B333" s="179"/>
      <c r="C333" s="180"/>
      <c r="D333" s="181" t="s">
        <v>73</v>
      </c>
      <c r="E333" s="193" t="s">
        <v>460</v>
      </c>
      <c r="F333" s="193" t="s">
        <v>461</v>
      </c>
      <c r="G333" s="180"/>
      <c r="H333" s="180"/>
      <c r="I333" s="183"/>
      <c r="J333" s="194">
        <f>BK333</f>
        <v>0</v>
      </c>
      <c r="K333" s="180"/>
      <c r="L333" s="185"/>
      <c r="M333" s="186"/>
      <c r="N333" s="187"/>
      <c r="O333" s="187"/>
      <c r="P333" s="188">
        <f>SUM(P334:P341)</f>
        <v>0</v>
      </c>
      <c r="Q333" s="187"/>
      <c r="R333" s="188">
        <f>SUM(R334:R341)</f>
        <v>6.8400000000000006E-3</v>
      </c>
      <c r="S333" s="187"/>
      <c r="T333" s="189">
        <f>SUM(T334:T341)</f>
        <v>0</v>
      </c>
      <c r="AR333" s="190" t="s">
        <v>83</v>
      </c>
      <c r="AT333" s="191" t="s">
        <v>73</v>
      </c>
      <c r="AU333" s="191" t="s">
        <v>81</v>
      </c>
      <c r="AY333" s="190" t="s">
        <v>145</v>
      </c>
      <c r="BK333" s="192">
        <f>SUM(BK334:BK341)</f>
        <v>0</v>
      </c>
    </row>
    <row r="334" spans="1:65" s="2" customFormat="1" ht="21.75" customHeight="1">
      <c r="A334" s="36"/>
      <c r="B334" s="37"/>
      <c r="C334" s="195" t="s">
        <v>462</v>
      </c>
      <c r="D334" s="195" t="s">
        <v>148</v>
      </c>
      <c r="E334" s="196" t="s">
        <v>463</v>
      </c>
      <c r="F334" s="197" t="s">
        <v>464</v>
      </c>
      <c r="G334" s="198" t="s">
        <v>214</v>
      </c>
      <c r="H334" s="199">
        <v>18</v>
      </c>
      <c r="I334" s="200"/>
      <c r="J334" s="201">
        <f>ROUND(I334*H334,2)</f>
        <v>0</v>
      </c>
      <c r="K334" s="197" t="s">
        <v>164</v>
      </c>
      <c r="L334" s="41"/>
      <c r="M334" s="202" t="s">
        <v>21</v>
      </c>
      <c r="N334" s="203" t="s">
        <v>45</v>
      </c>
      <c r="O334" s="66"/>
      <c r="P334" s="204">
        <f>O334*H334</f>
        <v>0</v>
      </c>
      <c r="Q334" s="204">
        <v>0</v>
      </c>
      <c r="R334" s="204">
        <f>Q334*H334</f>
        <v>0</v>
      </c>
      <c r="S334" s="204">
        <v>0</v>
      </c>
      <c r="T334" s="205">
        <f>S334*H334</f>
        <v>0</v>
      </c>
      <c r="U334" s="36"/>
      <c r="V334" s="36"/>
      <c r="W334" s="36"/>
      <c r="X334" s="36"/>
      <c r="Y334" s="36"/>
      <c r="Z334" s="36"/>
      <c r="AA334" s="36"/>
      <c r="AB334" s="36"/>
      <c r="AC334" s="36"/>
      <c r="AD334" s="36"/>
      <c r="AE334" s="36"/>
      <c r="AR334" s="206" t="s">
        <v>237</v>
      </c>
      <c r="AT334" s="206" t="s">
        <v>148</v>
      </c>
      <c r="AU334" s="206" t="s">
        <v>83</v>
      </c>
      <c r="AY334" s="19" t="s">
        <v>145</v>
      </c>
      <c r="BE334" s="207">
        <f>IF(N334="základní",J334,0)</f>
        <v>0</v>
      </c>
      <c r="BF334" s="207">
        <f>IF(N334="snížená",J334,0)</f>
        <v>0</v>
      </c>
      <c r="BG334" s="207">
        <f>IF(N334="zákl. přenesená",J334,0)</f>
        <v>0</v>
      </c>
      <c r="BH334" s="207">
        <f>IF(N334="sníž. přenesená",J334,0)</f>
        <v>0</v>
      </c>
      <c r="BI334" s="207">
        <f>IF(N334="nulová",J334,0)</f>
        <v>0</v>
      </c>
      <c r="BJ334" s="19" t="s">
        <v>81</v>
      </c>
      <c r="BK334" s="207">
        <f>ROUND(I334*H334,2)</f>
        <v>0</v>
      </c>
      <c r="BL334" s="19" t="s">
        <v>237</v>
      </c>
      <c r="BM334" s="206" t="s">
        <v>465</v>
      </c>
    </row>
    <row r="335" spans="1:65" s="14" customFormat="1" ht="11.25">
      <c r="B335" s="219"/>
      <c r="C335" s="220"/>
      <c r="D335" s="210" t="s">
        <v>155</v>
      </c>
      <c r="E335" s="221" t="s">
        <v>21</v>
      </c>
      <c r="F335" s="222" t="s">
        <v>466</v>
      </c>
      <c r="G335" s="220"/>
      <c r="H335" s="223">
        <v>4</v>
      </c>
      <c r="I335" s="224"/>
      <c r="J335" s="220"/>
      <c r="K335" s="220"/>
      <c r="L335" s="225"/>
      <c r="M335" s="226"/>
      <c r="N335" s="227"/>
      <c r="O335" s="227"/>
      <c r="P335" s="227"/>
      <c r="Q335" s="227"/>
      <c r="R335" s="227"/>
      <c r="S335" s="227"/>
      <c r="T335" s="228"/>
      <c r="AT335" s="229" t="s">
        <v>155</v>
      </c>
      <c r="AU335" s="229" t="s">
        <v>83</v>
      </c>
      <c r="AV335" s="14" t="s">
        <v>83</v>
      </c>
      <c r="AW335" s="14" t="s">
        <v>34</v>
      </c>
      <c r="AX335" s="14" t="s">
        <v>74</v>
      </c>
      <c r="AY335" s="229" t="s">
        <v>145</v>
      </c>
    </row>
    <row r="336" spans="1:65" s="14" customFormat="1" ht="11.25">
      <c r="B336" s="219"/>
      <c r="C336" s="220"/>
      <c r="D336" s="210" t="s">
        <v>155</v>
      </c>
      <c r="E336" s="221" t="s">
        <v>21</v>
      </c>
      <c r="F336" s="222" t="s">
        <v>467</v>
      </c>
      <c r="G336" s="220"/>
      <c r="H336" s="223">
        <v>4</v>
      </c>
      <c r="I336" s="224"/>
      <c r="J336" s="220"/>
      <c r="K336" s="220"/>
      <c r="L336" s="225"/>
      <c r="M336" s="226"/>
      <c r="N336" s="227"/>
      <c r="O336" s="227"/>
      <c r="P336" s="227"/>
      <c r="Q336" s="227"/>
      <c r="R336" s="227"/>
      <c r="S336" s="227"/>
      <c r="T336" s="228"/>
      <c r="AT336" s="229" t="s">
        <v>155</v>
      </c>
      <c r="AU336" s="229" t="s">
        <v>83</v>
      </c>
      <c r="AV336" s="14" t="s">
        <v>83</v>
      </c>
      <c r="AW336" s="14" t="s">
        <v>34</v>
      </c>
      <c r="AX336" s="14" t="s">
        <v>74</v>
      </c>
      <c r="AY336" s="229" t="s">
        <v>145</v>
      </c>
    </row>
    <row r="337" spans="1:65" s="14" customFormat="1" ht="11.25">
      <c r="B337" s="219"/>
      <c r="C337" s="220"/>
      <c r="D337" s="210" t="s">
        <v>155</v>
      </c>
      <c r="E337" s="221" t="s">
        <v>21</v>
      </c>
      <c r="F337" s="222" t="s">
        <v>468</v>
      </c>
      <c r="G337" s="220"/>
      <c r="H337" s="223">
        <v>6</v>
      </c>
      <c r="I337" s="224"/>
      <c r="J337" s="220"/>
      <c r="K337" s="220"/>
      <c r="L337" s="225"/>
      <c r="M337" s="226"/>
      <c r="N337" s="227"/>
      <c r="O337" s="227"/>
      <c r="P337" s="227"/>
      <c r="Q337" s="227"/>
      <c r="R337" s="227"/>
      <c r="S337" s="227"/>
      <c r="T337" s="228"/>
      <c r="AT337" s="229" t="s">
        <v>155</v>
      </c>
      <c r="AU337" s="229" t="s">
        <v>83</v>
      </c>
      <c r="AV337" s="14" t="s">
        <v>83</v>
      </c>
      <c r="AW337" s="14" t="s">
        <v>34</v>
      </c>
      <c r="AX337" s="14" t="s">
        <v>74</v>
      </c>
      <c r="AY337" s="229" t="s">
        <v>145</v>
      </c>
    </row>
    <row r="338" spans="1:65" s="14" customFormat="1" ht="11.25">
      <c r="B338" s="219"/>
      <c r="C338" s="220"/>
      <c r="D338" s="210" t="s">
        <v>155</v>
      </c>
      <c r="E338" s="221" t="s">
        <v>21</v>
      </c>
      <c r="F338" s="222" t="s">
        <v>469</v>
      </c>
      <c r="G338" s="220"/>
      <c r="H338" s="223">
        <v>4</v>
      </c>
      <c r="I338" s="224"/>
      <c r="J338" s="220"/>
      <c r="K338" s="220"/>
      <c r="L338" s="225"/>
      <c r="M338" s="226"/>
      <c r="N338" s="227"/>
      <c r="O338" s="227"/>
      <c r="P338" s="227"/>
      <c r="Q338" s="227"/>
      <c r="R338" s="227"/>
      <c r="S338" s="227"/>
      <c r="T338" s="228"/>
      <c r="AT338" s="229" t="s">
        <v>155</v>
      </c>
      <c r="AU338" s="229" t="s">
        <v>83</v>
      </c>
      <c r="AV338" s="14" t="s">
        <v>83</v>
      </c>
      <c r="AW338" s="14" t="s">
        <v>34</v>
      </c>
      <c r="AX338" s="14" t="s">
        <v>74</v>
      </c>
      <c r="AY338" s="229" t="s">
        <v>145</v>
      </c>
    </row>
    <row r="339" spans="1:65" s="15" customFormat="1" ht="11.25">
      <c r="B339" s="230"/>
      <c r="C339" s="231"/>
      <c r="D339" s="210" t="s">
        <v>155</v>
      </c>
      <c r="E339" s="232" t="s">
        <v>21</v>
      </c>
      <c r="F339" s="233" t="s">
        <v>158</v>
      </c>
      <c r="G339" s="231"/>
      <c r="H339" s="234">
        <v>18</v>
      </c>
      <c r="I339" s="235"/>
      <c r="J339" s="231"/>
      <c r="K339" s="231"/>
      <c r="L339" s="236"/>
      <c r="M339" s="237"/>
      <c r="N339" s="238"/>
      <c r="O339" s="238"/>
      <c r="P339" s="238"/>
      <c r="Q339" s="238"/>
      <c r="R339" s="238"/>
      <c r="S339" s="238"/>
      <c r="T339" s="239"/>
      <c r="AT339" s="240" t="s">
        <v>155</v>
      </c>
      <c r="AU339" s="240" t="s">
        <v>83</v>
      </c>
      <c r="AV339" s="15" t="s">
        <v>153</v>
      </c>
      <c r="AW339" s="15" t="s">
        <v>34</v>
      </c>
      <c r="AX339" s="15" t="s">
        <v>81</v>
      </c>
      <c r="AY339" s="240" t="s">
        <v>145</v>
      </c>
    </row>
    <row r="340" spans="1:65" s="2" customFormat="1" ht="24.75" customHeight="1">
      <c r="A340" s="36"/>
      <c r="B340" s="37"/>
      <c r="C340" s="241" t="s">
        <v>470</v>
      </c>
      <c r="D340" s="241" t="s">
        <v>273</v>
      </c>
      <c r="E340" s="242" t="s">
        <v>471</v>
      </c>
      <c r="F340" s="243" t="s">
        <v>472</v>
      </c>
      <c r="G340" s="244" t="s">
        <v>214</v>
      </c>
      <c r="H340" s="245">
        <v>18</v>
      </c>
      <c r="I340" s="246"/>
      <c r="J340" s="247">
        <f>ROUND(I340*H340,2)</f>
        <v>0</v>
      </c>
      <c r="K340" s="243" t="s">
        <v>152</v>
      </c>
      <c r="L340" s="248"/>
      <c r="M340" s="249" t="s">
        <v>21</v>
      </c>
      <c r="N340" s="250" t="s">
        <v>45</v>
      </c>
      <c r="O340" s="66"/>
      <c r="P340" s="204">
        <f>O340*H340</f>
        <v>0</v>
      </c>
      <c r="Q340" s="204">
        <v>3.8000000000000002E-4</v>
      </c>
      <c r="R340" s="204">
        <f>Q340*H340</f>
        <v>6.8400000000000006E-3</v>
      </c>
      <c r="S340" s="204">
        <v>0</v>
      </c>
      <c r="T340" s="205">
        <f>S340*H340</f>
        <v>0</v>
      </c>
      <c r="U340" s="36"/>
      <c r="V340" s="36"/>
      <c r="W340" s="36"/>
      <c r="X340" s="36"/>
      <c r="Y340" s="36"/>
      <c r="Z340" s="36"/>
      <c r="AA340" s="36"/>
      <c r="AB340" s="36"/>
      <c r="AC340" s="36"/>
      <c r="AD340" s="36"/>
      <c r="AE340" s="36"/>
      <c r="AR340" s="206" t="s">
        <v>276</v>
      </c>
      <c r="AT340" s="206" t="s">
        <v>273</v>
      </c>
      <c r="AU340" s="206" t="s">
        <v>83</v>
      </c>
      <c r="AY340" s="19" t="s">
        <v>145</v>
      </c>
      <c r="BE340" s="207">
        <f>IF(N340="základní",J340,0)</f>
        <v>0</v>
      </c>
      <c r="BF340" s="207">
        <f>IF(N340="snížená",J340,0)</f>
        <v>0</v>
      </c>
      <c r="BG340" s="207">
        <f>IF(N340="zákl. přenesená",J340,0)</f>
        <v>0</v>
      </c>
      <c r="BH340" s="207">
        <f>IF(N340="sníž. přenesená",J340,0)</f>
        <v>0</v>
      </c>
      <c r="BI340" s="207">
        <f>IF(N340="nulová",J340,0)</f>
        <v>0</v>
      </c>
      <c r="BJ340" s="19" t="s">
        <v>81</v>
      </c>
      <c r="BK340" s="207">
        <f>ROUND(I340*H340,2)</f>
        <v>0</v>
      </c>
      <c r="BL340" s="19" t="s">
        <v>237</v>
      </c>
      <c r="BM340" s="206" t="s">
        <v>473</v>
      </c>
    </row>
    <row r="341" spans="1:65" s="2" customFormat="1" ht="44.25" customHeight="1">
      <c r="A341" s="36"/>
      <c r="B341" s="37"/>
      <c r="C341" s="195" t="s">
        <v>474</v>
      </c>
      <c r="D341" s="195" t="s">
        <v>148</v>
      </c>
      <c r="E341" s="196" t="s">
        <v>475</v>
      </c>
      <c r="F341" s="197" t="s">
        <v>476</v>
      </c>
      <c r="G341" s="198" t="s">
        <v>227</v>
      </c>
      <c r="H341" s="199">
        <v>7.0000000000000001E-3</v>
      </c>
      <c r="I341" s="200"/>
      <c r="J341" s="201">
        <f>ROUND(I341*H341,2)</f>
        <v>0</v>
      </c>
      <c r="K341" s="197" t="s">
        <v>164</v>
      </c>
      <c r="L341" s="41"/>
      <c r="M341" s="202" t="s">
        <v>21</v>
      </c>
      <c r="N341" s="203" t="s">
        <v>45</v>
      </c>
      <c r="O341" s="66"/>
      <c r="P341" s="204">
        <f>O341*H341</f>
        <v>0</v>
      </c>
      <c r="Q341" s="204">
        <v>0</v>
      </c>
      <c r="R341" s="204">
        <f>Q341*H341</f>
        <v>0</v>
      </c>
      <c r="S341" s="204">
        <v>0</v>
      </c>
      <c r="T341" s="205">
        <f>S341*H341</f>
        <v>0</v>
      </c>
      <c r="U341" s="36"/>
      <c r="V341" s="36"/>
      <c r="W341" s="36"/>
      <c r="X341" s="36"/>
      <c r="Y341" s="36"/>
      <c r="Z341" s="36"/>
      <c r="AA341" s="36"/>
      <c r="AB341" s="36"/>
      <c r="AC341" s="36"/>
      <c r="AD341" s="36"/>
      <c r="AE341" s="36"/>
      <c r="AR341" s="206" t="s">
        <v>237</v>
      </c>
      <c r="AT341" s="206" t="s">
        <v>148</v>
      </c>
      <c r="AU341" s="206" t="s">
        <v>83</v>
      </c>
      <c r="AY341" s="19" t="s">
        <v>145</v>
      </c>
      <c r="BE341" s="207">
        <f>IF(N341="základní",J341,0)</f>
        <v>0</v>
      </c>
      <c r="BF341" s="207">
        <f>IF(N341="snížená",J341,0)</f>
        <v>0</v>
      </c>
      <c r="BG341" s="207">
        <f>IF(N341="zákl. přenesená",J341,0)</f>
        <v>0</v>
      </c>
      <c r="BH341" s="207">
        <f>IF(N341="sníž. přenesená",J341,0)</f>
        <v>0</v>
      </c>
      <c r="BI341" s="207">
        <f>IF(N341="nulová",J341,0)</f>
        <v>0</v>
      </c>
      <c r="BJ341" s="19" t="s">
        <v>81</v>
      </c>
      <c r="BK341" s="207">
        <f>ROUND(I341*H341,2)</f>
        <v>0</v>
      </c>
      <c r="BL341" s="19" t="s">
        <v>237</v>
      </c>
      <c r="BM341" s="206" t="s">
        <v>477</v>
      </c>
    </row>
    <row r="342" spans="1:65" s="12" customFormat="1" ht="22.9" customHeight="1">
      <c r="B342" s="179"/>
      <c r="C342" s="180"/>
      <c r="D342" s="181" t="s">
        <v>73</v>
      </c>
      <c r="E342" s="193" t="s">
        <v>478</v>
      </c>
      <c r="F342" s="193" t="s">
        <v>479</v>
      </c>
      <c r="G342" s="180"/>
      <c r="H342" s="180"/>
      <c r="I342" s="183"/>
      <c r="J342" s="194">
        <f>BK342</f>
        <v>0</v>
      </c>
      <c r="K342" s="180"/>
      <c r="L342" s="185"/>
      <c r="M342" s="186"/>
      <c r="N342" s="187"/>
      <c r="O342" s="187"/>
      <c r="P342" s="188">
        <f>SUM(P343:P376)</f>
        <v>0</v>
      </c>
      <c r="Q342" s="187"/>
      <c r="R342" s="188">
        <f>SUM(R343:R376)</f>
        <v>8.0002566800000015</v>
      </c>
      <c r="S342" s="187"/>
      <c r="T342" s="189">
        <f>SUM(T343:T376)</f>
        <v>0</v>
      </c>
      <c r="AR342" s="190" t="s">
        <v>83</v>
      </c>
      <c r="AT342" s="191" t="s">
        <v>73</v>
      </c>
      <c r="AU342" s="191" t="s">
        <v>81</v>
      </c>
      <c r="AY342" s="190" t="s">
        <v>145</v>
      </c>
      <c r="BK342" s="192">
        <f>SUM(BK343:BK376)</f>
        <v>0</v>
      </c>
    </row>
    <row r="343" spans="1:65" s="2" customFormat="1" ht="33" customHeight="1">
      <c r="A343" s="36"/>
      <c r="B343" s="37"/>
      <c r="C343" s="195" t="s">
        <v>480</v>
      </c>
      <c r="D343" s="195" t="s">
        <v>148</v>
      </c>
      <c r="E343" s="196" t="s">
        <v>481</v>
      </c>
      <c r="F343" s="197" t="s">
        <v>482</v>
      </c>
      <c r="G343" s="198" t="s">
        <v>483</v>
      </c>
      <c r="H343" s="199">
        <v>4.7E-2</v>
      </c>
      <c r="I343" s="200"/>
      <c r="J343" s="201">
        <f>ROUND(I343*H343,2)</f>
        <v>0</v>
      </c>
      <c r="K343" s="197" t="s">
        <v>164</v>
      </c>
      <c r="L343" s="41"/>
      <c r="M343" s="202" t="s">
        <v>21</v>
      </c>
      <c r="N343" s="203" t="s">
        <v>45</v>
      </c>
      <c r="O343" s="66"/>
      <c r="P343" s="204">
        <f>O343*H343</f>
        <v>0</v>
      </c>
      <c r="Q343" s="204">
        <v>1.2199999999999999E-3</v>
      </c>
      <c r="R343" s="204">
        <f>Q343*H343</f>
        <v>5.7339999999999996E-5</v>
      </c>
      <c r="S343" s="204">
        <v>0</v>
      </c>
      <c r="T343" s="205">
        <f>S343*H343</f>
        <v>0</v>
      </c>
      <c r="U343" s="36"/>
      <c r="V343" s="36"/>
      <c r="W343" s="36"/>
      <c r="X343" s="36"/>
      <c r="Y343" s="36"/>
      <c r="Z343" s="36"/>
      <c r="AA343" s="36"/>
      <c r="AB343" s="36"/>
      <c r="AC343" s="36"/>
      <c r="AD343" s="36"/>
      <c r="AE343" s="36"/>
      <c r="AR343" s="206" t="s">
        <v>237</v>
      </c>
      <c r="AT343" s="206" t="s">
        <v>148</v>
      </c>
      <c r="AU343" s="206" t="s">
        <v>83</v>
      </c>
      <c r="AY343" s="19" t="s">
        <v>145</v>
      </c>
      <c r="BE343" s="207">
        <f>IF(N343="základní",J343,0)</f>
        <v>0</v>
      </c>
      <c r="BF343" s="207">
        <f>IF(N343="snížená",J343,0)</f>
        <v>0</v>
      </c>
      <c r="BG343" s="207">
        <f>IF(N343="zákl. přenesená",J343,0)</f>
        <v>0</v>
      </c>
      <c r="BH343" s="207">
        <f>IF(N343="sníž. přenesená",J343,0)</f>
        <v>0</v>
      </c>
      <c r="BI343" s="207">
        <f>IF(N343="nulová",J343,0)</f>
        <v>0</v>
      </c>
      <c r="BJ343" s="19" t="s">
        <v>81</v>
      </c>
      <c r="BK343" s="207">
        <f>ROUND(I343*H343,2)</f>
        <v>0</v>
      </c>
      <c r="BL343" s="19" t="s">
        <v>237</v>
      </c>
      <c r="BM343" s="206" t="s">
        <v>484</v>
      </c>
    </row>
    <row r="344" spans="1:65" s="14" customFormat="1" ht="11.25">
      <c r="B344" s="219"/>
      <c r="C344" s="220"/>
      <c r="D344" s="210" t="s">
        <v>155</v>
      </c>
      <c r="E344" s="221" t="s">
        <v>21</v>
      </c>
      <c r="F344" s="222" t="s">
        <v>485</v>
      </c>
      <c r="G344" s="220"/>
      <c r="H344" s="223">
        <v>4.7E-2</v>
      </c>
      <c r="I344" s="224"/>
      <c r="J344" s="220"/>
      <c r="K344" s="220"/>
      <c r="L344" s="225"/>
      <c r="M344" s="226"/>
      <c r="N344" s="227"/>
      <c r="O344" s="227"/>
      <c r="P344" s="227"/>
      <c r="Q344" s="227"/>
      <c r="R344" s="227"/>
      <c r="S344" s="227"/>
      <c r="T344" s="228"/>
      <c r="AT344" s="229" t="s">
        <v>155</v>
      </c>
      <c r="AU344" s="229" t="s">
        <v>83</v>
      </c>
      <c r="AV344" s="14" t="s">
        <v>83</v>
      </c>
      <c r="AW344" s="14" t="s">
        <v>34</v>
      </c>
      <c r="AX344" s="14" t="s">
        <v>74</v>
      </c>
      <c r="AY344" s="229" t="s">
        <v>145</v>
      </c>
    </row>
    <row r="345" spans="1:65" s="15" customFormat="1" ht="11.25">
      <c r="B345" s="230"/>
      <c r="C345" s="231"/>
      <c r="D345" s="210" t="s">
        <v>155</v>
      </c>
      <c r="E345" s="232" t="s">
        <v>21</v>
      </c>
      <c r="F345" s="233" t="s">
        <v>158</v>
      </c>
      <c r="G345" s="231"/>
      <c r="H345" s="234">
        <v>4.7E-2</v>
      </c>
      <c r="I345" s="235"/>
      <c r="J345" s="231"/>
      <c r="K345" s="231"/>
      <c r="L345" s="236"/>
      <c r="M345" s="237"/>
      <c r="N345" s="238"/>
      <c r="O345" s="238"/>
      <c r="P345" s="238"/>
      <c r="Q345" s="238"/>
      <c r="R345" s="238"/>
      <c r="S345" s="238"/>
      <c r="T345" s="239"/>
      <c r="AT345" s="240" t="s">
        <v>155</v>
      </c>
      <c r="AU345" s="240" t="s">
        <v>83</v>
      </c>
      <c r="AV345" s="15" t="s">
        <v>153</v>
      </c>
      <c r="AW345" s="15" t="s">
        <v>34</v>
      </c>
      <c r="AX345" s="15" t="s">
        <v>81</v>
      </c>
      <c r="AY345" s="240" t="s">
        <v>145</v>
      </c>
    </row>
    <row r="346" spans="1:65" s="2" customFormat="1" ht="33" customHeight="1">
      <c r="A346" s="36"/>
      <c r="B346" s="37"/>
      <c r="C346" s="195" t="s">
        <v>486</v>
      </c>
      <c r="D346" s="195" t="s">
        <v>148</v>
      </c>
      <c r="E346" s="196" t="s">
        <v>487</v>
      </c>
      <c r="F346" s="197" t="s">
        <v>488</v>
      </c>
      <c r="G346" s="198" t="s">
        <v>182</v>
      </c>
      <c r="H346" s="199">
        <v>12</v>
      </c>
      <c r="I346" s="200"/>
      <c r="J346" s="201">
        <f>ROUND(I346*H346,2)</f>
        <v>0</v>
      </c>
      <c r="K346" s="197" t="s">
        <v>164</v>
      </c>
      <c r="L346" s="41"/>
      <c r="M346" s="202" t="s">
        <v>21</v>
      </c>
      <c r="N346" s="203" t="s">
        <v>45</v>
      </c>
      <c r="O346" s="66"/>
      <c r="P346" s="204">
        <f>O346*H346</f>
        <v>0</v>
      </c>
      <c r="Q346" s="204">
        <v>0</v>
      </c>
      <c r="R346" s="204">
        <f>Q346*H346</f>
        <v>0</v>
      </c>
      <c r="S346" s="204">
        <v>0</v>
      </c>
      <c r="T346" s="205">
        <f>S346*H346</f>
        <v>0</v>
      </c>
      <c r="U346" s="36"/>
      <c r="V346" s="36"/>
      <c r="W346" s="36"/>
      <c r="X346" s="36"/>
      <c r="Y346" s="36"/>
      <c r="Z346" s="36"/>
      <c r="AA346" s="36"/>
      <c r="AB346" s="36"/>
      <c r="AC346" s="36"/>
      <c r="AD346" s="36"/>
      <c r="AE346" s="36"/>
      <c r="AR346" s="206" t="s">
        <v>237</v>
      </c>
      <c r="AT346" s="206" t="s">
        <v>148</v>
      </c>
      <c r="AU346" s="206" t="s">
        <v>83</v>
      </c>
      <c r="AY346" s="19" t="s">
        <v>145</v>
      </c>
      <c r="BE346" s="207">
        <f>IF(N346="základní",J346,0)</f>
        <v>0</v>
      </c>
      <c r="BF346" s="207">
        <f>IF(N346="snížená",J346,0)</f>
        <v>0</v>
      </c>
      <c r="BG346" s="207">
        <f>IF(N346="zákl. přenesená",J346,0)</f>
        <v>0</v>
      </c>
      <c r="BH346" s="207">
        <f>IF(N346="sníž. přenesená",J346,0)</f>
        <v>0</v>
      </c>
      <c r="BI346" s="207">
        <f>IF(N346="nulová",J346,0)</f>
        <v>0</v>
      </c>
      <c r="BJ346" s="19" t="s">
        <v>81</v>
      </c>
      <c r="BK346" s="207">
        <f>ROUND(I346*H346,2)</f>
        <v>0</v>
      </c>
      <c r="BL346" s="19" t="s">
        <v>237</v>
      </c>
      <c r="BM346" s="206" t="s">
        <v>489</v>
      </c>
    </row>
    <row r="347" spans="1:65" s="13" customFormat="1" ht="11.25">
      <c r="B347" s="208"/>
      <c r="C347" s="209"/>
      <c r="D347" s="210" t="s">
        <v>155</v>
      </c>
      <c r="E347" s="211" t="s">
        <v>21</v>
      </c>
      <c r="F347" s="212" t="s">
        <v>490</v>
      </c>
      <c r="G347" s="209"/>
      <c r="H347" s="211" t="s">
        <v>21</v>
      </c>
      <c r="I347" s="213"/>
      <c r="J347" s="209"/>
      <c r="K347" s="209"/>
      <c r="L347" s="214"/>
      <c r="M347" s="215"/>
      <c r="N347" s="216"/>
      <c r="O347" s="216"/>
      <c r="P347" s="216"/>
      <c r="Q347" s="216"/>
      <c r="R347" s="216"/>
      <c r="S347" s="216"/>
      <c r="T347" s="217"/>
      <c r="AT347" s="218" t="s">
        <v>155</v>
      </c>
      <c r="AU347" s="218" t="s">
        <v>83</v>
      </c>
      <c r="AV347" s="13" t="s">
        <v>81</v>
      </c>
      <c r="AW347" s="13" t="s">
        <v>34</v>
      </c>
      <c r="AX347" s="13" t="s">
        <v>74</v>
      </c>
      <c r="AY347" s="218" t="s">
        <v>145</v>
      </c>
    </row>
    <row r="348" spans="1:65" s="14" customFormat="1" ht="11.25">
      <c r="B348" s="219"/>
      <c r="C348" s="220"/>
      <c r="D348" s="210" t="s">
        <v>155</v>
      </c>
      <c r="E348" s="221" t="s">
        <v>21</v>
      </c>
      <c r="F348" s="222" t="s">
        <v>491</v>
      </c>
      <c r="G348" s="220"/>
      <c r="H348" s="223">
        <v>8</v>
      </c>
      <c r="I348" s="224"/>
      <c r="J348" s="220"/>
      <c r="K348" s="220"/>
      <c r="L348" s="225"/>
      <c r="M348" s="226"/>
      <c r="N348" s="227"/>
      <c r="O348" s="227"/>
      <c r="P348" s="227"/>
      <c r="Q348" s="227"/>
      <c r="R348" s="227"/>
      <c r="S348" s="227"/>
      <c r="T348" s="228"/>
      <c r="AT348" s="229" t="s">
        <v>155</v>
      </c>
      <c r="AU348" s="229" t="s">
        <v>83</v>
      </c>
      <c r="AV348" s="14" t="s">
        <v>83</v>
      </c>
      <c r="AW348" s="14" t="s">
        <v>34</v>
      </c>
      <c r="AX348" s="14" t="s">
        <v>74</v>
      </c>
      <c r="AY348" s="229" t="s">
        <v>145</v>
      </c>
    </row>
    <row r="349" spans="1:65" s="14" customFormat="1" ht="11.25">
      <c r="B349" s="219"/>
      <c r="C349" s="220"/>
      <c r="D349" s="210" t="s">
        <v>155</v>
      </c>
      <c r="E349" s="221" t="s">
        <v>21</v>
      </c>
      <c r="F349" s="222" t="s">
        <v>492</v>
      </c>
      <c r="G349" s="220"/>
      <c r="H349" s="223">
        <v>3.3</v>
      </c>
      <c r="I349" s="224"/>
      <c r="J349" s="220"/>
      <c r="K349" s="220"/>
      <c r="L349" s="225"/>
      <c r="M349" s="226"/>
      <c r="N349" s="227"/>
      <c r="O349" s="227"/>
      <c r="P349" s="227"/>
      <c r="Q349" s="227"/>
      <c r="R349" s="227"/>
      <c r="S349" s="227"/>
      <c r="T349" s="228"/>
      <c r="AT349" s="229" t="s">
        <v>155</v>
      </c>
      <c r="AU349" s="229" t="s">
        <v>83</v>
      </c>
      <c r="AV349" s="14" t="s">
        <v>83</v>
      </c>
      <c r="AW349" s="14" t="s">
        <v>34</v>
      </c>
      <c r="AX349" s="14" t="s">
        <v>74</v>
      </c>
      <c r="AY349" s="229" t="s">
        <v>145</v>
      </c>
    </row>
    <row r="350" spans="1:65" s="14" customFormat="1" ht="11.25">
      <c r="B350" s="219"/>
      <c r="C350" s="220"/>
      <c r="D350" s="210" t="s">
        <v>155</v>
      </c>
      <c r="E350" s="221" t="s">
        <v>21</v>
      </c>
      <c r="F350" s="222" t="s">
        <v>493</v>
      </c>
      <c r="G350" s="220"/>
      <c r="H350" s="223">
        <v>0.7</v>
      </c>
      <c r="I350" s="224"/>
      <c r="J350" s="220"/>
      <c r="K350" s="220"/>
      <c r="L350" s="225"/>
      <c r="M350" s="226"/>
      <c r="N350" s="227"/>
      <c r="O350" s="227"/>
      <c r="P350" s="227"/>
      <c r="Q350" s="227"/>
      <c r="R350" s="227"/>
      <c r="S350" s="227"/>
      <c r="T350" s="228"/>
      <c r="AT350" s="229" t="s">
        <v>155</v>
      </c>
      <c r="AU350" s="229" t="s">
        <v>83</v>
      </c>
      <c r="AV350" s="14" t="s">
        <v>83</v>
      </c>
      <c r="AW350" s="14" t="s">
        <v>34</v>
      </c>
      <c r="AX350" s="14" t="s">
        <v>74</v>
      </c>
      <c r="AY350" s="229" t="s">
        <v>145</v>
      </c>
    </row>
    <row r="351" spans="1:65" s="15" customFormat="1" ht="11.25">
      <c r="B351" s="230"/>
      <c r="C351" s="231"/>
      <c r="D351" s="210" t="s">
        <v>155</v>
      </c>
      <c r="E351" s="232" t="s">
        <v>21</v>
      </c>
      <c r="F351" s="233" t="s">
        <v>158</v>
      </c>
      <c r="G351" s="231"/>
      <c r="H351" s="234">
        <v>12</v>
      </c>
      <c r="I351" s="235"/>
      <c r="J351" s="231"/>
      <c r="K351" s="231"/>
      <c r="L351" s="236"/>
      <c r="M351" s="237"/>
      <c r="N351" s="238"/>
      <c r="O351" s="238"/>
      <c r="P351" s="238"/>
      <c r="Q351" s="238"/>
      <c r="R351" s="238"/>
      <c r="S351" s="238"/>
      <c r="T351" s="239"/>
      <c r="AT351" s="240" t="s">
        <v>155</v>
      </c>
      <c r="AU351" s="240" t="s">
        <v>83</v>
      </c>
      <c r="AV351" s="15" t="s">
        <v>153</v>
      </c>
      <c r="AW351" s="15" t="s">
        <v>34</v>
      </c>
      <c r="AX351" s="15" t="s">
        <v>81</v>
      </c>
      <c r="AY351" s="240" t="s">
        <v>145</v>
      </c>
    </row>
    <row r="352" spans="1:65" s="2" customFormat="1" ht="16.5" customHeight="1">
      <c r="A352" s="36"/>
      <c r="B352" s="37"/>
      <c r="C352" s="241" t="s">
        <v>494</v>
      </c>
      <c r="D352" s="241" t="s">
        <v>273</v>
      </c>
      <c r="E352" s="242" t="s">
        <v>495</v>
      </c>
      <c r="F352" s="243" t="s">
        <v>496</v>
      </c>
      <c r="G352" s="244" t="s">
        <v>483</v>
      </c>
      <c r="H352" s="245">
        <v>4.7E-2</v>
      </c>
      <c r="I352" s="246"/>
      <c r="J352" s="247">
        <f>ROUND(I352*H352,2)</f>
        <v>0</v>
      </c>
      <c r="K352" s="243" t="s">
        <v>164</v>
      </c>
      <c r="L352" s="248"/>
      <c r="M352" s="249" t="s">
        <v>21</v>
      </c>
      <c r="N352" s="250" t="s">
        <v>45</v>
      </c>
      <c r="O352" s="66"/>
      <c r="P352" s="204">
        <f>O352*H352</f>
        <v>0</v>
      </c>
      <c r="Q352" s="204">
        <v>0.55000000000000004</v>
      </c>
      <c r="R352" s="204">
        <f>Q352*H352</f>
        <v>2.5850000000000001E-2</v>
      </c>
      <c r="S352" s="204">
        <v>0</v>
      </c>
      <c r="T352" s="205">
        <f>S352*H352</f>
        <v>0</v>
      </c>
      <c r="U352" s="36"/>
      <c r="V352" s="36"/>
      <c r="W352" s="36"/>
      <c r="X352" s="36"/>
      <c r="Y352" s="36"/>
      <c r="Z352" s="36"/>
      <c r="AA352" s="36"/>
      <c r="AB352" s="36"/>
      <c r="AC352" s="36"/>
      <c r="AD352" s="36"/>
      <c r="AE352" s="36"/>
      <c r="AR352" s="206" t="s">
        <v>276</v>
      </c>
      <c r="AT352" s="206" t="s">
        <v>273</v>
      </c>
      <c r="AU352" s="206" t="s">
        <v>83</v>
      </c>
      <c r="AY352" s="19" t="s">
        <v>145</v>
      </c>
      <c r="BE352" s="207">
        <f>IF(N352="základní",J352,0)</f>
        <v>0</v>
      </c>
      <c r="BF352" s="207">
        <f>IF(N352="snížená",J352,0)</f>
        <v>0</v>
      </c>
      <c r="BG352" s="207">
        <f>IF(N352="zákl. přenesená",J352,0)</f>
        <v>0</v>
      </c>
      <c r="BH352" s="207">
        <f>IF(N352="sníž. přenesená",J352,0)</f>
        <v>0</v>
      </c>
      <c r="BI352" s="207">
        <f>IF(N352="nulová",J352,0)</f>
        <v>0</v>
      </c>
      <c r="BJ352" s="19" t="s">
        <v>81</v>
      </c>
      <c r="BK352" s="207">
        <f>ROUND(I352*H352,2)</f>
        <v>0</v>
      </c>
      <c r="BL352" s="19" t="s">
        <v>237</v>
      </c>
      <c r="BM352" s="206" t="s">
        <v>497</v>
      </c>
    </row>
    <row r="353" spans="1:65" s="14" customFormat="1" ht="11.25">
      <c r="B353" s="219"/>
      <c r="C353" s="220"/>
      <c r="D353" s="210" t="s">
        <v>155</v>
      </c>
      <c r="E353" s="221" t="s">
        <v>21</v>
      </c>
      <c r="F353" s="222" t="s">
        <v>498</v>
      </c>
      <c r="G353" s="220"/>
      <c r="H353" s="223">
        <v>2.8000000000000001E-2</v>
      </c>
      <c r="I353" s="224"/>
      <c r="J353" s="220"/>
      <c r="K353" s="220"/>
      <c r="L353" s="225"/>
      <c r="M353" s="226"/>
      <c r="N353" s="227"/>
      <c r="O353" s="227"/>
      <c r="P353" s="227"/>
      <c r="Q353" s="227"/>
      <c r="R353" s="227"/>
      <c r="S353" s="227"/>
      <c r="T353" s="228"/>
      <c r="AT353" s="229" t="s">
        <v>155</v>
      </c>
      <c r="AU353" s="229" t="s">
        <v>83</v>
      </c>
      <c r="AV353" s="14" t="s">
        <v>83</v>
      </c>
      <c r="AW353" s="14" t="s">
        <v>34</v>
      </c>
      <c r="AX353" s="14" t="s">
        <v>74</v>
      </c>
      <c r="AY353" s="229" t="s">
        <v>145</v>
      </c>
    </row>
    <row r="354" spans="1:65" s="14" customFormat="1" ht="11.25">
      <c r="B354" s="219"/>
      <c r="C354" s="220"/>
      <c r="D354" s="210" t="s">
        <v>155</v>
      </c>
      <c r="E354" s="221" t="s">
        <v>21</v>
      </c>
      <c r="F354" s="222" t="s">
        <v>499</v>
      </c>
      <c r="G354" s="220"/>
      <c r="H354" s="223">
        <v>1.6E-2</v>
      </c>
      <c r="I354" s="224"/>
      <c r="J354" s="220"/>
      <c r="K354" s="220"/>
      <c r="L354" s="225"/>
      <c r="M354" s="226"/>
      <c r="N354" s="227"/>
      <c r="O354" s="227"/>
      <c r="P354" s="227"/>
      <c r="Q354" s="227"/>
      <c r="R354" s="227"/>
      <c r="S354" s="227"/>
      <c r="T354" s="228"/>
      <c r="AT354" s="229" t="s">
        <v>155</v>
      </c>
      <c r="AU354" s="229" t="s">
        <v>83</v>
      </c>
      <c r="AV354" s="14" t="s">
        <v>83</v>
      </c>
      <c r="AW354" s="14" t="s">
        <v>34</v>
      </c>
      <c r="AX354" s="14" t="s">
        <v>74</v>
      </c>
      <c r="AY354" s="229" t="s">
        <v>145</v>
      </c>
    </row>
    <row r="355" spans="1:65" s="14" customFormat="1" ht="11.25">
      <c r="B355" s="219"/>
      <c r="C355" s="220"/>
      <c r="D355" s="210" t="s">
        <v>155</v>
      </c>
      <c r="E355" s="221" t="s">
        <v>21</v>
      </c>
      <c r="F355" s="222" t="s">
        <v>500</v>
      </c>
      <c r="G355" s="220"/>
      <c r="H355" s="223">
        <v>3.0000000000000001E-3</v>
      </c>
      <c r="I355" s="224"/>
      <c r="J355" s="220"/>
      <c r="K355" s="220"/>
      <c r="L355" s="225"/>
      <c r="M355" s="226"/>
      <c r="N355" s="227"/>
      <c r="O355" s="227"/>
      <c r="P355" s="227"/>
      <c r="Q355" s="227"/>
      <c r="R355" s="227"/>
      <c r="S355" s="227"/>
      <c r="T355" s="228"/>
      <c r="AT355" s="229" t="s">
        <v>155</v>
      </c>
      <c r="AU355" s="229" t="s">
        <v>83</v>
      </c>
      <c r="AV355" s="14" t="s">
        <v>83</v>
      </c>
      <c r="AW355" s="14" t="s">
        <v>34</v>
      </c>
      <c r="AX355" s="14" t="s">
        <v>74</v>
      </c>
      <c r="AY355" s="229" t="s">
        <v>145</v>
      </c>
    </row>
    <row r="356" spans="1:65" s="15" customFormat="1" ht="11.25">
      <c r="B356" s="230"/>
      <c r="C356" s="231"/>
      <c r="D356" s="210" t="s">
        <v>155</v>
      </c>
      <c r="E356" s="232" t="s">
        <v>21</v>
      </c>
      <c r="F356" s="233" t="s">
        <v>158</v>
      </c>
      <c r="G356" s="231"/>
      <c r="H356" s="234">
        <v>4.7E-2</v>
      </c>
      <c r="I356" s="235"/>
      <c r="J356" s="231"/>
      <c r="K356" s="231"/>
      <c r="L356" s="236"/>
      <c r="M356" s="237"/>
      <c r="N356" s="238"/>
      <c r="O356" s="238"/>
      <c r="P356" s="238"/>
      <c r="Q356" s="238"/>
      <c r="R356" s="238"/>
      <c r="S356" s="238"/>
      <c r="T356" s="239"/>
      <c r="AT356" s="240" t="s">
        <v>155</v>
      </c>
      <c r="AU356" s="240" t="s">
        <v>83</v>
      </c>
      <c r="AV356" s="15" t="s">
        <v>153</v>
      </c>
      <c r="AW356" s="15" t="s">
        <v>34</v>
      </c>
      <c r="AX356" s="15" t="s">
        <v>81</v>
      </c>
      <c r="AY356" s="240" t="s">
        <v>145</v>
      </c>
    </row>
    <row r="357" spans="1:65" s="2" customFormat="1" ht="21.75" customHeight="1">
      <c r="A357" s="36"/>
      <c r="B357" s="37"/>
      <c r="C357" s="195" t="s">
        <v>501</v>
      </c>
      <c r="D357" s="195" t="s">
        <v>148</v>
      </c>
      <c r="E357" s="196" t="s">
        <v>502</v>
      </c>
      <c r="F357" s="197" t="s">
        <v>503</v>
      </c>
      <c r="G357" s="198" t="s">
        <v>163</v>
      </c>
      <c r="H357" s="199">
        <v>258.72500000000002</v>
      </c>
      <c r="I357" s="200"/>
      <c r="J357" s="201">
        <f>ROUND(I357*H357,2)</f>
        <v>0</v>
      </c>
      <c r="K357" s="197" t="s">
        <v>152</v>
      </c>
      <c r="L357" s="41"/>
      <c r="M357" s="202" t="s">
        <v>21</v>
      </c>
      <c r="N357" s="203" t="s">
        <v>45</v>
      </c>
      <c r="O357" s="66"/>
      <c r="P357" s="204">
        <f>O357*H357</f>
        <v>0</v>
      </c>
      <c r="Q357" s="204">
        <v>1.396E-2</v>
      </c>
      <c r="R357" s="204">
        <f>Q357*H357</f>
        <v>3.6118010000000003</v>
      </c>
      <c r="S357" s="204">
        <v>0</v>
      </c>
      <c r="T357" s="205">
        <f>S357*H357</f>
        <v>0</v>
      </c>
      <c r="U357" s="36"/>
      <c r="V357" s="36"/>
      <c r="W357" s="36"/>
      <c r="X357" s="36"/>
      <c r="Y357" s="36"/>
      <c r="Z357" s="36"/>
      <c r="AA357" s="36"/>
      <c r="AB357" s="36"/>
      <c r="AC357" s="36"/>
      <c r="AD357" s="36"/>
      <c r="AE357" s="36"/>
      <c r="AR357" s="206" t="s">
        <v>237</v>
      </c>
      <c r="AT357" s="206" t="s">
        <v>148</v>
      </c>
      <c r="AU357" s="206" t="s">
        <v>83</v>
      </c>
      <c r="AY357" s="19" t="s">
        <v>145</v>
      </c>
      <c r="BE357" s="207">
        <f>IF(N357="základní",J357,0)</f>
        <v>0</v>
      </c>
      <c r="BF357" s="207">
        <f>IF(N357="snížená",J357,0)</f>
        <v>0</v>
      </c>
      <c r="BG357" s="207">
        <f>IF(N357="zákl. přenesená",J357,0)</f>
        <v>0</v>
      </c>
      <c r="BH357" s="207">
        <f>IF(N357="sníž. přenesená",J357,0)</f>
        <v>0</v>
      </c>
      <c r="BI357" s="207">
        <f>IF(N357="nulová",J357,0)</f>
        <v>0</v>
      </c>
      <c r="BJ357" s="19" t="s">
        <v>81</v>
      </c>
      <c r="BK357" s="207">
        <f>ROUND(I357*H357,2)</f>
        <v>0</v>
      </c>
      <c r="BL357" s="19" t="s">
        <v>237</v>
      </c>
      <c r="BM357" s="206" t="s">
        <v>504</v>
      </c>
    </row>
    <row r="358" spans="1:65" s="13" customFormat="1" ht="11.25">
      <c r="B358" s="208"/>
      <c r="C358" s="209"/>
      <c r="D358" s="210" t="s">
        <v>155</v>
      </c>
      <c r="E358" s="211" t="s">
        <v>21</v>
      </c>
      <c r="F358" s="212" t="s">
        <v>505</v>
      </c>
      <c r="G358" s="209"/>
      <c r="H358" s="211" t="s">
        <v>21</v>
      </c>
      <c r="I358" s="213"/>
      <c r="J358" s="209"/>
      <c r="K358" s="209"/>
      <c r="L358" s="214"/>
      <c r="M358" s="215"/>
      <c r="N358" s="216"/>
      <c r="O358" s="216"/>
      <c r="P358" s="216"/>
      <c r="Q358" s="216"/>
      <c r="R358" s="216"/>
      <c r="S358" s="216"/>
      <c r="T358" s="217"/>
      <c r="AT358" s="218" t="s">
        <v>155</v>
      </c>
      <c r="AU358" s="218" t="s">
        <v>83</v>
      </c>
      <c r="AV358" s="13" t="s">
        <v>81</v>
      </c>
      <c r="AW358" s="13" t="s">
        <v>34</v>
      </c>
      <c r="AX358" s="13" t="s">
        <v>74</v>
      </c>
      <c r="AY358" s="218" t="s">
        <v>145</v>
      </c>
    </row>
    <row r="359" spans="1:65" s="14" customFormat="1" ht="11.25">
      <c r="B359" s="219"/>
      <c r="C359" s="220"/>
      <c r="D359" s="210" t="s">
        <v>155</v>
      </c>
      <c r="E359" s="221" t="s">
        <v>21</v>
      </c>
      <c r="F359" s="222" t="s">
        <v>370</v>
      </c>
      <c r="G359" s="220"/>
      <c r="H359" s="223">
        <v>60.4</v>
      </c>
      <c r="I359" s="224"/>
      <c r="J359" s="220"/>
      <c r="K359" s="220"/>
      <c r="L359" s="225"/>
      <c r="M359" s="226"/>
      <c r="N359" s="227"/>
      <c r="O359" s="227"/>
      <c r="P359" s="227"/>
      <c r="Q359" s="227"/>
      <c r="R359" s="227"/>
      <c r="S359" s="227"/>
      <c r="T359" s="228"/>
      <c r="AT359" s="229" t="s">
        <v>155</v>
      </c>
      <c r="AU359" s="229" t="s">
        <v>83</v>
      </c>
      <c r="AV359" s="14" t="s">
        <v>83</v>
      </c>
      <c r="AW359" s="14" t="s">
        <v>34</v>
      </c>
      <c r="AX359" s="14" t="s">
        <v>74</v>
      </c>
      <c r="AY359" s="229" t="s">
        <v>145</v>
      </c>
    </row>
    <row r="360" spans="1:65" s="14" customFormat="1" ht="11.25">
      <c r="B360" s="219"/>
      <c r="C360" s="220"/>
      <c r="D360" s="210" t="s">
        <v>155</v>
      </c>
      <c r="E360" s="221" t="s">
        <v>21</v>
      </c>
      <c r="F360" s="222" t="s">
        <v>371</v>
      </c>
      <c r="G360" s="220"/>
      <c r="H360" s="223">
        <v>16.079999999999998</v>
      </c>
      <c r="I360" s="224"/>
      <c r="J360" s="220"/>
      <c r="K360" s="220"/>
      <c r="L360" s="225"/>
      <c r="M360" s="226"/>
      <c r="N360" s="227"/>
      <c r="O360" s="227"/>
      <c r="P360" s="227"/>
      <c r="Q360" s="227"/>
      <c r="R360" s="227"/>
      <c r="S360" s="227"/>
      <c r="T360" s="228"/>
      <c r="AT360" s="229" t="s">
        <v>155</v>
      </c>
      <c r="AU360" s="229" t="s">
        <v>83</v>
      </c>
      <c r="AV360" s="14" t="s">
        <v>83</v>
      </c>
      <c r="AW360" s="14" t="s">
        <v>34</v>
      </c>
      <c r="AX360" s="14" t="s">
        <v>74</v>
      </c>
      <c r="AY360" s="229" t="s">
        <v>145</v>
      </c>
    </row>
    <row r="361" spans="1:65" s="13" customFormat="1" ht="11.25">
      <c r="B361" s="208"/>
      <c r="C361" s="209"/>
      <c r="D361" s="210" t="s">
        <v>155</v>
      </c>
      <c r="E361" s="211" t="s">
        <v>21</v>
      </c>
      <c r="F361" s="212" t="s">
        <v>506</v>
      </c>
      <c r="G361" s="209"/>
      <c r="H361" s="211" t="s">
        <v>21</v>
      </c>
      <c r="I361" s="213"/>
      <c r="J361" s="209"/>
      <c r="K361" s="209"/>
      <c r="L361" s="214"/>
      <c r="M361" s="215"/>
      <c r="N361" s="216"/>
      <c r="O361" s="216"/>
      <c r="P361" s="216"/>
      <c r="Q361" s="216"/>
      <c r="R361" s="216"/>
      <c r="S361" s="216"/>
      <c r="T361" s="217"/>
      <c r="AT361" s="218" t="s">
        <v>155</v>
      </c>
      <c r="AU361" s="218" t="s">
        <v>83</v>
      </c>
      <c r="AV361" s="13" t="s">
        <v>81</v>
      </c>
      <c r="AW361" s="13" t="s">
        <v>34</v>
      </c>
      <c r="AX361" s="13" t="s">
        <v>74</v>
      </c>
      <c r="AY361" s="218" t="s">
        <v>145</v>
      </c>
    </row>
    <row r="362" spans="1:65" s="14" customFormat="1" ht="11.25">
      <c r="B362" s="219"/>
      <c r="C362" s="220"/>
      <c r="D362" s="210" t="s">
        <v>155</v>
      </c>
      <c r="E362" s="221" t="s">
        <v>21</v>
      </c>
      <c r="F362" s="222" t="s">
        <v>507</v>
      </c>
      <c r="G362" s="220"/>
      <c r="H362" s="223">
        <v>147.864</v>
      </c>
      <c r="I362" s="224"/>
      <c r="J362" s="220"/>
      <c r="K362" s="220"/>
      <c r="L362" s="225"/>
      <c r="M362" s="226"/>
      <c r="N362" s="227"/>
      <c r="O362" s="227"/>
      <c r="P362" s="227"/>
      <c r="Q362" s="227"/>
      <c r="R362" s="227"/>
      <c r="S362" s="227"/>
      <c r="T362" s="228"/>
      <c r="AT362" s="229" t="s">
        <v>155</v>
      </c>
      <c r="AU362" s="229" t="s">
        <v>83</v>
      </c>
      <c r="AV362" s="14" t="s">
        <v>83</v>
      </c>
      <c r="AW362" s="14" t="s">
        <v>34</v>
      </c>
      <c r="AX362" s="14" t="s">
        <v>74</v>
      </c>
      <c r="AY362" s="229" t="s">
        <v>145</v>
      </c>
    </row>
    <row r="363" spans="1:65" s="14" customFormat="1" ht="11.25">
      <c r="B363" s="219"/>
      <c r="C363" s="220"/>
      <c r="D363" s="210" t="s">
        <v>155</v>
      </c>
      <c r="E363" s="221" t="s">
        <v>21</v>
      </c>
      <c r="F363" s="222" t="s">
        <v>508</v>
      </c>
      <c r="G363" s="220"/>
      <c r="H363" s="223">
        <v>32.47</v>
      </c>
      <c r="I363" s="224"/>
      <c r="J363" s="220"/>
      <c r="K363" s="220"/>
      <c r="L363" s="225"/>
      <c r="M363" s="226"/>
      <c r="N363" s="227"/>
      <c r="O363" s="227"/>
      <c r="P363" s="227"/>
      <c r="Q363" s="227"/>
      <c r="R363" s="227"/>
      <c r="S363" s="227"/>
      <c r="T363" s="228"/>
      <c r="AT363" s="229" t="s">
        <v>155</v>
      </c>
      <c r="AU363" s="229" t="s">
        <v>83</v>
      </c>
      <c r="AV363" s="14" t="s">
        <v>83</v>
      </c>
      <c r="AW363" s="14" t="s">
        <v>34</v>
      </c>
      <c r="AX363" s="14" t="s">
        <v>74</v>
      </c>
      <c r="AY363" s="229" t="s">
        <v>145</v>
      </c>
    </row>
    <row r="364" spans="1:65" s="13" customFormat="1" ht="11.25">
      <c r="B364" s="208"/>
      <c r="C364" s="209"/>
      <c r="D364" s="210" t="s">
        <v>155</v>
      </c>
      <c r="E364" s="211" t="s">
        <v>21</v>
      </c>
      <c r="F364" s="212" t="s">
        <v>490</v>
      </c>
      <c r="G364" s="209"/>
      <c r="H364" s="211" t="s">
        <v>21</v>
      </c>
      <c r="I364" s="213"/>
      <c r="J364" s="209"/>
      <c r="K364" s="209"/>
      <c r="L364" s="214"/>
      <c r="M364" s="215"/>
      <c r="N364" s="216"/>
      <c r="O364" s="216"/>
      <c r="P364" s="216"/>
      <c r="Q364" s="216"/>
      <c r="R364" s="216"/>
      <c r="S364" s="216"/>
      <c r="T364" s="217"/>
      <c r="AT364" s="218" t="s">
        <v>155</v>
      </c>
      <c r="AU364" s="218" t="s">
        <v>83</v>
      </c>
      <c r="AV364" s="13" t="s">
        <v>81</v>
      </c>
      <c r="AW364" s="13" t="s">
        <v>34</v>
      </c>
      <c r="AX364" s="13" t="s">
        <v>74</v>
      </c>
      <c r="AY364" s="218" t="s">
        <v>145</v>
      </c>
    </row>
    <row r="365" spans="1:65" s="14" customFormat="1" ht="11.25">
      <c r="B365" s="219"/>
      <c r="C365" s="220"/>
      <c r="D365" s="210" t="s">
        <v>155</v>
      </c>
      <c r="E365" s="221" t="s">
        <v>21</v>
      </c>
      <c r="F365" s="222" t="s">
        <v>509</v>
      </c>
      <c r="G365" s="220"/>
      <c r="H365" s="223">
        <v>1.294</v>
      </c>
      <c r="I365" s="224"/>
      <c r="J365" s="220"/>
      <c r="K365" s="220"/>
      <c r="L365" s="225"/>
      <c r="M365" s="226"/>
      <c r="N365" s="227"/>
      <c r="O365" s="227"/>
      <c r="P365" s="227"/>
      <c r="Q365" s="227"/>
      <c r="R365" s="227"/>
      <c r="S365" s="227"/>
      <c r="T365" s="228"/>
      <c r="AT365" s="229" t="s">
        <v>155</v>
      </c>
      <c r="AU365" s="229" t="s">
        <v>83</v>
      </c>
      <c r="AV365" s="14" t="s">
        <v>83</v>
      </c>
      <c r="AW365" s="14" t="s">
        <v>34</v>
      </c>
      <c r="AX365" s="14" t="s">
        <v>74</v>
      </c>
      <c r="AY365" s="229" t="s">
        <v>145</v>
      </c>
    </row>
    <row r="366" spans="1:65" s="14" customFormat="1" ht="11.25">
      <c r="B366" s="219"/>
      <c r="C366" s="220"/>
      <c r="D366" s="210" t="s">
        <v>155</v>
      </c>
      <c r="E366" s="221" t="s">
        <v>21</v>
      </c>
      <c r="F366" s="222" t="s">
        <v>510</v>
      </c>
      <c r="G366" s="220"/>
      <c r="H366" s="223">
        <v>0.61699999999999999</v>
      </c>
      <c r="I366" s="224"/>
      <c r="J366" s="220"/>
      <c r="K366" s="220"/>
      <c r="L366" s="225"/>
      <c r="M366" s="226"/>
      <c r="N366" s="227"/>
      <c r="O366" s="227"/>
      <c r="P366" s="227"/>
      <c r="Q366" s="227"/>
      <c r="R366" s="227"/>
      <c r="S366" s="227"/>
      <c r="T366" s="228"/>
      <c r="AT366" s="229" t="s">
        <v>155</v>
      </c>
      <c r="AU366" s="229" t="s">
        <v>83</v>
      </c>
      <c r="AV366" s="14" t="s">
        <v>83</v>
      </c>
      <c r="AW366" s="14" t="s">
        <v>34</v>
      </c>
      <c r="AX366" s="14" t="s">
        <v>74</v>
      </c>
      <c r="AY366" s="229" t="s">
        <v>145</v>
      </c>
    </row>
    <row r="367" spans="1:65" s="15" customFormat="1" ht="11.25">
      <c r="B367" s="230"/>
      <c r="C367" s="231"/>
      <c r="D367" s="210" t="s">
        <v>155</v>
      </c>
      <c r="E367" s="232" t="s">
        <v>21</v>
      </c>
      <c r="F367" s="233" t="s">
        <v>158</v>
      </c>
      <c r="G367" s="231"/>
      <c r="H367" s="234">
        <v>258.72500000000002</v>
      </c>
      <c r="I367" s="235"/>
      <c r="J367" s="231"/>
      <c r="K367" s="231"/>
      <c r="L367" s="236"/>
      <c r="M367" s="237"/>
      <c r="N367" s="238"/>
      <c r="O367" s="238"/>
      <c r="P367" s="238"/>
      <c r="Q367" s="238"/>
      <c r="R367" s="238"/>
      <c r="S367" s="238"/>
      <c r="T367" s="239"/>
      <c r="AT367" s="240" t="s">
        <v>155</v>
      </c>
      <c r="AU367" s="240" t="s">
        <v>83</v>
      </c>
      <c r="AV367" s="15" t="s">
        <v>153</v>
      </c>
      <c r="AW367" s="15" t="s">
        <v>34</v>
      </c>
      <c r="AX367" s="15" t="s">
        <v>81</v>
      </c>
      <c r="AY367" s="240" t="s">
        <v>145</v>
      </c>
    </row>
    <row r="368" spans="1:65" s="2" customFormat="1" ht="16.5" customHeight="1">
      <c r="A368" s="36"/>
      <c r="B368" s="37"/>
      <c r="C368" s="241" t="s">
        <v>511</v>
      </c>
      <c r="D368" s="241" t="s">
        <v>273</v>
      </c>
      <c r="E368" s="242" t="s">
        <v>512</v>
      </c>
      <c r="F368" s="243" t="s">
        <v>513</v>
      </c>
      <c r="G368" s="244" t="s">
        <v>163</v>
      </c>
      <c r="H368" s="245">
        <v>284.59800000000001</v>
      </c>
      <c r="I368" s="246"/>
      <c r="J368" s="247">
        <f>ROUND(I368*H368,2)</f>
        <v>0</v>
      </c>
      <c r="K368" s="243" t="s">
        <v>164</v>
      </c>
      <c r="L368" s="248"/>
      <c r="M368" s="249" t="s">
        <v>21</v>
      </c>
      <c r="N368" s="250" t="s">
        <v>45</v>
      </c>
      <c r="O368" s="66"/>
      <c r="P368" s="204">
        <f>O368*H368</f>
        <v>0</v>
      </c>
      <c r="Q368" s="204">
        <v>1.49E-2</v>
      </c>
      <c r="R368" s="204">
        <f>Q368*H368</f>
        <v>4.2405102000000001</v>
      </c>
      <c r="S368" s="204">
        <v>0</v>
      </c>
      <c r="T368" s="205">
        <f>S368*H368</f>
        <v>0</v>
      </c>
      <c r="U368" s="36"/>
      <c r="V368" s="36"/>
      <c r="W368" s="36"/>
      <c r="X368" s="36"/>
      <c r="Y368" s="36"/>
      <c r="Z368" s="36"/>
      <c r="AA368" s="36"/>
      <c r="AB368" s="36"/>
      <c r="AC368" s="36"/>
      <c r="AD368" s="36"/>
      <c r="AE368" s="36"/>
      <c r="AR368" s="206" t="s">
        <v>276</v>
      </c>
      <c r="AT368" s="206" t="s">
        <v>273</v>
      </c>
      <c r="AU368" s="206" t="s">
        <v>83</v>
      </c>
      <c r="AY368" s="19" t="s">
        <v>145</v>
      </c>
      <c r="BE368" s="207">
        <f>IF(N368="základní",J368,0)</f>
        <v>0</v>
      </c>
      <c r="BF368" s="207">
        <f>IF(N368="snížená",J368,0)</f>
        <v>0</v>
      </c>
      <c r="BG368" s="207">
        <f>IF(N368="zákl. přenesená",J368,0)</f>
        <v>0</v>
      </c>
      <c r="BH368" s="207">
        <f>IF(N368="sníž. přenesená",J368,0)</f>
        <v>0</v>
      </c>
      <c r="BI368" s="207">
        <f>IF(N368="nulová",J368,0)</f>
        <v>0</v>
      </c>
      <c r="BJ368" s="19" t="s">
        <v>81</v>
      </c>
      <c r="BK368" s="207">
        <f>ROUND(I368*H368,2)</f>
        <v>0</v>
      </c>
      <c r="BL368" s="19" t="s">
        <v>237</v>
      </c>
      <c r="BM368" s="206" t="s">
        <v>514</v>
      </c>
    </row>
    <row r="369" spans="1:65" s="14" customFormat="1" ht="11.25">
      <c r="B369" s="219"/>
      <c r="C369" s="220"/>
      <c r="D369" s="210" t="s">
        <v>155</v>
      </c>
      <c r="E369" s="221" t="s">
        <v>21</v>
      </c>
      <c r="F369" s="222" t="s">
        <v>515</v>
      </c>
      <c r="G369" s="220"/>
      <c r="H369" s="223">
        <v>258.72500000000002</v>
      </c>
      <c r="I369" s="224"/>
      <c r="J369" s="220"/>
      <c r="K369" s="220"/>
      <c r="L369" s="225"/>
      <c r="M369" s="226"/>
      <c r="N369" s="227"/>
      <c r="O369" s="227"/>
      <c r="P369" s="227"/>
      <c r="Q369" s="227"/>
      <c r="R369" s="227"/>
      <c r="S369" s="227"/>
      <c r="T369" s="228"/>
      <c r="AT369" s="229" t="s">
        <v>155</v>
      </c>
      <c r="AU369" s="229" t="s">
        <v>83</v>
      </c>
      <c r="AV369" s="14" t="s">
        <v>83</v>
      </c>
      <c r="AW369" s="14" t="s">
        <v>34</v>
      </c>
      <c r="AX369" s="14" t="s">
        <v>74</v>
      </c>
      <c r="AY369" s="229" t="s">
        <v>145</v>
      </c>
    </row>
    <row r="370" spans="1:65" s="15" customFormat="1" ht="11.25">
      <c r="B370" s="230"/>
      <c r="C370" s="231"/>
      <c r="D370" s="210" t="s">
        <v>155</v>
      </c>
      <c r="E370" s="232" t="s">
        <v>21</v>
      </c>
      <c r="F370" s="233" t="s">
        <v>158</v>
      </c>
      <c r="G370" s="231"/>
      <c r="H370" s="234">
        <v>258.72500000000002</v>
      </c>
      <c r="I370" s="235"/>
      <c r="J370" s="231"/>
      <c r="K370" s="231"/>
      <c r="L370" s="236"/>
      <c r="M370" s="237"/>
      <c r="N370" s="238"/>
      <c r="O370" s="238"/>
      <c r="P370" s="238"/>
      <c r="Q370" s="238"/>
      <c r="R370" s="238"/>
      <c r="S370" s="238"/>
      <c r="T370" s="239"/>
      <c r="AT370" s="240" t="s">
        <v>155</v>
      </c>
      <c r="AU370" s="240" t="s">
        <v>83</v>
      </c>
      <c r="AV370" s="15" t="s">
        <v>153</v>
      </c>
      <c r="AW370" s="15" t="s">
        <v>34</v>
      </c>
      <c r="AX370" s="15" t="s">
        <v>81</v>
      </c>
      <c r="AY370" s="240" t="s">
        <v>145</v>
      </c>
    </row>
    <row r="371" spans="1:65" s="14" customFormat="1" ht="11.25">
      <c r="B371" s="219"/>
      <c r="C371" s="220"/>
      <c r="D371" s="210" t="s">
        <v>155</v>
      </c>
      <c r="E371" s="220"/>
      <c r="F371" s="222" t="s">
        <v>516</v>
      </c>
      <c r="G371" s="220"/>
      <c r="H371" s="223">
        <v>284.59800000000001</v>
      </c>
      <c r="I371" s="224"/>
      <c r="J371" s="220"/>
      <c r="K371" s="220"/>
      <c r="L371" s="225"/>
      <c r="M371" s="226"/>
      <c r="N371" s="227"/>
      <c r="O371" s="227"/>
      <c r="P371" s="227"/>
      <c r="Q371" s="227"/>
      <c r="R371" s="227"/>
      <c r="S371" s="227"/>
      <c r="T371" s="228"/>
      <c r="AT371" s="229" t="s">
        <v>155</v>
      </c>
      <c r="AU371" s="229" t="s">
        <v>83</v>
      </c>
      <c r="AV371" s="14" t="s">
        <v>83</v>
      </c>
      <c r="AW371" s="14" t="s">
        <v>4</v>
      </c>
      <c r="AX371" s="14" t="s">
        <v>81</v>
      </c>
      <c r="AY371" s="229" t="s">
        <v>145</v>
      </c>
    </row>
    <row r="372" spans="1:65" s="2" customFormat="1" ht="33" customHeight="1">
      <c r="A372" s="36"/>
      <c r="B372" s="37"/>
      <c r="C372" s="195" t="s">
        <v>517</v>
      </c>
      <c r="D372" s="195" t="s">
        <v>148</v>
      </c>
      <c r="E372" s="196" t="s">
        <v>518</v>
      </c>
      <c r="F372" s="197" t="s">
        <v>519</v>
      </c>
      <c r="G372" s="198" t="s">
        <v>483</v>
      </c>
      <c r="H372" s="199">
        <v>5.2220000000000004</v>
      </c>
      <c r="I372" s="200"/>
      <c r="J372" s="201">
        <f>ROUND(I372*H372,2)</f>
        <v>0</v>
      </c>
      <c r="K372" s="197" t="s">
        <v>164</v>
      </c>
      <c r="L372" s="41"/>
      <c r="M372" s="202" t="s">
        <v>21</v>
      </c>
      <c r="N372" s="203" t="s">
        <v>45</v>
      </c>
      <c r="O372" s="66"/>
      <c r="P372" s="204">
        <f>O372*H372</f>
        <v>0</v>
      </c>
      <c r="Q372" s="204">
        <v>2.3369999999999998E-2</v>
      </c>
      <c r="R372" s="204">
        <f>Q372*H372</f>
        <v>0.12203814</v>
      </c>
      <c r="S372" s="204">
        <v>0</v>
      </c>
      <c r="T372" s="205">
        <f>S372*H372</f>
        <v>0</v>
      </c>
      <c r="U372" s="36"/>
      <c r="V372" s="36"/>
      <c r="W372" s="36"/>
      <c r="X372" s="36"/>
      <c r="Y372" s="36"/>
      <c r="Z372" s="36"/>
      <c r="AA372" s="36"/>
      <c r="AB372" s="36"/>
      <c r="AC372" s="36"/>
      <c r="AD372" s="36"/>
      <c r="AE372" s="36"/>
      <c r="AR372" s="206" t="s">
        <v>237</v>
      </c>
      <c r="AT372" s="206" t="s">
        <v>148</v>
      </c>
      <c r="AU372" s="206" t="s">
        <v>83</v>
      </c>
      <c r="AY372" s="19" t="s">
        <v>145</v>
      </c>
      <c r="BE372" s="207">
        <f>IF(N372="základní",J372,0)</f>
        <v>0</v>
      </c>
      <c r="BF372" s="207">
        <f>IF(N372="snížená",J372,0)</f>
        <v>0</v>
      </c>
      <c r="BG372" s="207">
        <f>IF(N372="zákl. přenesená",J372,0)</f>
        <v>0</v>
      </c>
      <c r="BH372" s="207">
        <f>IF(N372="sníž. přenesená",J372,0)</f>
        <v>0</v>
      </c>
      <c r="BI372" s="207">
        <f>IF(N372="nulová",J372,0)</f>
        <v>0</v>
      </c>
      <c r="BJ372" s="19" t="s">
        <v>81</v>
      </c>
      <c r="BK372" s="207">
        <f>ROUND(I372*H372,2)</f>
        <v>0</v>
      </c>
      <c r="BL372" s="19" t="s">
        <v>237</v>
      </c>
      <c r="BM372" s="206" t="s">
        <v>520</v>
      </c>
    </row>
    <row r="373" spans="1:65" s="14" customFormat="1" ht="11.25">
      <c r="B373" s="219"/>
      <c r="C373" s="220"/>
      <c r="D373" s="210" t="s">
        <v>155</v>
      </c>
      <c r="E373" s="221" t="s">
        <v>21</v>
      </c>
      <c r="F373" s="222" t="s">
        <v>521</v>
      </c>
      <c r="G373" s="220"/>
      <c r="H373" s="223">
        <v>5.1749999999999998</v>
      </c>
      <c r="I373" s="224"/>
      <c r="J373" s="220"/>
      <c r="K373" s="220"/>
      <c r="L373" s="225"/>
      <c r="M373" s="226"/>
      <c r="N373" s="227"/>
      <c r="O373" s="227"/>
      <c r="P373" s="227"/>
      <c r="Q373" s="227"/>
      <c r="R373" s="227"/>
      <c r="S373" s="227"/>
      <c r="T373" s="228"/>
      <c r="AT373" s="229" t="s">
        <v>155</v>
      </c>
      <c r="AU373" s="229" t="s">
        <v>83</v>
      </c>
      <c r="AV373" s="14" t="s">
        <v>83</v>
      </c>
      <c r="AW373" s="14" t="s">
        <v>34</v>
      </c>
      <c r="AX373" s="14" t="s">
        <v>74</v>
      </c>
      <c r="AY373" s="229" t="s">
        <v>145</v>
      </c>
    </row>
    <row r="374" spans="1:65" s="14" customFormat="1" ht="11.25">
      <c r="B374" s="219"/>
      <c r="C374" s="220"/>
      <c r="D374" s="210" t="s">
        <v>155</v>
      </c>
      <c r="E374" s="221" t="s">
        <v>21</v>
      </c>
      <c r="F374" s="222" t="s">
        <v>485</v>
      </c>
      <c r="G374" s="220"/>
      <c r="H374" s="223">
        <v>4.7E-2</v>
      </c>
      <c r="I374" s="224"/>
      <c r="J374" s="220"/>
      <c r="K374" s="220"/>
      <c r="L374" s="225"/>
      <c r="M374" s="226"/>
      <c r="N374" s="227"/>
      <c r="O374" s="227"/>
      <c r="P374" s="227"/>
      <c r="Q374" s="227"/>
      <c r="R374" s="227"/>
      <c r="S374" s="227"/>
      <c r="T374" s="228"/>
      <c r="AT374" s="229" t="s">
        <v>155</v>
      </c>
      <c r="AU374" s="229" t="s">
        <v>83</v>
      </c>
      <c r="AV374" s="14" t="s">
        <v>83</v>
      </c>
      <c r="AW374" s="14" t="s">
        <v>34</v>
      </c>
      <c r="AX374" s="14" t="s">
        <v>74</v>
      </c>
      <c r="AY374" s="229" t="s">
        <v>145</v>
      </c>
    </row>
    <row r="375" spans="1:65" s="15" customFormat="1" ht="11.25">
      <c r="B375" s="230"/>
      <c r="C375" s="231"/>
      <c r="D375" s="210" t="s">
        <v>155</v>
      </c>
      <c r="E375" s="232" t="s">
        <v>21</v>
      </c>
      <c r="F375" s="233" t="s">
        <v>158</v>
      </c>
      <c r="G375" s="231"/>
      <c r="H375" s="234">
        <v>5.2220000000000004</v>
      </c>
      <c r="I375" s="235"/>
      <c r="J375" s="231"/>
      <c r="K375" s="231"/>
      <c r="L375" s="236"/>
      <c r="M375" s="237"/>
      <c r="N375" s="238"/>
      <c r="O375" s="238"/>
      <c r="P375" s="238"/>
      <c r="Q375" s="238"/>
      <c r="R375" s="238"/>
      <c r="S375" s="238"/>
      <c r="T375" s="239"/>
      <c r="AT375" s="240" t="s">
        <v>155</v>
      </c>
      <c r="AU375" s="240" t="s">
        <v>83</v>
      </c>
      <c r="AV375" s="15" t="s">
        <v>153</v>
      </c>
      <c r="AW375" s="15" t="s">
        <v>34</v>
      </c>
      <c r="AX375" s="15" t="s">
        <v>81</v>
      </c>
      <c r="AY375" s="240" t="s">
        <v>145</v>
      </c>
    </row>
    <row r="376" spans="1:65" s="2" customFormat="1" ht="44.25" customHeight="1">
      <c r="A376" s="36"/>
      <c r="B376" s="37"/>
      <c r="C376" s="195" t="s">
        <v>522</v>
      </c>
      <c r="D376" s="195" t="s">
        <v>148</v>
      </c>
      <c r="E376" s="196" t="s">
        <v>523</v>
      </c>
      <c r="F376" s="197" t="s">
        <v>524</v>
      </c>
      <c r="G376" s="198" t="s">
        <v>227</v>
      </c>
      <c r="H376" s="199">
        <v>8</v>
      </c>
      <c r="I376" s="200"/>
      <c r="J376" s="201">
        <f>ROUND(I376*H376,2)</f>
        <v>0</v>
      </c>
      <c r="K376" s="197" t="s">
        <v>164</v>
      </c>
      <c r="L376" s="41"/>
      <c r="M376" s="202" t="s">
        <v>21</v>
      </c>
      <c r="N376" s="203" t="s">
        <v>45</v>
      </c>
      <c r="O376" s="66"/>
      <c r="P376" s="204">
        <f>O376*H376</f>
        <v>0</v>
      </c>
      <c r="Q376" s="204">
        <v>0</v>
      </c>
      <c r="R376" s="204">
        <f>Q376*H376</f>
        <v>0</v>
      </c>
      <c r="S376" s="204">
        <v>0</v>
      </c>
      <c r="T376" s="205">
        <f>S376*H376</f>
        <v>0</v>
      </c>
      <c r="U376" s="36"/>
      <c r="V376" s="36"/>
      <c r="W376" s="36"/>
      <c r="X376" s="36"/>
      <c r="Y376" s="36"/>
      <c r="Z376" s="36"/>
      <c r="AA376" s="36"/>
      <c r="AB376" s="36"/>
      <c r="AC376" s="36"/>
      <c r="AD376" s="36"/>
      <c r="AE376" s="36"/>
      <c r="AR376" s="206" t="s">
        <v>237</v>
      </c>
      <c r="AT376" s="206" t="s">
        <v>148</v>
      </c>
      <c r="AU376" s="206" t="s">
        <v>83</v>
      </c>
      <c r="AY376" s="19" t="s">
        <v>145</v>
      </c>
      <c r="BE376" s="207">
        <f>IF(N376="základní",J376,0)</f>
        <v>0</v>
      </c>
      <c r="BF376" s="207">
        <f>IF(N376="snížená",J376,0)</f>
        <v>0</v>
      </c>
      <c r="BG376" s="207">
        <f>IF(N376="zákl. přenesená",J376,0)</f>
        <v>0</v>
      </c>
      <c r="BH376" s="207">
        <f>IF(N376="sníž. přenesená",J376,0)</f>
        <v>0</v>
      </c>
      <c r="BI376" s="207">
        <f>IF(N376="nulová",J376,0)</f>
        <v>0</v>
      </c>
      <c r="BJ376" s="19" t="s">
        <v>81</v>
      </c>
      <c r="BK376" s="207">
        <f>ROUND(I376*H376,2)</f>
        <v>0</v>
      </c>
      <c r="BL376" s="19" t="s">
        <v>237</v>
      </c>
      <c r="BM376" s="206" t="s">
        <v>525</v>
      </c>
    </row>
    <row r="377" spans="1:65" s="12" customFormat="1" ht="22.9" customHeight="1">
      <c r="B377" s="179"/>
      <c r="C377" s="180"/>
      <c r="D377" s="181" t="s">
        <v>73</v>
      </c>
      <c r="E377" s="193" t="s">
        <v>526</v>
      </c>
      <c r="F377" s="193" t="s">
        <v>527</v>
      </c>
      <c r="G377" s="180"/>
      <c r="H377" s="180"/>
      <c r="I377" s="183"/>
      <c r="J377" s="194">
        <f>BK377</f>
        <v>0</v>
      </c>
      <c r="K377" s="180"/>
      <c r="L377" s="185"/>
      <c r="M377" s="186"/>
      <c r="N377" s="187"/>
      <c r="O377" s="187"/>
      <c r="P377" s="188">
        <f>SUM(P378:P393)</f>
        <v>0</v>
      </c>
      <c r="Q377" s="187"/>
      <c r="R377" s="188">
        <f>SUM(R378:R393)</f>
        <v>0.88604193999999992</v>
      </c>
      <c r="S377" s="187"/>
      <c r="T377" s="189">
        <f>SUM(T378:T393)</f>
        <v>2</v>
      </c>
      <c r="AR377" s="190" t="s">
        <v>83</v>
      </c>
      <c r="AT377" s="191" t="s">
        <v>73</v>
      </c>
      <c r="AU377" s="191" t="s">
        <v>81</v>
      </c>
      <c r="AY377" s="190" t="s">
        <v>145</v>
      </c>
      <c r="BK377" s="192">
        <f>SUM(BK378:BK393)</f>
        <v>0</v>
      </c>
    </row>
    <row r="378" spans="1:65" s="2" customFormat="1" ht="16.5" customHeight="1">
      <c r="A378" s="36"/>
      <c r="B378" s="37"/>
      <c r="C378" s="195" t="s">
        <v>528</v>
      </c>
      <c r="D378" s="195" t="s">
        <v>148</v>
      </c>
      <c r="E378" s="196" t="s">
        <v>529</v>
      </c>
      <c r="F378" s="197" t="s">
        <v>530</v>
      </c>
      <c r="G378" s="198" t="s">
        <v>195</v>
      </c>
      <c r="H378" s="199">
        <v>1</v>
      </c>
      <c r="I378" s="200"/>
      <c r="J378" s="201">
        <f>ROUND(I378*H378,2)</f>
        <v>0</v>
      </c>
      <c r="K378" s="197" t="s">
        <v>152</v>
      </c>
      <c r="L378" s="41"/>
      <c r="M378" s="202" t="s">
        <v>21</v>
      </c>
      <c r="N378" s="203" t="s">
        <v>45</v>
      </c>
      <c r="O378" s="66"/>
      <c r="P378" s="204">
        <f>O378*H378</f>
        <v>0</v>
      </c>
      <c r="Q378" s="204">
        <v>0</v>
      </c>
      <c r="R378" s="204">
        <f>Q378*H378</f>
        <v>0</v>
      </c>
      <c r="S378" s="204">
        <v>2</v>
      </c>
      <c r="T378" s="205">
        <f>S378*H378</f>
        <v>2</v>
      </c>
      <c r="U378" s="36"/>
      <c r="V378" s="36"/>
      <c r="W378" s="36"/>
      <c r="X378" s="36"/>
      <c r="Y378" s="36"/>
      <c r="Z378" s="36"/>
      <c r="AA378" s="36"/>
      <c r="AB378" s="36"/>
      <c r="AC378" s="36"/>
      <c r="AD378" s="36"/>
      <c r="AE378" s="36"/>
      <c r="AR378" s="206" t="s">
        <v>237</v>
      </c>
      <c r="AT378" s="206" t="s">
        <v>148</v>
      </c>
      <c r="AU378" s="206" t="s">
        <v>83</v>
      </c>
      <c r="AY378" s="19" t="s">
        <v>145</v>
      </c>
      <c r="BE378" s="207">
        <f>IF(N378="základní",J378,0)</f>
        <v>0</v>
      </c>
      <c r="BF378" s="207">
        <f>IF(N378="snížená",J378,0)</f>
        <v>0</v>
      </c>
      <c r="BG378" s="207">
        <f>IF(N378="zákl. přenesená",J378,0)</f>
        <v>0</v>
      </c>
      <c r="BH378" s="207">
        <f>IF(N378="sníž. přenesená",J378,0)</f>
        <v>0</v>
      </c>
      <c r="BI378" s="207">
        <f>IF(N378="nulová",J378,0)</f>
        <v>0</v>
      </c>
      <c r="BJ378" s="19" t="s">
        <v>81</v>
      </c>
      <c r="BK378" s="207">
        <f>ROUND(I378*H378,2)</f>
        <v>0</v>
      </c>
      <c r="BL378" s="19" t="s">
        <v>237</v>
      </c>
      <c r="BM378" s="206" t="s">
        <v>531</v>
      </c>
    </row>
    <row r="379" spans="1:65" s="2" customFormat="1" ht="33" customHeight="1">
      <c r="A379" s="36"/>
      <c r="B379" s="37"/>
      <c r="C379" s="195" t="s">
        <v>532</v>
      </c>
      <c r="D379" s="195" t="s">
        <v>148</v>
      </c>
      <c r="E379" s="196" t="s">
        <v>533</v>
      </c>
      <c r="F379" s="197" t="s">
        <v>534</v>
      </c>
      <c r="G379" s="198" t="s">
        <v>163</v>
      </c>
      <c r="H379" s="199">
        <v>1.794</v>
      </c>
      <c r="I379" s="200"/>
      <c r="J379" s="201">
        <f>ROUND(I379*H379,2)</f>
        <v>0</v>
      </c>
      <c r="K379" s="197" t="s">
        <v>164</v>
      </c>
      <c r="L379" s="41"/>
      <c r="M379" s="202" t="s">
        <v>21</v>
      </c>
      <c r="N379" s="203" t="s">
        <v>45</v>
      </c>
      <c r="O379" s="66"/>
      <c r="P379" s="204">
        <f>O379*H379</f>
        <v>0</v>
      </c>
      <c r="Q379" s="204">
        <v>6.0099999999999997E-3</v>
      </c>
      <c r="R379" s="204">
        <f>Q379*H379</f>
        <v>1.078194E-2</v>
      </c>
      <c r="S379" s="204">
        <v>0</v>
      </c>
      <c r="T379" s="205">
        <f>S379*H379</f>
        <v>0</v>
      </c>
      <c r="U379" s="36"/>
      <c r="V379" s="36"/>
      <c r="W379" s="36"/>
      <c r="X379" s="36"/>
      <c r="Y379" s="36"/>
      <c r="Z379" s="36"/>
      <c r="AA379" s="36"/>
      <c r="AB379" s="36"/>
      <c r="AC379" s="36"/>
      <c r="AD379" s="36"/>
      <c r="AE379" s="36"/>
      <c r="AR379" s="206" t="s">
        <v>237</v>
      </c>
      <c r="AT379" s="206" t="s">
        <v>148</v>
      </c>
      <c r="AU379" s="206" t="s">
        <v>83</v>
      </c>
      <c r="AY379" s="19" t="s">
        <v>145</v>
      </c>
      <c r="BE379" s="207">
        <f>IF(N379="základní",J379,0)</f>
        <v>0</v>
      </c>
      <c r="BF379" s="207">
        <f>IF(N379="snížená",J379,0)</f>
        <v>0</v>
      </c>
      <c r="BG379" s="207">
        <f>IF(N379="zákl. přenesená",J379,0)</f>
        <v>0</v>
      </c>
      <c r="BH379" s="207">
        <f>IF(N379="sníž. přenesená",J379,0)</f>
        <v>0</v>
      </c>
      <c r="BI379" s="207">
        <f>IF(N379="nulová",J379,0)</f>
        <v>0</v>
      </c>
      <c r="BJ379" s="19" t="s">
        <v>81</v>
      </c>
      <c r="BK379" s="207">
        <f>ROUND(I379*H379,2)</f>
        <v>0</v>
      </c>
      <c r="BL379" s="19" t="s">
        <v>237</v>
      </c>
      <c r="BM379" s="206" t="s">
        <v>535</v>
      </c>
    </row>
    <row r="380" spans="1:65" s="13" customFormat="1" ht="11.25">
      <c r="B380" s="208"/>
      <c r="C380" s="209"/>
      <c r="D380" s="210" t="s">
        <v>155</v>
      </c>
      <c r="E380" s="211" t="s">
        <v>21</v>
      </c>
      <c r="F380" s="212" t="s">
        <v>490</v>
      </c>
      <c r="G380" s="209"/>
      <c r="H380" s="211" t="s">
        <v>21</v>
      </c>
      <c r="I380" s="213"/>
      <c r="J380" s="209"/>
      <c r="K380" s="209"/>
      <c r="L380" s="214"/>
      <c r="M380" s="215"/>
      <c r="N380" s="216"/>
      <c r="O380" s="216"/>
      <c r="P380" s="216"/>
      <c r="Q380" s="216"/>
      <c r="R380" s="216"/>
      <c r="S380" s="216"/>
      <c r="T380" s="217"/>
      <c r="AT380" s="218" t="s">
        <v>155</v>
      </c>
      <c r="AU380" s="218" t="s">
        <v>83</v>
      </c>
      <c r="AV380" s="13" t="s">
        <v>81</v>
      </c>
      <c r="AW380" s="13" t="s">
        <v>34</v>
      </c>
      <c r="AX380" s="13" t="s">
        <v>74</v>
      </c>
      <c r="AY380" s="218" t="s">
        <v>145</v>
      </c>
    </row>
    <row r="381" spans="1:65" s="14" customFormat="1" ht="11.25">
      <c r="B381" s="219"/>
      <c r="C381" s="220"/>
      <c r="D381" s="210" t="s">
        <v>155</v>
      </c>
      <c r="E381" s="221" t="s">
        <v>21</v>
      </c>
      <c r="F381" s="222" t="s">
        <v>536</v>
      </c>
      <c r="G381" s="220"/>
      <c r="H381" s="223">
        <v>1.214</v>
      </c>
      <c r="I381" s="224"/>
      <c r="J381" s="220"/>
      <c r="K381" s="220"/>
      <c r="L381" s="225"/>
      <c r="M381" s="226"/>
      <c r="N381" s="227"/>
      <c r="O381" s="227"/>
      <c r="P381" s="227"/>
      <c r="Q381" s="227"/>
      <c r="R381" s="227"/>
      <c r="S381" s="227"/>
      <c r="T381" s="228"/>
      <c r="AT381" s="229" t="s">
        <v>155</v>
      </c>
      <c r="AU381" s="229" t="s">
        <v>83</v>
      </c>
      <c r="AV381" s="14" t="s">
        <v>83</v>
      </c>
      <c r="AW381" s="14" t="s">
        <v>34</v>
      </c>
      <c r="AX381" s="14" t="s">
        <v>74</v>
      </c>
      <c r="AY381" s="229" t="s">
        <v>145</v>
      </c>
    </row>
    <row r="382" spans="1:65" s="14" customFormat="1" ht="11.25">
      <c r="B382" s="219"/>
      <c r="C382" s="220"/>
      <c r="D382" s="210" t="s">
        <v>155</v>
      </c>
      <c r="E382" s="221" t="s">
        <v>21</v>
      </c>
      <c r="F382" s="222" t="s">
        <v>537</v>
      </c>
      <c r="G382" s="220"/>
      <c r="H382" s="223">
        <v>0.57999999999999996</v>
      </c>
      <c r="I382" s="224"/>
      <c r="J382" s="220"/>
      <c r="K382" s="220"/>
      <c r="L382" s="225"/>
      <c r="M382" s="226"/>
      <c r="N382" s="227"/>
      <c r="O382" s="227"/>
      <c r="P382" s="227"/>
      <c r="Q382" s="227"/>
      <c r="R382" s="227"/>
      <c r="S382" s="227"/>
      <c r="T382" s="228"/>
      <c r="AT382" s="229" t="s">
        <v>155</v>
      </c>
      <c r="AU382" s="229" t="s">
        <v>83</v>
      </c>
      <c r="AV382" s="14" t="s">
        <v>83</v>
      </c>
      <c r="AW382" s="14" t="s">
        <v>34</v>
      </c>
      <c r="AX382" s="14" t="s">
        <v>74</v>
      </c>
      <c r="AY382" s="229" t="s">
        <v>145</v>
      </c>
    </row>
    <row r="383" spans="1:65" s="15" customFormat="1" ht="11.25">
      <c r="B383" s="230"/>
      <c r="C383" s="231"/>
      <c r="D383" s="210" t="s">
        <v>155</v>
      </c>
      <c r="E383" s="232" t="s">
        <v>21</v>
      </c>
      <c r="F383" s="233" t="s">
        <v>158</v>
      </c>
      <c r="G383" s="231"/>
      <c r="H383" s="234">
        <v>1.794</v>
      </c>
      <c r="I383" s="235"/>
      <c r="J383" s="231"/>
      <c r="K383" s="231"/>
      <c r="L383" s="236"/>
      <c r="M383" s="237"/>
      <c r="N383" s="238"/>
      <c r="O383" s="238"/>
      <c r="P383" s="238"/>
      <c r="Q383" s="238"/>
      <c r="R383" s="238"/>
      <c r="S383" s="238"/>
      <c r="T383" s="239"/>
      <c r="AT383" s="240" t="s">
        <v>155</v>
      </c>
      <c r="AU383" s="240" t="s">
        <v>83</v>
      </c>
      <c r="AV383" s="15" t="s">
        <v>153</v>
      </c>
      <c r="AW383" s="15" t="s">
        <v>34</v>
      </c>
      <c r="AX383" s="15" t="s">
        <v>81</v>
      </c>
      <c r="AY383" s="240" t="s">
        <v>145</v>
      </c>
    </row>
    <row r="384" spans="1:65" s="2" customFormat="1" ht="21.75" customHeight="1">
      <c r="A384" s="36"/>
      <c r="B384" s="37"/>
      <c r="C384" s="195" t="s">
        <v>538</v>
      </c>
      <c r="D384" s="195" t="s">
        <v>148</v>
      </c>
      <c r="E384" s="196" t="s">
        <v>539</v>
      </c>
      <c r="F384" s="197" t="s">
        <v>540</v>
      </c>
      <c r="G384" s="198" t="s">
        <v>182</v>
      </c>
      <c r="H384" s="199">
        <v>68</v>
      </c>
      <c r="I384" s="200"/>
      <c r="J384" s="201">
        <f>ROUND(I384*H384,2)</f>
        <v>0</v>
      </c>
      <c r="K384" s="197" t="s">
        <v>164</v>
      </c>
      <c r="L384" s="41"/>
      <c r="M384" s="202" t="s">
        <v>21</v>
      </c>
      <c r="N384" s="203" t="s">
        <v>45</v>
      </c>
      <c r="O384" s="66"/>
      <c r="P384" s="204">
        <f>O384*H384</f>
        <v>0</v>
      </c>
      <c r="Q384" s="204">
        <v>1.17E-3</v>
      </c>
      <c r="R384" s="204">
        <f>Q384*H384</f>
        <v>7.9560000000000006E-2</v>
      </c>
      <c r="S384" s="204">
        <v>0</v>
      </c>
      <c r="T384" s="205">
        <f>S384*H384</f>
        <v>0</v>
      </c>
      <c r="U384" s="36"/>
      <c r="V384" s="36"/>
      <c r="W384" s="36"/>
      <c r="X384" s="36"/>
      <c r="Y384" s="36"/>
      <c r="Z384" s="36"/>
      <c r="AA384" s="36"/>
      <c r="AB384" s="36"/>
      <c r="AC384" s="36"/>
      <c r="AD384" s="36"/>
      <c r="AE384" s="36"/>
      <c r="AR384" s="206" t="s">
        <v>237</v>
      </c>
      <c r="AT384" s="206" t="s">
        <v>148</v>
      </c>
      <c r="AU384" s="206" t="s">
        <v>83</v>
      </c>
      <c r="AY384" s="19" t="s">
        <v>145</v>
      </c>
      <c r="BE384" s="207">
        <f>IF(N384="základní",J384,0)</f>
        <v>0</v>
      </c>
      <c r="BF384" s="207">
        <f>IF(N384="snížená",J384,0)</f>
        <v>0</v>
      </c>
      <c r="BG384" s="207">
        <f>IF(N384="zákl. přenesená",J384,0)</f>
        <v>0</v>
      </c>
      <c r="BH384" s="207">
        <f>IF(N384="sníž. přenesená",J384,0)</f>
        <v>0</v>
      </c>
      <c r="BI384" s="207">
        <f>IF(N384="nulová",J384,0)</f>
        <v>0</v>
      </c>
      <c r="BJ384" s="19" t="s">
        <v>81</v>
      </c>
      <c r="BK384" s="207">
        <f>ROUND(I384*H384,2)</f>
        <v>0</v>
      </c>
      <c r="BL384" s="19" t="s">
        <v>237</v>
      </c>
      <c r="BM384" s="206" t="s">
        <v>541</v>
      </c>
    </row>
    <row r="385" spans="1:65" s="13" customFormat="1" ht="11.25">
      <c r="B385" s="208"/>
      <c r="C385" s="209"/>
      <c r="D385" s="210" t="s">
        <v>155</v>
      </c>
      <c r="E385" s="211" t="s">
        <v>21</v>
      </c>
      <c r="F385" s="212" t="s">
        <v>542</v>
      </c>
      <c r="G385" s="209"/>
      <c r="H385" s="211" t="s">
        <v>21</v>
      </c>
      <c r="I385" s="213"/>
      <c r="J385" s="209"/>
      <c r="K385" s="209"/>
      <c r="L385" s="214"/>
      <c r="M385" s="215"/>
      <c r="N385" s="216"/>
      <c r="O385" s="216"/>
      <c r="P385" s="216"/>
      <c r="Q385" s="216"/>
      <c r="R385" s="216"/>
      <c r="S385" s="216"/>
      <c r="T385" s="217"/>
      <c r="AT385" s="218" t="s">
        <v>155</v>
      </c>
      <c r="AU385" s="218" t="s">
        <v>83</v>
      </c>
      <c r="AV385" s="13" t="s">
        <v>81</v>
      </c>
      <c r="AW385" s="13" t="s">
        <v>34</v>
      </c>
      <c r="AX385" s="13" t="s">
        <v>74</v>
      </c>
      <c r="AY385" s="218" t="s">
        <v>145</v>
      </c>
    </row>
    <row r="386" spans="1:65" s="14" customFormat="1" ht="11.25">
      <c r="B386" s="219"/>
      <c r="C386" s="220"/>
      <c r="D386" s="210" t="s">
        <v>155</v>
      </c>
      <c r="E386" s="221" t="s">
        <v>21</v>
      </c>
      <c r="F386" s="222" t="s">
        <v>538</v>
      </c>
      <c r="G386" s="220"/>
      <c r="H386" s="223">
        <v>68</v>
      </c>
      <c r="I386" s="224"/>
      <c r="J386" s="220"/>
      <c r="K386" s="220"/>
      <c r="L386" s="225"/>
      <c r="M386" s="226"/>
      <c r="N386" s="227"/>
      <c r="O386" s="227"/>
      <c r="P386" s="227"/>
      <c r="Q386" s="227"/>
      <c r="R386" s="227"/>
      <c r="S386" s="227"/>
      <c r="T386" s="228"/>
      <c r="AT386" s="229" t="s">
        <v>155</v>
      </c>
      <c r="AU386" s="229" t="s">
        <v>83</v>
      </c>
      <c r="AV386" s="14" t="s">
        <v>83</v>
      </c>
      <c r="AW386" s="14" t="s">
        <v>34</v>
      </c>
      <c r="AX386" s="14" t="s">
        <v>74</v>
      </c>
      <c r="AY386" s="229" t="s">
        <v>145</v>
      </c>
    </row>
    <row r="387" spans="1:65" s="15" customFormat="1" ht="11.25">
      <c r="B387" s="230"/>
      <c r="C387" s="231"/>
      <c r="D387" s="210" t="s">
        <v>155</v>
      </c>
      <c r="E387" s="232" t="s">
        <v>21</v>
      </c>
      <c r="F387" s="233" t="s">
        <v>158</v>
      </c>
      <c r="G387" s="231"/>
      <c r="H387" s="234">
        <v>68</v>
      </c>
      <c r="I387" s="235"/>
      <c r="J387" s="231"/>
      <c r="K387" s="231"/>
      <c r="L387" s="236"/>
      <c r="M387" s="237"/>
      <c r="N387" s="238"/>
      <c r="O387" s="238"/>
      <c r="P387" s="238"/>
      <c r="Q387" s="238"/>
      <c r="R387" s="238"/>
      <c r="S387" s="238"/>
      <c r="T387" s="239"/>
      <c r="AT387" s="240" t="s">
        <v>155</v>
      </c>
      <c r="AU387" s="240" t="s">
        <v>83</v>
      </c>
      <c r="AV387" s="15" t="s">
        <v>153</v>
      </c>
      <c r="AW387" s="15" t="s">
        <v>34</v>
      </c>
      <c r="AX387" s="15" t="s">
        <v>81</v>
      </c>
      <c r="AY387" s="240" t="s">
        <v>145</v>
      </c>
    </row>
    <row r="388" spans="1:65" s="2" customFormat="1" ht="21.75" customHeight="1">
      <c r="A388" s="36"/>
      <c r="B388" s="37"/>
      <c r="C388" s="195" t="s">
        <v>543</v>
      </c>
      <c r="D388" s="195" t="s">
        <v>148</v>
      </c>
      <c r="E388" s="196" t="s">
        <v>544</v>
      </c>
      <c r="F388" s="197" t="s">
        <v>545</v>
      </c>
      <c r="G388" s="198" t="s">
        <v>182</v>
      </c>
      <c r="H388" s="199">
        <v>218</v>
      </c>
      <c r="I388" s="200"/>
      <c r="J388" s="201">
        <f>ROUND(I388*H388,2)</f>
        <v>0</v>
      </c>
      <c r="K388" s="197" t="s">
        <v>164</v>
      </c>
      <c r="L388" s="41"/>
      <c r="M388" s="202" t="s">
        <v>21</v>
      </c>
      <c r="N388" s="203" t="s">
        <v>45</v>
      </c>
      <c r="O388" s="66"/>
      <c r="P388" s="204">
        <f>O388*H388</f>
        <v>0</v>
      </c>
      <c r="Q388" s="204">
        <v>3.65E-3</v>
      </c>
      <c r="R388" s="204">
        <f>Q388*H388</f>
        <v>0.79569999999999996</v>
      </c>
      <c r="S388" s="204">
        <v>0</v>
      </c>
      <c r="T388" s="205">
        <f>S388*H388</f>
        <v>0</v>
      </c>
      <c r="U388" s="36"/>
      <c r="V388" s="36"/>
      <c r="W388" s="36"/>
      <c r="X388" s="36"/>
      <c r="Y388" s="36"/>
      <c r="Z388" s="36"/>
      <c r="AA388" s="36"/>
      <c r="AB388" s="36"/>
      <c r="AC388" s="36"/>
      <c r="AD388" s="36"/>
      <c r="AE388" s="36"/>
      <c r="AR388" s="206" t="s">
        <v>237</v>
      </c>
      <c r="AT388" s="206" t="s">
        <v>148</v>
      </c>
      <c r="AU388" s="206" t="s">
        <v>83</v>
      </c>
      <c r="AY388" s="19" t="s">
        <v>145</v>
      </c>
      <c r="BE388" s="207">
        <f>IF(N388="základní",J388,0)</f>
        <v>0</v>
      </c>
      <c r="BF388" s="207">
        <f>IF(N388="snížená",J388,0)</f>
        <v>0</v>
      </c>
      <c r="BG388" s="207">
        <f>IF(N388="zákl. přenesená",J388,0)</f>
        <v>0</v>
      </c>
      <c r="BH388" s="207">
        <f>IF(N388="sníž. přenesená",J388,0)</f>
        <v>0</v>
      </c>
      <c r="BI388" s="207">
        <f>IF(N388="nulová",J388,0)</f>
        <v>0</v>
      </c>
      <c r="BJ388" s="19" t="s">
        <v>81</v>
      </c>
      <c r="BK388" s="207">
        <f>ROUND(I388*H388,2)</f>
        <v>0</v>
      </c>
      <c r="BL388" s="19" t="s">
        <v>237</v>
      </c>
      <c r="BM388" s="206" t="s">
        <v>546</v>
      </c>
    </row>
    <row r="389" spans="1:65" s="13" customFormat="1" ht="11.25">
      <c r="B389" s="208"/>
      <c r="C389" s="209"/>
      <c r="D389" s="210" t="s">
        <v>155</v>
      </c>
      <c r="E389" s="211" t="s">
        <v>21</v>
      </c>
      <c r="F389" s="212" t="s">
        <v>269</v>
      </c>
      <c r="G389" s="209"/>
      <c r="H389" s="211" t="s">
        <v>21</v>
      </c>
      <c r="I389" s="213"/>
      <c r="J389" s="209"/>
      <c r="K389" s="209"/>
      <c r="L389" s="214"/>
      <c r="M389" s="215"/>
      <c r="N389" s="216"/>
      <c r="O389" s="216"/>
      <c r="P389" s="216"/>
      <c r="Q389" s="216"/>
      <c r="R389" s="216"/>
      <c r="S389" s="216"/>
      <c r="T389" s="217"/>
      <c r="AT389" s="218" t="s">
        <v>155</v>
      </c>
      <c r="AU389" s="218" t="s">
        <v>83</v>
      </c>
      <c r="AV389" s="13" t="s">
        <v>81</v>
      </c>
      <c r="AW389" s="13" t="s">
        <v>34</v>
      </c>
      <c r="AX389" s="13" t="s">
        <v>74</v>
      </c>
      <c r="AY389" s="218" t="s">
        <v>145</v>
      </c>
    </row>
    <row r="390" spans="1:65" s="14" customFormat="1" ht="11.25">
      <c r="B390" s="219"/>
      <c r="C390" s="220"/>
      <c r="D390" s="210" t="s">
        <v>155</v>
      </c>
      <c r="E390" s="221" t="s">
        <v>21</v>
      </c>
      <c r="F390" s="222" t="s">
        <v>547</v>
      </c>
      <c r="G390" s="220"/>
      <c r="H390" s="223">
        <v>151</v>
      </c>
      <c r="I390" s="224"/>
      <c r="J390" s="220"/>
      <c r="K390" s="220"/>
      <c r="L390" s="225"/>
      <c r="M390" s="226"/>
      <c r="N390" s="227"/>
      <c r="O390" s="227"/>
      <c r="P390" s="227"/>
      <c r="Q390" s="227"/>
      <c r="R390" s="227"/>
      <c r="S390" s="227"/>
      <c r="T390" s="228"/>
      <c r="AT390" s="229" t="s">
        <v>155</v>
      </c>
      <c r="AU390" s="229" t="s">
        <v>83</v>
      </c>
      <c r="AV390" s="14" t="s">
        <v>83</v>
      </c>
      <c r="AW390" s="14" t="s">
        <v>34</v>
      </c>
      <c r="AX390" s="14" t="s">
        <v>74</v>
      </c>
      <c r="AY390" s="229" t="s">
        <v>145</v>
      </c>
    </row>
    <row r="391" spans="1:65" s="14" customFormat="1" ht="11.25">
      <c r="B391" s="219"/>
      <c r="C391" s="220"/>
      <c r="D391" s="210" t="s">
        <v>155</v>
      </c>
      <c r="E391" s="221" t="s">
        <v>21</v>
      </c>
      <c r="F391" s="222" t="s">
        <v>548</v>
      </c>
      <c r="G391" s="220"/>
      <c r="H391" s="223">
        <v>67</v>
      </c>
      <c r="I391" s="224"/>
      <c r="J391" s="220"/>
      <c r="K391" s="220"/>
      <c r="L391" s="225"/>
      <c r="M391" s="226"/>
      <c r="N391" s="227"/>
      <c r="O391" s="227"/>
      <c r="P391" s="227"/>
      <c r="Q391" s="227"/>
      <c r="R391" s="227"/>
      <c r="S391" s="227"/>
      <c r="T391" s="228"/>
      <c r="AT391" s="229" t="s">
        <v>155</v>
      </c>
      <c r="AU391" s="229" t="s">
        <v>83</v>
      </c>
      <c r="AV391" s="14" t="s">
        <v>83</v>
      </c>
      <c r="AW391" s="14" t="s">
        <v>34</v>
      </c>
      <c r="AX391" s="14" t="s">
        <v>74</v>
      </c>
      <c r="AY391" s="229" t="s">
        <v>145</v>
      </c>
    </row>
    <row r="392" spans="1:65" s="15" customFormat="1" ht="11.25">
      <c r="B392" s="230"/>
      <c r="C392" s="231"/>
      <c r="D392" s="210" t="s">
        <v>155</v>
      </c>
      <c r="E392" s="232" t="s">
        <v>21</v>
      </c>
      <c r="F392" s="233" t="s">
        <v>158</v>
      </c>
      <c r="G392" s="231"/>
      <c r="H392" s="234">
        <v>218</v>
      </c>
      <c r="I392" s="235"/>
      <c r="J392" s="231"/>
      <c r="K392" s="231"/>
      <c r="L392" s="236"/>
      <c r="M392" s="237"/>
      <c r="N392" s="238"/>
      <c r="O392" s="238"/>
      <c r="P392" s="238"/>
      <c r="Q392" s="238"/>
      <c r="R392" s="238"/>
      <c r="S392" s="238"/>
      <c r="T392" s="239"/>
      <c r="AT392" s="240" t="s">
        <v>155</v>
      </c>
      <c r="AU392" s="240" t="s">
        <v>83</v>
      </c>
      <c r="AV392" s="15" t="s">
        <v>153</v>
      </c>
      <c r="AW392" s="15" t="s">
        <v>34</v>
      </c>
      <c r="AX392" s="15" t="s">
        <v>81</v>
      </c>
      <c r="AY392" s="240" t="s">
        <v>145</v>
      </c>
    </row>
    <row r="393" spans="1:65" s="2" customFormat="1" ht="44.25" customHeight="1">
      <c r="A393" s="36"/>
      <c r="B393" s="37"/>
      <c r="C393" s="195" t="s">
        <v>549</v>
      </c>
      <c r="D393" s="195" t="s">
        <v>148</v>
      </c>
      <c r="E393" s="196" t="s">
        <v>550</v>
      </c>
      <c r="F393" s="197" t="s">
        <v>551</v>
      </c>
      <c r="G393" s="198" t="s">
        <v>227</v>
      </c>
      <c r="H393" s="199">
        <v>0.88600000000000001</v>
      </c>
      <c r="I393" s="200"/>
      <c r="J393" s="201">
        <f>ROUND(I393*H393,2)</f>
        <v>0</v>
      </c>
      <c r="K393" s="197" t="s">
        <v>164</v>
      </c>
      <c r="L393" s="41"/>
      <c r="M393" s="202" t="s">
        <v>21</v>
      </c>
      <c r="N393" s="203" t="s">
        <v>45</v>
      </c>
      <c r="O393" s="66"/>
      <c r="P393" s="204">
        <f>O393*H393</f>
        <v>0</v>
      </c>
      <c r="Q393" s="204">
        <v>0</v>
      </c>
      <c r="R393" s="204">
        <f>Q393*H393</f>
        <v>0</v>
      </c>
      <c r="S393" s="204">
        <v>0</v>
      </c>
      <c r="T393" s="205">
        <f>S393*H393</f>
        <v>0</v>
      </c>
      <c r="U393" s="36"/>
      <c r="V393" s="36"/>
      <c r="W393" s="36"/>
      <c r="X393" s="36"/>
      <c r="Y393" s="36"/>
      <c r="Z393" s="36"/>
      <c r="AA393" s="36"/>
      <c r="AB393" s="36"/>
      <c r="AC393" s="36"/>
      <c r="AD393" s="36"/>
      <c r="AE393" s="36"/>
      <c r="AR393" s="206" t="s">
        <v>237</v>
      </c>
      <c r="AT393" s="206" t="s">
        <v>148</v>
      </c>
      <c r="AU393" s="206" t="s">
        <v>83</v>
      </c>
      <c r="AY393" s="19" t="s">
        <v>145</v>
      </c>
      <c r="BE393" s="207">
        <f>IF(N393="základní",J393,0)</f>
        <v>0</v>
      </c>
      <c r="BF393" s="207">
        <f>IF(N393="snížená",J393,0)</f>
        <v>0</v>
      </c>
      <c r="BG393" s="207">
        <f>IF(N393="zákl. přenesená",J393,0)</f>
        <v>0</v>
      </c>
      <c r="BH393" s="207">
        <f>IF(N393="sníž. přenesená",J393,0)</f>
        <v>0</v>
      </c>
      <c r="BI393" s="207">
        <f>IF(N393="nulová",J393,0)</f>
        <v>0</v>
      </c>
      <c r="BJ393" s="19" t="s">
        <v>81</v>
      </c>
      <c r="BK393" s="207">
        <f>ROUND(I393*H393,2)</f>
        <v>0</v>
      </c>
      <c r="BL393" s="19" t="s">
        <v>237</v>
      </c>
      <c r="BM393" s="206" t="s">
        <v>552</v>
      </c>
    </row>
    <row r="394" spans="1:65" s="12" customFormat="1" ht="22.9" customHeight="1">
      <c r="B394" s="179"/>
      <c r="C394" s="180"/>
      <c r="D394" s="181" t="s">
        <v>73</v>
      </c>
      <c r="E394" s="193" t="s">
        <v>553</v>
      </c>
      <c r="F394" s="193" t="s">
        <v>554</v>
      </c>
      <c r="G394" s="180"/>
      <c r="H394" s="180"/>
      <c r="I394" s="183"/>
      <c r="J394" s="194">
        <f>BK394</f>
        <v>0</v>
      </c>
      <c r="K394" s="180"/>
      <c r="L394" s="185"/>
      <c r="M394" s="186"/>
      <c r="N394" s="187"/>
      <c r="O394" s="187"/>
      <c r="P394" s="188">
        <f>SUM(P395:P400)</f>
        <v>0</v>
      </c>
      <c r="Q394" s="187"/>
      <c r="R394" s="188">
        <f>SUM(R395:R400)</f>
        <v>0.10180272</v>
      </c>
      <c r="S394" s="187"/>
      <c r="T394" s="189">
        <f>SUM(T395:T400)</f>
        <v>0</v>
      </c>
      <c r="AR394" s="190" t="s">
        <v>83</v>
      </c>
      <c r="AT394" s="191" t="s">
        <v>73</v>
      </c>
      <c r="AU394" s="191" t="s">
        <v>81</v>
      </c>
      <c r="AY394" s="190" t="s">
        <v>145</v>
      </c>
      <c r="BK394" s="192">
        <f>SUM(BK395:BK400)</f>
        <v>0</v>
      </c>
    </row>
    <row r="395" spans="1:65" s="2" customFormat="1" ht="21.75" customHeight="1">
      <c r="A395" s="36"/>
      <c r="B395" s="37"/>
      <c r="C395" s="195" t="s">
        <v>555</v>
      </c>
      <c r="D395" s="195" t="s">
        <v>148</v>
      </c>
      <c r="E395" s="196" t="s">
        <v>556</v>
      </c>
      <c r="F395" s="197" t="s">
        <v>557</v>
      </c>
      <c r="G395" s="198" t="s">
        <v>151</v>
      </c>
      <c r="H395" s="199">
        <v>96.712000000000003</v>
      </c>
      <c r="I395" s="200"/>
      <c r="J395" s="201">
        <f>ROUND(I395*H395,2)</f>
        <v>0</v>
      </c>
      <c r="K395" s="197" t="s">
        <v>164</v>
      </c>
      <c r="L395" s="41"/>
      <c r="M395" s="202" t="s">
        <v>21</v>
      </c>
      <c r="N395" s="203" t="s">
        <v>45</v>
      </c>
      <c r="O395" s="66"/>
      <c r="P395" s="204">
        <f>O395*H395</f>
        <v>0</v>
      </c>
      <c r="Q395" s="204">
        <v>6.0000000000000002E-5</v>
      </c>
      <c r="R395" s="204">
        <f>Q395*H395</f>
        <v>5.8027199999999999E-3</v>
      </c>
      <c r="S395" s="204">
        <v>0</v>
      </c>
      <c r="T395" s="205">
        <f>S395*H395</f>
        <v>0</v>
      </c>
      <c r="U395" s="36"/>
      <c r="V395" s="36"/>
      <c r="W395" s="36"/>
      <c r="X395" s="36"/>
      <c r="Y395" s="36"/>
      <c r="Z395" s="36"/>
      <c r="AA395" s="36"/>
      <c r="AB395" s="36"/>
      <c r="AC395" s="36"/>
      <c r="AD395" s="36"/>
      <c r="AE395" s="36"/>
      <c r="AR395" s="206" t="s">
        <v>237</v>
      </c>
      <c r="AT395" s="206" t="s">
        <v>148</v>
      </c>
      <c r="AU395" s="206" t="s">
        <v>83</v>
      </c>
      <c r="AY395" s="19" t="s">
        <v>145</v>
      </c>
      <c r="BE395" s="207">
        <f>IF(N395="základní",J395,0)</f>
        <v>0</v>
      </c>
      <c r="BF395" s="207">
        <f>IF(N395="snížená",J395,0)</f>
        <v>0</v>
      </c>
      <c r="BG395" s="207">
        <f>IF(N395="zákl. přenesená",J395,0)</f>
        <v>0</v>
      </c>
      <c r="BH395" s="207">
        <f>IF(N395="sníž. přenesená",J395,0)</f>
        <v>0</v>
      </c>
      <c r="BI395" s="207">
        <f>IF(N395="nulová",J395,0)</f>
        <v>0</v>
      </c>
      <c r="BJ395" s="19" t="s">
        <v>81</v>
      </c>
      <c r="BK395" s="207">
        <f>ROUND(I395*H395,2)</f>
        <v>0</v>
      </c>
      <c r="BL395" s="19" t="s">
        <v>237</v>
      </c>
      <c r="BM395" s="206" t="s">
        <v>558</v>
      </c>
    </row>
    <row r="396" spans="1:65" s="13" customFormat="1" ht="11.25">
      <c r="B396" s="208"/>
      <c r="C396" s="209"/>
      <c r="D396" s="210" t="s">
        <v>155</v>
      </c>
      <c r="E396" s="211" t="s">
        <v>21</v>
      </c>
      <c r="F396" s="212" t="s">
        <v>156</v>
      </c>
      <c r="G396" s="209"/>
      <c r="H396" s="211" t="s">
        <v>21</v>
      </c>
      <c r="I396" s="213"/>
      <c r="J396" s="209"/>
      <c r="K396" s="209"/>
      <c r="L396" s="214"/>
      <c r="M396" s="215"/>
      <c r="N396" s="216"/>
      <c r="O396" s="216"/>
      <c r="P396" s="216"/>
      <c r="Q396" s="216"/>
      <c r="R396" s="216"/>
      <c r="S396" s="216"/>
      <c r="T396" s="217"/>
      <c r="AT396" s="218" t="s">
        <v>155</v>
      </c>
      <c r="AU396" s="218" t="s">
        <v>83</v>
      </c>
      <c r="AV396" s="13" t="s">
        <v>81</v>
      </c>
      <c r="AW396" s="13" t="s">
        <v>34</v>
      </c>
      <c r="AX396" s="13" t="s">
        <v>74</v>
      </c>
      <c r="AY396" s="218" t="s">
        <v>145</v>
      </c>
    </row>
    <row r="397" spans="1:65" s="14" customFormat="1" ht="11.25">
      <c r="B397" s="219"/>
      <c r="C397" s="220"/>
      <c r="D397" s="210" t="s">
        <v>155</v>
      </c>
      <c r="E397" s="221" t="s">
        <v>21</v>
      </c>
      <c r="F397" s="222" t="s">
        <v>157</v>
      </c>
      <c r="G397" s="220"/>
      <c r="H397" s="223">
        <v>96.712000000000003</v>
      </c>
      <c r="I397" s="224"/>
      <c r="J397" s="220"/>
      <c r="K397" s="220"/>
      <c r="L397" s="225"/>
      <c r="M397" s="226"/>
      <c r="N397" s="227"/>
      <c r="O397" s="227"/>
      <c r="P397" s="227"/>
      <c r="Q397" s="227"/>
      <c r="R397" s="227"/>
      <c r="S397" s="227"/>
      <c r="T397" s="228"/>
      <c r="AT397" s="229" t="s">
        <v>155</v>
      </c>
      <c r="AU397" s="229" t="s">
        <v>83</v>
      </c>
      <c r="AV397" s="14" t="s">
        <v>83</v>
      </c>
      <c r="AW397" s="14" t="s">
        <v>34</v>
      </c>
      <c r="AX397" s="14" t="s">
        <v>74</v>
      </c>
      <c r="AY397" s="229" t="s">
        <v>145</v>
      </c>
    </row>
    <row r="398" spans="1:65" s="15" customFormat="1" ht="11.25">
      <c r="B398" s="230"/>
      <c r="C398" s="231"/>
      <c r="D398" s="210" t="s">
        <v>155</v>
      </c>
      <c r="E398" s="232" t="s">
        <v>21</v>
      </c>
      <c r="F398" s="233" t="s">
        <v>158</v>
      </c>
      <c r="G398" s="231"/>
      <c r="H398" s="234">
        <v>96.712000000000003</v>
      </c>
      <c r="I398" s="235"/>
      <c r="J398" s="231"/>
      <c r="K398" s="231"/>
      <c r="L398" s="236"/>
      <c r="M398" s="237"/>
      <c r="N398" s="238"/>
      <c r="O398" s="238"/>
      <c r="P398" s="238"/>
      <c r="Q398" s="238"/>
      <c r="R398" s="238"/>
      <c r="S398" s="238"/>
      <c r="T398" s="239"/>
      <c r="AT398" s="240" t="s">
        <v>155</v>
      </c>
      <c r="AU398" s="240" t="s">
        <v>83</v>
      </c>
      <c r="AV398" s="15" t="s">
        <v>153</v>
      </c>
      <c r="AW398" s="15" t="s">
        <v>34</v>
      </c>
      <c r="AX398" s="15" t="s">
        <v>81</v>
      </c>
      <c r="AY398" s="240" t="s">
        <v>145</v>
      </c>
    </row>
    <row r="399" spans="1:65" s="2" customFormat="1" ht="16.5" customHeight="1">
      <c r="A399" s="36"/>
      <c r="B399" s="37"/>
      <c r="C399" s="241" t="s">
        <v>559</v>
      </c>
      <c r="D399" s="241" t="s">
        <v>273</v>
      </c>
      <c r="E399" s="242" t="s">
        <v>560</v>
      </c>
      <c r="F399" s="243" t="s">
        <v>561</v>
      </c>
      <c r="G399" s="244" t="s">
        <v>227</v>
      </c>
      <c r="H399" s="245">
        <v>9.6000000000000002E-2</v>
      </c>
      <c r="I399" s="246"/>
      <c r="J399" s="247">
        <f>ROUND(I399*H399,2)</f>
        <v>0</v>
      </c>
      <c r="K399" s="243" t="s">
        <v>164</v>
      </c>
      <c r="L399" s="248"/>
      <c r="M399" s="249" t="s">
        <v>21</v>
      </c>
      <c r="N399" s="250" t="s">
        <v>45</v>
      </c>
      <c r="O399" s="66"/>
      <c r="P399" s="204">
        <f>O399*H399</f>
        <v>0</v>
      </c>
      <c r="Q399" s="204">
        <v>1</v>
      </c>
      <c r="R399" s="204">
        <f>Q399*H399</f>
        <v>9.6000000000000002E-2</v>
      </c>
      <c r="S399" s="204">
        <v>0</v>
      </c>
      <c r="T399" s="205">
        <f>S399*H399</f>
        <v>0</v>
      </c>
      <c r="U399" s="36"/>
      <c r="V399" s="36"/>
      <c r="W399" s="36"/>
      <c r="X399" s="36"/>
      <c r="Y399" s="36"/>
      <c r="Z399" s="36"/>
      <c r="AA399" s="36"/>
      <c r="AB399" s="36"/>
      <c r="AC399" s="36"/>
      <c r="AD399" s="36"/>
      <c r="AE399" s="36"/>
      <c r="AR399" s="206" t="s">
        <v>276</v>
      </c>
      <c r="AT399" s="206" t="s">
        <v>273</v>
      </c>
      <c r="AU399" s="206" t="s">
        <v>83</v>
      </c>
      <c r="AY399" s="19" t="s">
        <v>145</v>
      </c>
      <c r="BE399" s="207">
        <f>IF(N399="základní",J399,0)</f>
        <v>0</v>
      </c>
      <c r="BF399" s="207">
        <f>IF(N399="snížená",J399,0)</f>
        <v>0</v>
      </c>
      <c r="BG399" s="207">
        <f>IF(N399="zákl. přenesená",J399,0)</f>
        <v>0</v>
      </c>
      <c r="BH399" s="207">
        <f>IF(N399="sníž. přenesená",J399,0)</f>
        <v>0</v>
      </c>
      <c r="BI399" s="207">
        <f>IF(N399="nulová",J399,0)</f>
        <v>0</v>
      </c>
      <c r="BJ399" s="19" t="s">
        <v>81</v>
      </c>
      <c r="BK399" s="207">
        <f>ROUND(I399*H399,2)</f>
        <v>0</v>
      </c>
      <c r="BL399" s="19" t="s">
        <v>237</v>
      </c>
      <c r="BM399" s="206" t="s">
        <v>562</v>
      </c>
    </row>
    <row r="400" spans="1:65" s="2" customFormat="1" ht="44.25" customHeight="1">
      <c r="A400" s="36"/>
      <c r="B400" s="37"/>
      <c r="C400" s="195" t="s">
        <v>563</v>
      </c>
      <c r="D400" s="195" t="s">
        <v>148</v>
      </c>
      <c r="E400" s="196" t="s">
        <v>564</v>
      </c>
      <c r="F400" s="197" t="s">
        <v>565</v>
      </c>
      <c r="G400" s="198" t="s">
        <v>227</v>
      </c>
      <c r="H400" s="199">
        <v>0.10199999999999999</v>
      </c>
      <c r="I400" s="200"/>
      <c r="J400" s="201">
        <f>ROUND(I400*H400,2)</f>
        <v>0</v>
      </c>
      <c r="K400" s="197" t="s">
        <v>164</v>
      </c>
      <c r="L400" s="41"/>
      <c r="M400" s="262" t="s">
        <v>21</v>
      </c>
      <c r="N400" s="263" t="s">
        <v>45</v>
      </c>
      <c r="O400" s="264"/>
      <c r="P400" s="265">
        <f>O400*H400</f>
        <v>0</v>
      </c>
      <c r="Q400" s="265">
        <v>0</v>
      </c>
      <c r="R400" s="265">
        <f>Q400*H400</f>
        <v>0</v>
      </c>
      <c r="S400" s="265">
        <v>0</v>
      </c>
      <c r="T400" s="266">
        <f>S400*H400</f>
        <v>0</v>
      </c>
      <c r="U400" s="36"/>
      <c r="V400" s="36"/>
      <c r="W400" s="36"/>
      <c r="X400" s="36"/>
      <c r="Y400" s="36"/>
      <c r="Z400" s="36"/>
      <c r="AA400" s="36"/>
      <c r="AB400" s="36"/>
      <c r="AC400" s="36"/>
      <c r="AD400" s="36"/>
      <c r="AE400" s="36"/>
      <c r="AR400" s="206" t="s">
        <v>237</v>
      </c>
      <c r="AT400" s="206" t="s">
        <v>148</v>
      </c>
      <c r="AU400" s="206" t="s">
        <v>83</v>
      </c>
      <c r="AY400" s="19" t="s">
        <v>145</v>
      </c>
      <c r="BE400" s="207">
        <f>IF(N400="základní",J400,0)</f>
        <v>0</v>
      </c>
      <c r="BF400" s="207">
        <f>IF(N400="snížená",J400,0)</f>
        <v>0</v>
      </c>
      <c r="BG400" s="207">
        <f>IF(N400="zákl. přenesená",J400,0)</f>
        <v>0</v>
      </c>
      <c r="BH400" s="207">
        <f>IF(N400="sníž. přenesená",J400,0)</f>
        <v>0</v>
      </c>
      <c r="BI400" s="207">
        <f>IF(N400="nulová",J400,0)</f>
        <v>0</v>
      </c>
      <c r="BJ400" s="19" t="s">
        <v>81</v>
      </c>
      <c r="BK400" s="207">
        <f>ROUND(I400*H400,2)</f>
        <v>0</v>
      </c>
      <c r="BL400" s="19" t="s">
        <v>237</v>
      </c>
      <c r="BM400" s="206" t="s">
        <v>566</v>
      </c>
    </row>
    <row r="401" spans="1:31" s="2" customFormat="1" ht="6.95" customHeight="1">
      <c r="A401" s="36"/>
      <c r="B401" s="49"/>
      <c r="C401" s="50"/>
      <c r="D401" s="50"/>
      <c r="E401" s="50"/>
      <c r="F401" s="50"/>
      <c r="G401" s="50"/>
      <c r="H401" s="50"/>
      <c r="I401" s="145"/>
      <c r="J401" s="50"/>
      <c r="K401" s="50"/>
      <c r="L401" s="41"/>
      <c r="M401" s="36"/>
      <c r="O401" s="36"/>
      <c r="P401" s="36"/>
      <c r="Q401" s="36"/>
      <c r="R401" s="36"/>
      <c r="S401" s="36"/>
      <c r="T401" s="36"/>
      <c r="U401" s="36"/>
      <c r="V401" s="36"/>
      <c r="W401" s="36"/>
      <c r="X401" s="36"/>
      <c r="Y401" s="36"/>
      <c r="Z401" s="36"/>
      <c r="AA401" s="36"/>
      <c r="AB401" s="36"/>
      <c r="AC401" s="36"/>
      <c r="AD401" s="36"/>
      <c r="AE401" s="36"/>
    </row>
  </sheetData>
  <sheetProtection algorithmName="SHA-512" hashValue="OjrZnTdowCTD/MigC2G6gQKSWMQRf51k4a3edupr31qqMJOFu25orqYVYGM9wTyknjXeu6jxYs08s8w0rrrF9A==" saltValue="1P7yzd+R0cUkwFmJkq0UkGmxQMIYUFaiPn4zDDGSsFC56M4OfyyOrYWgnihd3pb1ztSjn6C/iY0J6RxDAapTOg==" spinCount="100000" sheet="1" objects="1" scenarios="1" formatColumns="0" formatRows="0" autoFilter="0"/>
  <autoFilter ref="C98:K400"/>
  <mergeCells count="12">
    <mergeCell ref="E91:H91"/>
    <mergeCell ref="L2:V2"/>
    <mergeCell ref="E50:H50"/>
    <mergeCell ref="E52:H52"/>
    <mergeCell ref="E54:H54"/>
    <mergeCell ref="E87:H87"/>
    <mergeCell ref="E89:H89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96"/>
  <sheetViews>
    <sheetView showGridLines="0" tabSelected="1" topLeftCell="A76" workbookViewId="0"/>
  </sheetViews>
  <sheetFormatPr defaultRowHeight="14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10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10"/>
      <c r="L2" s="405"/>
      <c r="M2" s="405"/>
      <c r="N2" s="405"/>
      <c r="O2" s="405"/>
      <c r="P2" s="405"/>
      <c r="Q2" s="405"/>
      <c r="R2" s="405"/>
      <c r="S2" s="405"/>
      <c r="T2" s="405"/>
      <c r="U2" s="405"/>
      <c r="V2" s="405"/>
      <c r="AT2" s="19" t="s">
        <v>91</v>
      </c>
    </row>
    <row r="3" spans="1:46" s="1" customFormat="1" ht="6.95" customHeight="1">
      <c r="B3" s="112"/>
      <c r="C3" s="113"/>
      <c r="D3" s="113"/>
      <c r="E3" s="113"/>
      <c r="F3" s="113"/>
      <c r="G3" s="113"/>
      <c r="H3" s="113"/>
      <c r="I3" s="114"/>
      <c r="J3" s="113"/>
      <c r="K3" s="113"/>
      <c r="L3" s="22"/>
      <c r="AT3" s="19" t="s">
        <v>83</v>
      </c>
    </row>
    <row r="4" spans="1:46" s="1" customFormat="1" ht="24.95" customHeight="1">
      <c r="B4" s="22"/>
      <c r="D4" s="115" t="s">
        <v>104</v>
      </c>
      <c r="I4" s="110"/>
      <c r="L4" s="22"/>
      <c r="M4" s="116" t="s">
        <v>10</v>
      </c>
      <c r="AT4" s="19" t="s">
        <v>4</v>
      </c>
    </row>
    <row r="5" spans="1:46" s="1" customFormat="1" ht="6.95" customHeight="1">
      <c r="B5" s="22"/>
      <c r="I5" s="110"/>
      <c r="L5" s="22"/>
    </row>
    <row r="6" spans="1:46" s="1" customFormat="1" ht="12" customHeight="1">
      <c r="B6" s="22"/>
      <c r="D6" s="117" t="s">
        <v>16</v>
      </c>
      <c r="I6" s="110"/>
      <c r="L6" s="22"/>
    </row>
    <row r="7" spans="1:46" s="1" customFormat="1" ht="16.5" customHeight="1">
      <c r="B7" s="22"/>
      <c r="E7" s="406" t="str">
        <f>'Rekapitulace stavby'!K6</f>
        <v>Pelhřimov - výpravní budova, obnova střešního pláště</v>
      </c>
      <c r="F7" s="407"/>
      <c r="G7" s="407"/>
      <c r="H7" s="407"/>
      <c r="I7" s="110"/>
      <c r="L7" s="22"/>
    </row>
    <row r="8" spans="1:46" s="1" customFormat="1" ht="12" customHeight="1">
      <c r="B8" s="22"/>
      <c r="D8" s="117" t="s">
        <v>108</v>
      </c>
      <c r="I8" s="110"/>
      <c r="L8" s="22"/>
    </row>
    <row r="9" spans="1:46" s="2" customFormat="1" ht="16.5" customHeight="1">
      <c r="A9" s="36"/>
      <c r="B9" s="41"/>
      <c r="C9" s="36"/>
      <c r="D9" s="36"/>
      <c r="E9" s="406" t="s">
        <v>109</v>
      </c>
      <c r="F9" s="408"/>
      <c r="G9" s="408"/>
      <c r="H9" s="408"/>
      <c r="I9" s="118"/>
      <c r="J9" s="36"/>
      <c r="K9" s="36"/>
      <c r="L9" s="119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pans="1:46" s="2" customFormat="1" ht="12" customHeight="1">
      <c r="A10" s="36"/>
      <c r="B10" s="41"/>
      <c r="C10" s="36"/>
      <c r="D10" s="117" t="s">
        <v>110</v>
      </c>
      <c r="E10" s="36"/>
      <c r="F10" s="36"/>
      <c r="G10" s="36"/>
      <c r="H10" s="36"/>
      <c r="I10" s="118"/>
      <c r="J10" s="36"/>
      <c r="K10" s="36"/>
      <c r="L10" s="119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pans="1:46" s="2" customFormat="1" ht="16.5" customHeight="1">
      <c r="A11" s="36"/>
      <c r="B11" s="41"/>
      <c r="C11" s="36"/>
      <c r="D11" s="36"/>
      <c r="E11" s="409" t="s">
        <v>567</v>
      </c>
      <c r="F11" s="408"/>
      <c r="G11" s="408"/>
      <c r="H11" s="408"/>
      <c r="I11" s="118"/>
      <c r="J11" s="36"/>
      <c r="K11" s="36"/>
      <c r="L11" s="119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pans="1:46" s="2" customFormat="1" ht="11.25">
      <c r="A12" s="36"/>
      <c r="B12" s="41"/>
      <c r="C12" s="36"/>
      <c r="D12" s="36"/>
      <c r="E12" s="36"/>
      <c r="F12" s="36"/>
      <c r="G12" s="36"/>
      <c r="H12" s="36"/>
      <c r="I12" s="118"/>
      <c r="J12" s="36"/>
      <c r="K12" s="36"/>
      <c r="L12" s="119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pans="1:46" s="2" customFormat="1" ht="12" customHeight="1">
      <c r="A13" s="36"/>
      <c r="B13" s="41"/>
      <c r="C13" s="36"/>
      <c r="D13" s="117" t="s">
        <v>18</v>
      </c>
      <c r="E13" s="36"/>
      <c r="F13" s="105" t="s">
        <v>19</v>
      </c>
      <c r="G13" s="36"/>
      <c r="H13" s="36"/>
      <c r="I13" s="120" t="s">
        <v>20</v>
      </c>
      <c r="J13" s="105" t="s">
        <v>21</v>
      </c>
      <c r="K13" s="36"/>
      <c r="L13" s="119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pans="1:46" s="2" customFormat="1" ht="12" customHeight="1">
      <c r="A14" s="36"/>
      <c r="B14" s="41"/>
      <c r="C14" s="36"/>
      <c r="D14" s="117" t="s">
        <v>22</v>
      </c>
      <c r="E14" s="36"/>
      <c r="F14" s="105" t="s">
        <v>23</v>
      </c>
      <c r="G14" s="36"/>
      <c r="H14" s="36"/>
      <c r="I14" s="120" t="s">
        <v>24</v>
      </c>
      <c r="J14" s="121" t="str">
        <f>'Rekapitulace stavby'!AN8</f>
        <v>15. 10. 2019</v>
      </c>
      <c r="K14" s="36"/>
      <c r="L14" s="119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pans="1:46" s="2" customFormat="1" ht="10.9" customHeight="1">
      <c r="A15" s="36"/>
      <c r="B15" s="41"/>
      <c r="C15" s="36"/>
      <c r="D15" s="36"/>
      <c r="E15" s="36"/>
      <c r="F15" s="36"/>
      <c r="G15" s="36"/>
      <c r="H15" s="36"/>
      <c r="I15" s="118"/>
      <c r="J15" s="36"/>
      <c r="K15" s="36"/>
      <c r="L15" s="119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pans="1:46" s="2" customFormat="1" ht="12" customHeight="1">
      <c r="A16" s="36"/>
      <c r="B16" s="41"/>
      <c r="C16" s="36"/>
      <c r="D16" s="117" t="s">
        <v>26</v>
      </c>
      <c r="E16" s="36"/>
      <c r="F16" s="36"/>
      <c r="G16" s="36"/>
      <c r="H16" s="36"/>
      <c r="I16" s="120" t="s">
        <v>27</v>
      </c>
      <c r="J16" s="105" t="s">
        <v>21</v>
      </c>
      <c r="K16" s="36"/>
      <c r="L16" s="119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pans="1:31" s="2" customFormat="1" ht="18" customHeight="1">
      <c r="A17" s="36"/>
      <c r="B17" s="41"/>
      <c r="C17" s="36"/>
      <c r="D17" s="36"/>
      <c r="E17" s="105" t="s">
        <v>28</v>
      </c>
      <c r="F17" s="36"/>
      <c r="G17" s="36"/>
      <c r="H17" s="36"/>
      <c r="I17" s="120" t="s">
        <v>29</v>
      </c>
      <c r="J17" s="105" t="s">
        <v>21</v>
      </c>
      <c r="K17" s="36"/>
      <c r="L17" s="119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pans="1:31" s="2" customFormat="1" ht="6.95" customHeight="1">
      <c r="A18" s="36"/>
      <c r="B18" s="41"/>
      <c r="C18" s="36"/>
      <c r="D18" s="36"/>
      <c r="E18" s="36"/>
      <c r="F18" s="36"/>
      <c r="G18" s="36"/>
      <c r="H18" s="36"/>
      <c r="I18" s="118"/>
      <c r="J18" s="36"/>
      <c r="K18" s="36"/>
      <c r="L18" s="119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pans="1:31" s="2" customFormat="1" ht="12" customHeight="1">
      <c r="A19" s="36"/>
      <c r="B19" s="41"/>
      <c r="C19" s="36"/>
      <c r="D19" s="117" t="s">
        <v>30</v>
      </c>
      <c r="E19" s="36"/>
      <c r="F19" s="36"/>
      <c r="G19" s="36"/>
      <c r="H19" s="36"/>
      <c r="I19" s="120" t="s">
        <v>27</v>
      </c>
      <c r="J19" s="32" t="str">
        <f>'Rekapitulace stavby'!AN13</f>
        <v>Vyplň údaj</v>
      </c>
      <c r="K19" s="36"/>
      <c r="L19" s="119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pans="1:31" s="2" customFormat="1" ht="18" customHeight="1">
      <c r="A20" s="36"/>
      <c r="B20" s="41"/>
      <c r="C20" s="36"/>
      <c r="D20" s="36"/>
      <c r="E20" s="410" t="str">
        <f>'Rekapitulace stavby'!E14</f>
        <v>Vyplň údaj</v>
      </c>
      <c r="F20" s="411"/>
      <c r="G20" s="411"/>
      <c r="H20" s="411"/>
      <c r="I20" s="120" t="s">
        <v>29</v>
      </c>
      <c r="J20" s="32" t="str">
        <f>'Rekapitulace stavby'!AN14</f>
        <v>Vyplň údaj</v>
      </c>
      <c r="K20" s="36"/>
      <c r="L20" s="119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pans="1:31" s="2" customFormat="1" ht="6.95" customHeight="1">
      <c r="A21" s="36"/>
      <c r="B21" s="41"/>
      <c r="C21" s="36"/>
      <c r="D21" s="36"/>
      <c r="E21" s="36"/>
      <c r="F21" s="36"/>
      <c r="G21" s="36"/>
      <c r="H21" s="36"/>
      <c r="I21" s="118"/>
      <c r="J21" s="36"/>
      <c r="K21" s="36"/>
      <c r="L21" s="119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pans="1:31" s="2" customFormat="1" ht="12" customHeight="1">
      <c r="A22" s="36"/>
      <c r="B22" s="41"/>
      <c r="C22" s="36"/>
      <c r="D22" s="117" t="s">
        <v>32</v>
      </c>
      <c r="E22" s="36"/>
      <c r="F22" s="36"/>
      <c r="G22" s="36"/>
      <c r="H22" s="36"/>
      <c r="I22" s="120" t="s">
        <v>27</v>
      </c>
      <c r="J22" s="105" t="s">
        <v>21</v>
      </c>
      <c r="K22" s="36"/>
      <c r="L22" s="119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pans="1:31" s="2" customFormat="1" ht="18" customHeight="1">
      <c r="A23" s="36"/>
      <c r="B23" s="41"/>
      <c r="C23" s="36"/>
      <c r="D23" s="36"/>
      <c r="E23" s="105" t="s">
        <v>33</v>
      </c>
      <c r="F23" s="36"/>
      <c r="G23" s="36"/>
      <c r="H23" s="36"/>
      <c r="I23" s="120" t="s">
        <v>29</v>
      </c>
      <c r="J23" s="105" t="s">
        <v>21</v>
      </c>
      <c r="K23" s="36"/>
      <c r="L23" s="119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pans="1:31" s="2" customFormat="1" ht="6.95" customHeight="1">
      <c r="A24" s="36"/>
      <c r="B24" s="41"/>
      <c r="C24" s="36"/>
      <c r="D24" s="36"/>
      <c r="E24" s="36"/>
      <c r="F24" s="36"/>
      <c r="G24" s="36"/>
      <c r="H24" s="36"/>
      <c r="I24" s="118"/>
      <c r="J24" s="36"/>
      <c r="K24" s="36"/>
      <c r="L24" s="119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pans="1:31" s="2" customFormat="1" ht="12" customHeight="1">
      <c r="A25" s="36"/>
      <c r="B25" s="41"/>
      <c r="C25" s="36"/>
      <c r="D25" s="117" t="s">
        <v>35</v>
      </c>
      <c r="E25" s="36"/>
      <c r="F25" s="36"/>
      <c r="G25" s="36"/>
      <c r="H25" s="36"/>
      <c r="I25" s="120" t="s">
        <v>27</v>
      </c>
      <c r="J25" s="105" t="s">
        <v>36</v>
      </c>
      <c r="K25" s="36"/>
      <c r="L25" s="119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pans="1:31" s="2" customFormat="1" ht="18" customHeight="1">
      <c r="A26" s="36"/>
      <c r="B26" s="41"/>
      <c r="C26" s="36"/>
      <c r="D26" s="36"/>
      <c r="E26" s="105" t="s">
        <v>37</v>
      </c>
      <c r="F26" s="36"/>
      <c r="G26" s="36"/>
      <c r="H26" s="36"/>
      <c r="I26" s="120" t="s">
        <v>29</v>
      </c>
      <c r="J26" s="105" t="s">
        <v>21</v>
      </c>
      <c r="K26" s="36"/>
      <c r="L26" s="119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pans="1:31" s="2" customFormat="1" ht="6.95" customHeight="1">
      <c r="A27" s="36"/>
      <c r="B27" s="41"/>
      <c r="C27" s="36"/>
      <c r="D27" s="36"/>
      <c r="E27" s="36"/>
      <c r="F27" s="36"/>
      <c r="G27" s="36"/>
      <c r="H27" s="36"/>
      <c r="I27" s="118"/>
      <c r="J27" s="36"/>
      <c r="K27" s="36"/>
      <c r="L27" s="119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spans="1:31" s="2" customFormat="1" ht="12" customHeight="1">
      <c r="A28" s="36"/>
      <c r="B28" s="41"/>
      <c r="C28" s="36"/>
      <c r="D28" s="117" t="s">
        <v>38</v>
      </c>
      <c r="E28" s="36"/>
      <c r="F28" s="36"/>
      <c r="G28" s="36"/>
      <c r="H28" s="36"/>
      <c r="I28" s="118"/>
      <c r="J28" s="36"/>
      <c r="K28" s="36"/>
      <c r="L28" s="119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pans="1:31" s="8" customFormat="1" ht="83.25" customHeight="1">
      <c r="A29" s="122"/>
      <c r="B29" s="123"/>
      <c r="C29" s="122"/>
      <c r="D29" s="122"/>
      <c r="E29" s="412" t="s">
        <v>39</v>
      </c>
      <c r="F29" s="412"/>
      <c r="G29" s="412"/>
      <c r="H29" s="412"/>
      <c r="I29" s="124"/>
      <c r="J29" s="122"/>
      <c r="K29" s="122"/>
      <c r="L29" s="125"/>
      <c r="S29" s="122"/>
      <c r="T29" s="122"/>
      <c r="U29" s="122"/>
      <c r="V29" s="122"/>
      <c r="W29" s="122"/>
      <c r="X29" s="122"/>
      <c r="Y29" s="122"/>
      <c r="Z29" s="122"/>
      <c r="AA29" s="122"/>
      <c r="AB29" s="122"/>
      <c r="AC29" s="122"/>
      <c r="AD29" s="122"/>
      <c r="AE29" s="122"/>
    </row>
    <row r="30" spans="1:31" s="2" customFormat="1" ht="6.95" customHeight="1">
      <c r="A30" s="36"/>
      <c r="B30" s="41"/>
      <c r="C30" s="36"/>
      <c r="D30" s="36"/>
      <c r="E30" s="36"/>
      <c r="F30" s="36"/>
      <c r="G30" s="36"/>
      <c r="H30" s="36"/>
      <c r="I30" s="118"/>
      <c r="J30" s="36"/>
      <c r="K30" s="36"/>
      <c r="L30" s="119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pans="1:31" s="2" customFormat="1" ht="6.95" customHeight="1">
      <c r="A31" s="36"/>
      <c r="B31" s="41"/>
      <c r="C31" s="36"/>
      <c r="D31" s="126"/>
      <c r="E31" s="126"/>
      <c r="F31" s="126"/>
      <c r="G31" s="126"/>
      <c r="H31" s="126"/>
      <c r="I31" s="127"/>
      <c r="J31" s="126"/>
      <c r="K31" s="126"/>
      <c r="L31" s="119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pans="1:31" s="2" customFormat="1" ht="25.35" customHeight="1">
      <c r="A32" s="36"/>
      <c r="B32" s="41"/>
      <c r="C32" s="36"/>
      <c r="D32" s="128" t="s">
        <v>40</v>
      </c>
      <c r="E32" s="36"/>
      <c r="F32" s="36"/>
      <c r="G32" s="36"/>
      <c r="H32" s="36"/>
      <c r="I32" s="118"/>
      <c r="J32" s="129">
        <f>ROUND(J87, 2)</f>
        <v>0</v>
      </c>
      <c r="K32" s="36"/>
      <c r="L32" s="119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pans="1:31" s="2" customFormat="1" ht="6.95" customHeight="1">
      <c r="A33" s="36"/>
      <c r="B33" s="41"/>
      <c r="C33" s="36"/>
      <c r="D33" s="126"/>
      <c r="E33" s="126"/>
      <c r="F33" s="126"/>
      <c r="G33" s="126"/>
      <c r="H33" s="126"/>
      <c r="I33" s="127"/>
      <c r="J33" s="126"/>
      <c r="K33" s="126"/>
      <c r="L33" s="119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pans="1:31" s="2" customFormat="1" ht="14.45" customHeight="1">
      <c r="A34" s="36"/>
      <c r="B34" s="41"/>
      <c r="C34" s="36"/>
      <c r="D34" s="36"/>
      <c r="E34" s="36"/>
      <c r="F34" s="130" t="s">
        <v>42</v>
      </c>
      <c r="G34" s="36"/>
      <c r="H34" s="36"/>
      <c r="I34" s="131" t="s">
        <v>41</v>
      </c>
      <c r="J34" s="130" t="s">
        <v>43</v>
      </c>
      <c r="K34" s="36"/>
      <c r="L34" s="119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pans="1:31" s="2" customFormat="1" ht="14.45" customHeight="1">
      <c r="A35" s="36"/>
      <c r="B35" s="41"/>
      <c r="C35" s="36"/>
      <c r="D35" s="132" t="s">
        <v>44</v>
      </c>
      <c r="E35" s="117" t="s">
        <v>45</v>
      </c>
      <c r="F35" s="133">
        <f>ROUND((SUM(BE87:BE95)),  2)</f>
        <v>0</v>
      </c>
      <c r="G35" s="36"/>
      <c r="H35" s="36"/>
      <c r="I35" s="134">
        <v>0.21</v>
      </c>
      <c r="J35" s="133">
        <f>ROUND(((SUM(BE87:BE95))*I35),  2)</f>
        <v>0</v>
      </c>
      <c r="K35" s="36"/>
      <c r="L35" s="119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pans="1:31" s="2" customFormat="1" ht="14.45" customHeight="1">
      <c r="A36" s="36"/>
      <c r="B36" s="41"/>
      <c r="C36" s="36"/>
      <c r="D36" s="36"/>
      <c r="E36" s="117" t="s">
        <v>46</v>
      </c>
      <c r="F36" s="133">
        <f>ROUND((SUM(BF87:BF95)),  2)</f>
        <v>0</v>
      </c>
      <c r="G36" s="36"/>
      <c r="H36" s="36"/>
      <c r="I36" s="134">
        <v>0.15</v>
      </c>
      <c r="J36" s="133">
        <f>ROUND(((SUM(BF87:BF95))*I36),  2)</f>
        <v>0</v>
      </c>
      <c r="K36" s="36"/>
      <c r="L36" s="119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pans="1:31" s="2" customFormat="1" ht="14.45" hidden="1" customHeight="1">
      <c r="A37" s="36"/>
      <c r="B37" s="41"/>
      <c r="C37" s="36"/>
      <c r="D37" s="36"/>
      <c r="E37" s="117" t="s">
        <v>47</v>
      </c>
      <c r="F37" s="133">
        <f>ROUND((SUM(BG87:BG95)),  2)</f>
        <v>0</v>
      </c>
      <c r="G37" s="36"/>
      <c r="H37" s="36"/>
      <c r="I37" s="134">
        <v>0.21</v>
      </c>
      <c r="J37" s="133">
        <f>0</f>
        <v>0</v>
      </c>
      <c r="K37" s="36"/>
      <c r="L37" s="119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pans="1:31" s="2" customFormat="1" ht="14.45" hidden="1" customHeight="1">
      <c r="A38" s="36"/>
      <c r="B38" s="41"/>
      <c r="C38" s="36"/>
      <c r="D38" s="36"/>
      <c r="E38" s="117" t="s">
        <v>48</v>
      </c>
      <c r="F38" s="133">
        <f>ROUND((SUM(BH87:BH95)),  2)</f>
        <v>0</v>
      </c>
      <c r="G38" s="36"/>
      <c r="H38" s="36"/>
      <c r="I38" s="134">
        <v>0.15</v>
      </c>
      <c r="J38" s="133">
        <f>0</f>
        <v>0</v>
      </c>
      <c r="K38" s="36"/>
      <c r="L38" s="119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pans="1:31" s="2" customFormat="1" ht="14.45" hidden="1" customHeight="1">
      <c r="A39" s="36"/>
      <c r="B39" s="41"/>
      <c r="C39" s="36"/>
      <c r="D39" s="36"/>
      <c r="E39" s="117" t="s">
        <v>49</v>
      </c>
      <c r="F39" s="133">
        <f>ROUND((SUM(BI87:BI95)),  2)</f>
        <v>0</v>
      </c>
      <c r="G39" s="36"/>
      <c r="H39" s="36"/>
      <c r="I39" s="134">
        <v>0</v>
      </c>
      <c r="J39" s="133">
        <f>0</f>
        <v>0</v>
      </c>
      <c r="K39" s="36"/>
      <c r="L39" s="119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pans="1:31" s="2" customFormat="1" ht="6.95" customHeight="1">
      <c r="A40" s="36"/>
      <c r="B40" s="41"/>
      <c r="C40" s="36"/>
      <c r="D40" s="36"/>
      <c r="E40" s="36"/>
      <c r="F40" s="36"/>
      <c r="G40" s="36"/>
      <c r="H40" s="36"/>
      <c r="I40" s="118"/>
      <c r="J40" s="36"/>
      <c r="K40" s="36"/>
      <c r="L40" s="119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pans="1:31" s="2" customFormat="1" ht="25.35" customHeight="1">
      <c r="A41" s="36"/>
      <c r="B41" s="41"/>
      <c r="C41" s="135"/>
      <c r="D41" s="136" t="s">
        <v>50</v>
      </c>
      <c r="E41" s="137"/>
      <c r="F41" s="137"/>
      <c r="G41" s="138" t="s">
        <v>51</v>
      </c>
      <c r="H41" s="139" t="s">
        <v>52</v>
      </c>
      <c r="I41" s="140"/>
      <c r="J41" s="141">
        <f>SUM(J32:J39)</f>
        <v>0</v>
      </c>
      <c r="K41" s="142"/>
      <c r="L41" s="119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spans="1:31" s="2" customFormat="1" ht="14.45" customHeight="1">
      <c r="A42" s="36"/>
      <c r="B42" s="143"/>
      <c r="C42" s="144"/>
      <c r="D42" s="144"/>
      <c r="E42" s="144"/>
      <c r="F42" s="144"/>
      <c r="G42" s="144"/>
      <c r="H42" s="144"/>
      <c r="I42" s="145"/>
      <c r="J42" s="144"/>
      <c r="K42" s="144"/>
      <c r="L42" s="119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6" spans="1:31" s="2" customFormat="1" ht="6.95" customHeight="1">
      <c r="A46" s="36"/>
      <c r="B46" s="146"/>
      <c r="C46" s="147"/>
      <c r="D46" s="147"/>
      <c r="E46" s="147"/>
      <c r="F46" s="147"/>
      <c r="G46" s="147"/>
      <c r="H46" s="147"/>
      <c r="I46" s="148"/>
      <c r="J46" s="147"/>
      <c r="K46" s="147"/>
      <c r="L46" s="119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pans="1:31" s="2" customFormat="1" ht="24.95" customHeight="1">
      <c r="A47" s="36"/>
      <c r="B47" s="37"/>
      <c r="C47" s="25" t="s">
        <v>112</v>
      </c>
      <c r="D47" s="38"/>
      <c r="E47" s="38"/>
      <c r="F47" s="38"/>
      <c r="G47" s="38"/>
      <c r="H47" s="38"/>
      <c r="I47" s="118"/>
      <c r="J47" s="38"/>
      <c r="K47" s="38"/>
      <c r="L47" s="119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pans="1:31" s="2" customFormat="1" ht="6.95" customHeight="1">
      <c r="A48" s="36"/>
      <c r="B48" s="37"/>
      <c r="C48" s="38"/>
      <c r="D48" s="38"/>
      <c r="E48" s="38"/>
      <c r="F48" s="38"/>
      <c r="G48" s="38"/>
      <c r="H48" s="38"/>
      <c r="I48" s="118"/>
      <c r="J48" s="38"/>
      <c r="K48" s="38"/>
      <c r="L48" s="119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pans="1:47" s="2" customFormat="1" ht="12" customHeight="1">
      <c r="A49" s="36"/>
      <c r="B49" s="37"/>
      <c r="C49" s="31" t="s">
        <v>16</v>
      </c>
      <c r="D49" s="38"/>
      <c r="E49" s="38"/>
      <c r="F49" s="38"/>
      <c r="G49" s="38"/>
      <c r="H49" s="38"/>
      <c r="I49" s="118"/>
      <c r="J49" s="38"/>
      <c r="K49" s="38"/>
      <c r="L49" s="119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pans="1:47" s="2" customFormat="1" ht="16.5" customHeight="1">
      <c r="A50" s="36"/>
      <c r="B50" s="37"/>
      <c r="C50" s="38"/>
      <c r="D50" s="38"/>
      <c r="E50" s="413" t="str">
        <f>E7</f>
        <v>Pelhřimov - výpravní budova, obnova střešního pláště</v>
      </c>
      <c r="F50" s="414"/>
      <c r="G50" s="414"/>
      <c r="H50" s="414"/>
      <c r="I50" s="118"/>
      <c r="J50" s="38"/>
      <c r="K50" s="38"/>
      <c r="L50" s="119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pans="1:47" s="1" customFormat="1" ht="12" customHeight="1">
      <c r="B51" s="23"/>
      <c r="C51" s="31" t="s">
        <v>108</v>
      </c>
      <c r="D51" s="24"/>
      <c r="E51" s="24"/>
      <c r="F51" s="24"/>
      <c r="G51" s="24"/>
      <c r="H51" s="24"/>
      <c r="I51" s="110"/>
      <c r="J51" s="24"/>
      <c r="K51" s="24"/>
      <c r="L51" s="22"/>
    </row>
    <row r="52" spans="1:47" s="2" customFormat="1" ht="16.5" customHeight="1">
      <c r="A52" s="36"/>
      <c r="B52" s="37"/>
      <c r="C52" s="38"/>
      <c r="D52" s="38"/>
      <c r="E52" s="413" t="s">
        <v>109</v>
      </c>
      <c r="F52" s="415"/>
      <c r="G52" s="415"/>
      <c r="H52" s="415"/>
      <c r="I52" s="118"/>
      <c r="J52" s="38"/>
      <c r="K52" s="38"/>
      <c r="L52" s="119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pans="1:47" s="2" customFormat="1" ht="12" customHeight="1">
      <c r="A53" s="36"/>
      <c r="B53" s="37"/>
      <c r="C53" s="31" t="s">
        <v>110</v>
      </c>
      <c r="D53" s="38"/>
      <c r="E53" s="38"/>
      <c r="F53" s="38"/>
      <c r="G53" s="38"/>
      <c r="H53" s="38"/>
      <c r="I53" s="118"/>
      <c r="J53" s="38"/>
      <c r="K53" s="38"/>
      <c r="L53" s="119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pans="1:47" s="2" customFormat="1" ht="16.5" customHeight="1">
      <c r="A54" s="36"/>
      <c r="B54" s="37"/>
      <c r="C54" s="38"/>
      <c r="D54" s="38"/>
      <c r="E54" s="362" t="str">
        <f>E11</f>
        <v>SO-1.1 D-02 - Systém zachycení pádu</v>
      </c>
      <c r="F54" s="415"/>
      <c r="G54" s="415"/>
      <c r="H54" s="415"/>
      <c r="I54" s="118"/>
      <c r="J54" s="38"/>
      <c r="K54" s="38"/>
      <c r="L54" s="119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pans="1:47" s="2" customFormat="1" ht="6.95" customHeight="1">
      <c r="A55" s="36"/>
      <c r="B55" s="37"/>
      <c r="C55" s="38"/>
      <c r="D55" s="38"/>
      <c r="E55" s="38"/>
      <c r="F55" s="38"/>
      <c r="G55" s="38"/>
      <c r="H55" s="38"/>
      <c r="I55" s="118"/>
      <c r="J55" s="38"/>
      <c r="K55" s="38"/>
      <c r="L55" s="119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pans="1:47" s="2" customFormat="1" ht="12" customHeight="1">
      <c r="A56" s="36"/>
      <c r="B56" s="37"/>
      <c r="C56" s="31" t="s">
        <v>22</v>
      </c>
      <c r="D56" s="38"/>
      <c r="E56" s="38"/>
      <c r="F56" s="29" t="str">
        <f>F14</f>
        <v>Železniční stanice-Pelhřimov</v>
      </c>
      <c r="G56" s="38"/>
      <c r="H56" s="38"/>
      <c r="I56" s="120" t="s">
        <v>24</v>
      </c>
      <c r="J56" s="61" t="str">
        <f>IF(J14="","",J14)</f>
        <v>15. 10. 2019</v>
      </c>
      <c r="K56" s="38"/>
      <c r="L56" s="119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pans="1:47" s="2" customFormat="1" ht="6.95" customHeight="1">
      <c r="A57" s="36"/>
      <c r="B57" s="37"/>
      <c r="C57" s="38"/>
      <c r="D57" s="38"/>
      <c r="E57" s="38"/>
      <c r="F57" s="38"/>
      <c r="G57" s="38"/>
      <c r="H57" s="38"/>
      <c r="I57" s="118"/>
      <c r="J57" s="38"/>
      <c r="K57" s="38"/>
      <c r="L57" s="119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pans="1:47" s="2" customFormat="1" ht="15.2" customHeight="1">
      <c r="A58" s="36"/>
      <c r="B58" s="37"/>
      <c r="C58" s="31" t="s">
        <v>26</v>
      </c>
      <c r="D58" s="38"/>
      <c r="E58" s="38"/>
      <c r="F58" s="29" t="str">
        <f>E17</f>
        <v xml:space="preserve">Správa železniční a dopravní cesty, Praha </v>
      </c>
      <c r="G58" s="38"/>
      <c r="H58" s="38"/>
      <c r="I58" s="120" t="s">
        <v>32</v>
      </c>
      <c r="J58" s="34" t="str">
        <f>E23</f>
        <v>Engineerscz</v>
      </c>
      <c r="K58" s="38"/>
      <c r="L58" s="119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pans="1:47" s="2" customFormat="1" ht="15.2" customHeight="1">
      <c r="A59" s="36"/>
      <c r="B59" s="37"/>
      <c r="C59" s="31" t="s">
        <v>30</v>
      </c>
      <c r="D59" s="38"/>
      <c r="E59" s="38"/>
      <c r="F59" s="29" t="str">
        <f>IF(E20="","",E20)</f>
        <v>Vyplň údaj</v>
      </c>
      <c r="G59" s="38"/>
      <c r="H59" s="38"/>
      <c r="I59" s="120" t="s">
        <v>35</v>
      </c>
      <c r="J59" s="34" t="str">
        <f>E26</f>
        <v>Toman Martin</v>
      </c>
      <c r="K59" s="38"/>
      <c r="L59" s="119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</row>
    <row r="60" spans="1:47" s="2" customFormat="1" ht="10.35" customHeight="1">
      <c r="A60" s="36"/>
      <c r="B60" s="37"/>
      <c r="C60" s="38"/>
      <c r="D60" s="38"/>
      <c r="E60" s="38"/>
      <c r="F60" s="38"/>
      <c r="G60" s="38"/>
      <c r="H60" s="38"/>
      <c r="I60" s="118"/>
      <c r="J60" s="38"/>
      <c r="K60" s="38"/>
      <c r="L60" s="119"/>
      <c r="S60" s="36"/>
      <c r="T60" s="36"/>
      <c r="U60" s="36"/>
      <c r="V60" s="36"/>
      <c r="W60" s="36"/>
      <c r="X60" s="36"/>
      <c r="Y60" s="36"/>
      <c r="Z60" s="36"/>
      <c r="AA60" s="36"/>
      <c r="AB60" s="36"/>
      <c r="AC60" s="36"/>
      <c r="AD60" s="36"/>
      <c r="AE60" s="36"/>
    </row>
    <row r="61" spans="1:47" s="2" customFormat="1" ht="29.25" customHeight="1">
      <c r="A61" s="36"/>
      <c r="B61" s="37"/>
      <c r="C61" s="149" t="s">
        <v>113</v>
      </c>
      <c r="D61" s="150"/>
      <c r="E61" s="150"/>
      <c r="F61" s="150"/>
      <c r="G61" s="150"/>
      <c r="H61" s="150"/>
      <c r="I61" s="151"/>
      <c r="J61" s="152" t="s">
        <v>114</v>
      </c>
      <c r="K61" s="150"/>
      <c r="L61" s="119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 spans="1:47" s="2" customFormat="1" ht="10.35" customHeight="1">
      <c r="A62" s="36"/>
      <c r="B62" s="37"/>
      <c r="C62" s="38"/>
      <c r="D62" s="38"/>
      <c r="E62" s="38"/>
      <c r="F62" s="38"/>
      <c r="G62" s="38"/>
      <c r="H62" s="38"/>
      <c r="I62" s="118"/>
      <c r="J62" s="38"/>
      <c r="K62" s="38"/>
      <c r="L62" s="119"/>
      <c r="S62" s="36"/>
      <c r="T62" s="36"/>
      <c r="U62" s="36"/>
      <c r="V62" s="36"/>
      <c r="W62" s="36"/>
      <c r="X62" s="36"/>
      <c r="Y62" s="36"/>
      <c r="Z62" s="36"/>
      <c r="AA62" s="36"/>
      <c r="AB62" s="36"/>
      <c r="AC62" s="36"/>
      <c r="AD62" s="36"/>
      <c r="AE62" s="36"/>
    </row>
    <row r="63" spans="1:47" s="2" customFormat="1" ht="22.9" customHeight="1">
      <c r="A63" s="36"/>
      <c r="B63" s="37"/>
      <c r="C63" s="153" t="s">
        <v>72</v>
      </c>
      <c r="D63" s="38"/>
      <c r="E63" s="38"/>
      <c r="F63" s="38"/>
      <c r="G63" s="38"/>
      <c r="H63" s="38"/>
      <c r="I63" s="118"/>
      <c r="J63" s="79">
        <f>J87</f>
        <v>0</v>
      </c>
      <c r="K63" s="38"/>
      <c r="L63" s="119"/>
      <c r="S63" s="36"/>
      <c r="T63" s="36"/>
      <c r="U63" s="36"/>
      <c r="V63" s="36"/>
      <c r="W63" s="36"/>
      <c r="X63" s="36"/>
      <c r="Y63" s="36"/>
      <c r="Z63" s="36"/>
      <c r="AA63" s="36"/>
      <c r="AB63" s="36"/>
      <c r="AC63" s="36"/>
      <c r="AD63" s="36"/>
      <c r="AE63" s="36"/>
      <c r="AU63" s="19" t="s">
        <v>115</v>
      </c>
    </row>
    <row r="64" spans="1:47" s="9" customFormat="1" ht="24.95" customHeight="1">
      <c r="B64" s="154"/>
      <c r="C64" s="155"/>
      <c r="D64" s="156" t="s">
        <v>121</v>
      </c>
      <c r="E64" s="157"/>
      <c r="F64" s="157"/>
      <c r="G64" s="157"/>
      <c r="H64" s="157"/>
      <c r="I64" s="158"/>
      <c r="J64" s="159">
        <f>J88</f>
        <v>0</v>
      </c>
      <c r="K64" s="155"/>
      <c r="L64" s="160"/>
    </row>
    <row r="65" spans="1:31" s="10" customFormat="1" ht="19.899999999999999" customHeight="1">
      <c r="B65" s="161"/>
      <c r="C65" s="99"/>
      <c r="D65" s="162" t="s">
        <v>129</v>
      </c>
      <c r="E65" s="163"/>
      <c r="F65" s="163"/>
      <c r="G65" s="163"/>
      <c r="H65" s="163"/>
      <c r="I65" s="164"/>
      <c r="J65" s="165">
        <f>J89</f>
        <v>0</v>
      </c>
      <c r="K65" s="99"/>
      <c r="L65" s="166"/>
    </row>
    <row r="66" spans="1:31" s="2" customFormat="1" ht="21.75" customHeight="1">
      <c r="A66" s="36"/>
      <c r="B66" s="37"/>
      <c r="C66" s="38"/>
      <c r="D66" s="38"/>
      <c r="E66" s="38"/>
      <c r="F66" s="38"/>
      <c r="G66" s="38"/>
      <c r="H66" s="38"/>
      <c r="I66" s="118"/>
      <c r="J66" s="38"/>
      <c r="K66" s="38"/>
      <c r="L66" s="119"/>
      <c r="S66" s="36"/>
      <c r="T66" s="36"/>
      <c r="U66" s="36"/>
      <c r="V66" s="36"/>
      <c r="W66" s="36"/>
      <c r="X66" s="36"/>
      <c r="Y66" s="36"/>
      <c r="Z66" s="36"/>
      <c r="AA66" s="36"/>
      <c r="AB66" s="36"/>
      <c r="AC66" s="36"/>
      <c r="AD66" s="36"/>
      <c r="AE66" s="36"/>
    </row>
    <row r="67" spans="1:31" s="2" customFormat="1" ht="6.95" customHeight="1">
      <c r="A67" s="36"/>
      <c r="B67" s="49"/>
      <c r="C67" s="50"/>
      <c r="D67" s="50"/>
      <c r="E67" s="50"/>
      <c r="F67" s="50"/>
      <c r="G67" s="50"/>
      <c r="H67" s="50"/>
      <c r="I67" s="145"/>
      <c r="J67" s="50"/>
      <c r="K67" s="50"/>
      <c r="L67" s="119"/>
      <c r="S67" s="36"/>
      <c r="T67" s="36"/>
      <c r="U67" s="36"/>
      <c r="V67" s="36"/>
      <c r="W67" s="36"/>
      <c r="X67" s="36"/>
      <c r="Y67" s="36"/>
      <c r="Z67" s="36"/>
      <c r="AA67" s="36"/>
      <c r="AB67" s="36"/>
      <c r="AC67" s="36"/>
      <c r="AD67" s="36"/>
      <c r="AE67" s="36"/>
    </row>
    <row r="71" spans="1:31" s="2" customFormat="1" ht="6.95" customHeight="1">
      <c r="A71" s="36"/>
      <c r="B71" s="51"/>
      <c r="C71" s="52"/>
      <c r="D71" s="52"/>
      <c r="E71" s="52"/>
      <c r="F71" s="52"/>
      <c r="G71" s="52"/>
      <c r="H71" s="52"/>
      <c r="I71" s="148"/>
      <c r="J71" s="52"/>
      <c r="K71" s="52"/>
      <c r="L71" s="119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2" spans="1:31" s="2" customFormat="1" ht="24.95" customHeight="1">
      <c r="A72" s="36"/>
      <c r="B72" s="37"/>
      <c r="C72" s="25" t="s">
        <v>130</v>
      </c>
      <c r="D72" s="38"/>
      <c r="E72" s="38"/>
      <c r="F72" s="38"/>
      <c r="G72" s="38"/>
      <c r="H72" s="38"/>
      <c r="I72" s="118"/>
      <c r="J72" s="38"/>
      <c r="K72" s="38"/>
      <c r="L72" s="119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3" spans="1:31" s="2" customFormat="1" ht="6.95" customHeight="1">
      <c r="A73" s="36"/>
      <c r="B73" s="37"/>
      <c r="C73" s="38"/>
      <c r="D73" s="38"/>
      <c r="E73" s="38"/>
      <c r="F73" s="38"/>
      <c r="G73" s="38"/>
      <c r="H73" s="38"/>
      <c r="I73" s="118"/>
      <c r="J73" s="38"/>
      <c r="K73" s="38"/>
      <c r="L73" s="119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pans="1:31" s="2" customFormat="1" ht="12" customHeight="1">
      <c r="A74" s="36"/>
      <c r="B74" s="37"/>
      <c r="C74" s="31" t="s">
        <v>16</v>
      </c>
      <c r="D74" s="38"/>
      <c r="E74" s="38"/>
      <c r="F74" s="38"/>
      <c r="G74" s="38"/>
      <c r="H74" s="38"/>
      <c r="I74" s="118"/>
      <c r="J74" s="38"/>
      <c r="K74" s="38"/>
      <c r="L74" s="119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pans="1:31" s="2" customFormat="1" ht="16.5" customHeight="1">
      <c r="A75" s="36"/>
      <c r="B75" s="37"/>
      <c r="C75" s="38"/>
      <c r="D75" s="38"/>
      <c r="E75" s="413" t="str">
        <f>E7</f>
        <v>Pelhřimov - výpravní budova, obnova střešního pláště</v>
      </c>
      <c r="F75" s="414"/>
      <c r="G75" s="414"/>
      <c r="H75" s="414"/>
      <c r="I75" s="118"/>
      <c r="J75" s="38"/>
      <c r="K75" s="38"/>
      <c r="L75" s="119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pans="1:31" s="1" customFormat="1" ht="12" customHeight="1">
      <c r="B76" s="23"/>
      <c r="C76" s="31" t="s">
        <v>108</v>
      </c>
      <c r="D76" s="24"/>
      <c r="E76" s="24"/>
      <c r="F76" s="24"/>
      <c r="G76" s="24"/>
      <c r="H76" s="24"/>
      <c r="I76" s="110"/>
      <c r="J76" s="24"/>
      <c r="K76" s="24"/>
      <c r="L76" s="22"/>
    </row>
    <row r="77" spans="1:31" s="2" customFormat="1" ht="16.5" customHeight="1">
      <c r="A77" s="36"/>
      <c r="B77" s="37"/>
      <c r="C77" s="38"/>
      <c r="D77" s="38"/>
      <c r="E77" s="413" t="s">
        <v>109</v>
      </c>
      <c r="F77" s="415"/>
      <c r="G77" s="415"/>
      <c r="H77" s="415"/>
      <c r="I77" s="118"/>
      <c r="J77" s="38"/>
      <c r="K77" s="38"/>
      <c r="L77" s="119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pans="1:31" s="2" customFormat="1" ht="12" customHeight="1">
      <c r="A78" s="36"/>
      <c r="B78" s="37"/>
      <c r="C78" s="31" t="s">
        <v>110</v>
      </c>
      <c r="D78" s="38"/>
      <c r="E78" s="38"/>
      <c r="F78" s="38"/>
      <c r="G78" s="38"/>
      <c r="H78" s="38"/>
      <c r="I78" s="118"/>
      <c r="J78" s="38"/>
      <c r="K78" s="38"/>
      <c r="L78" s="119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pans="1:31" s="2" customFormat="1" ht="16.5" customHeight="1">
      <c r="A79" s="36"/>
      <c r="B79" s="37"/>
      <c r="C79" s="38"/>
      <c r="D79" s="38"/>
      <c r="E79" s="362" t="str">
        <f>E11</f>
        <v>SO-1.1 D-02 - Systém zachycení pádu</v>
      </c>
      <c r="F79" s="415"/>
      <c r="G79" s="415"/>
      <c r="H79" s="415"/>
      <c r="I79" s="118"/>
      <c r="J79" s="38"/>
      <c r="K79" s="38"/>
      <c r="L79" s="119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pans="1:31" s="2" customFormat="1" ht="6.95" customHeight="1">
      <c r="A80" s="36"/>
      <c r="B80" s="37"/>
      <c r="C80" s="38"/>
      <c r="D80" s="38"/>
      <c r="E80" s="38"/>
      <c r="F80" s="38"/>
      <c r="G80" s="38"/>
      <c r="H80" s="38"/>
      <c r="I80" s="118"/>
      <c r="J80" s="38"/>
      <c r="K80" s="38"/>
      <c r="L80" s="119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pans="1:65" s="2" customFormat="1" ht="12" customHeight="1">
      <c r="A81" s="36"/>
      <c r="B81" s="37"/>
      <c r="C81" s="31" t="s">
        <v>22</v>
      </c>
      <c r="D81" s="38"/>
      <c r="E81" s="38"/>
      <c r="F81" s="29" t="str">
        <f>F14</f>
        <v>Železniční stanice-Pelhřimov</v>
      </c>
      <c r="G81" s="38"/>
      <c r="H81" s="38"/>
      <c r="I81" s="120" t="s">
        <v>24</v>
      </c>
      <c r="J81" s="61" t="str">
        <f>IF(J14="","",J14)</f>
        <v>15. 10. 2019</v>
      </c>
      <c r="K81" s="38"/>
      <c r="L81" s="119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pans="1:65" s="2" customFormat="1" ht="6.95" customHeight="1">
      <c r="A82" s="36"/>
      <c r="B82" s="37"/>
      <c r="C82" s="38"/>
      <c r="D82" s="38"/>
      <c r="E82" s="38"/>
      <c r="F82" s="38"/>
      <c r="G82" s="38"/>
      <c r="H82" s="38"/>
      <c r="I82" s="118"/>
      <c r="J82" s="38"/>
      <c r="K82" s="38"/>
      <c r="L82" s="119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pans="1:65" s="2" customFormat="1" ht="15.2" customHeight="1">
      <c r="A83" s="36"/>
      <c r="B83" s="37"/>
      <c r="C83" s="31" t="s">
        <v>26</v>
      </c>
      <c r="D83" s="38"/>
      <c r="E83" s="38"/>
      <c r="F83" s="29" t="str">
        <f>E17</f>
        <v xml:space="preserve">Správa železniční a dopravní cesty, Praha </v>
      </c>
      <c r="G83" s="38"/>
      <c r="H83" s="38"/>
      <c r="I83" s="120" t="s">
        <v>32</v>
      </c>
      <c r="J83" s="34" t="str">
        <f>E23</f>
        <v>Engineerscz</v>
      </c>
      <c r="K83" s="38"/>
      <c r="L83" s="119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pans="1:65" s="2" customFormat="1" ht="15.2" customHeight="1">
      <c r="A84" s="36"/>
      <c r="B84" s="37"/>
      <c r="C84" s="31" t="s">
        <v>30</v>
      </c>
      <c r="D84" s="38"/>
      <c r="E84" s="38"/>
      <c r="F84" s="29" t="str">
        <f>IF(E20="","",E20)</f>
        <v>Vyplň údaj</v>
      </c>
      <c r="G84" s="38"/>
      <c r="H84" s="38"/>
      <c r="I84" s="120" t="s">
        <v>35</v>
      </c>
      <c r="J84" s="34" t="str">
        <f>E26</f>
        <v>Toman Martin</v>
      </c>
      <c r="K84" s="38"/>
      <c r="L84" s="119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pans="1:65" s="2" customFormat="1" ht="10.35" customHeight="1">
      <c r="A85" s="36"/>
      <c r="B85" s="37"/>
      <c r="C85" s="38"/>
      <c r="D85" s="38"/>
      <c r="E85" s="38"/>
      <c r="F85" s="38"/>
      <c r="G85" s="38"/>
      <c r="H85" s="38"/>
      <c r="I85" s="118"/>
      <c r="J85" s="38"/>
      <c r="K85" s="38"/>
      <c r="L85" s="119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pans="1:65" s="11" customFormat="1" ht="29.25" customHeight="1">
      <c r="A86" s="167"/>
      <c r="B86" s="168"/>
      <c r="C86" s="169" t="s">
        <v>131</v>
      </c>
      <c r="D86" s="170" t="s">
        <v>59</v>
      </c>
      <c r="E86" s="170" t="s">
        <v>55</v>
      </c>
      <c r="F86" s="170" t="s">
        <v>56</v>
      </c>
      <c r="G86" s="170" t="s">
        <v>132</v>
      </c>
      <c r="H86" s="170" t="s">
        <v>133</v>
      </c>
      <c r="I86" s="171" t="s">
        <v>134</v>
      </c>
      <c r="J86" s="170" t="s">
        <v>114</v>
      </c>
      <c r="K86" s="172" t="s">
        <v>135</v>
      </c>
      <c r="L86" s="173"/>
      <c r="M86" s="70" t="s">
        <v>21</v>
      </c>
      <c r="N86" s="71" t="s">
        <v>44</v>
      </c>
      <c r="O86" s="71" t="s">
        <v>136</v>
      </c>
      <c r="P86" s="71" t="s">
        <v>137</v>
      </c>
      <c r="Q86" s="71" t="s">
        <v>138</v>
      </c>
      <c r="R86" s="71" t="s">
        <v>139</v>
      </c>
      <c r="S86" s="71" t="s">
        <v>140</v>
      </c>
      <c r="T86" s="72" t="s">
        <v>141</v>
      </c>
      <c r="U86" s="167"/>
      <c r="V86" s="167"/>
      <c r="W86" s="167"/>
      <c r="X86" s="167"/>
      <c r="Y86" s="167"/>
      <c r="Z86" s="167"/>
      <c r="AA86" s="167"/>
      <c r="AB86" s="167"/>
      <c r="AC86" s="167"/>
      <c r="AD86" s="167"/>
      <c r="AE86" s="167"/>
    </row>
    <row r="87" spans="1:65" s="2" customFormat="1" ht="22.9" customHeight="1">
      <c r="A87" s="36"/>
      <c r="B87" s="37"/>
      <c r="C87" s="77" t="s">
        <v>142</v>
      </c>
      <c r="D87" s="38"/>
      <c r="E87" s="38"/>
      <c r="F87" s="38"/>
      <c r="G87" s="38"/>
      <c r="H87" s="38"/>
      <c r="I87" s="118"/>
      <c r="J87" s="174">
        <f>BK87</f>
        <v>0</v>
      </c>
      <c r="K87" s="38"/>
      <c r="L87" s="41"/>
      <c r="M87" s="73"/>
      <c r="N87" s="175"/>
      <c r="O87" s="74"/>
      <c r="P87" s="176">
        <f>P88</f>
        <v>0</v>
      </c>
      <c r="Q87" s="74"/>
      <c r="R87" s="176">
        <f>R88</f>
        <v>0</v>
      </c>
      <c r="S87" s="74"/>
      <c r="T87" s="177">
        <f>T88</f>
        <v>0</v>
      </c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T87" s="19" t="s">
        <v>73</v>
      </c>
      <c r="AU87" s="19" t="s">
        <v>115</v>
      </c>
      <c r="BK87" s="178">
        <f>BK88</f>
        <v>0</v>
      </c>
    </row>
    <row r="88" spans="1:65" s="12" customFormat="1" ht="25.9" customHeight="1">
      <c r="B88" s="179"/>
      <c r="C88" s="180"/>
      <c r="D88" s="181" t="s">
        <v>73</v>
      </c>
      <c r="E88" s="182" t="s">
        <v>252</v>
      </c>
      <c r="F88" s="182" t="s">
        <v>253</v>
      </c>
      <c r="G88" s="180"/>
      <c r="H88" s="180"/>
      <c r="I88" s="183"/>
      <c r="J88" s="184">
        <f>BK88</f>
        <v>0</v>
      </c>
      <c r="K88" s="180"/>
      <c r="L88" s="185"/>
      <c r="M88" s="186"/>
      <c r="N88" s="187"/>
      <c r="O88" s="187"/>
      <c r="P88" s="188">
        <f>P89</f>
        <v>0</v>
      </c>
      <c r="Q88" s="187"/>
      <c r="R88" s="188">
        <f>R89</f>
        <v>0</v>
      </c>
      <c r="S88" s="187"/>
      <c r="T88" s="189">
        <f>T89</f>
        <v>0</v>
      </c>
      <c r="AR88" s="190" t="s">
        <v>83</v>
      </c>
      <c r="AT88" s="191" t="s">
        <v>73</v>
      </c>
      <c r="AU88" s="191" t="s">
        <v>74</v>
      </c>
      <c r="AY88" s="190" t="s">
        <v>145</v>
      </c>
      <c r="BK88" s="192">
        <f>BK89</f>
        <v>0</v>
      </c>
    </row>
    <row r="89" spans="1:65" s="12" customFormat="1" ht="22.9" customHeight="1">
      <c r="B89" s="179"/>
      <c r="C89" s="180"/>
      <c r="D89" s="181" t="s">
        <v>73</v>
      </c>
      <c r="E89" s="193" t="s">
        <v>553</v>
      </c>
      <c r="F89" s="193" t="s">
        <v>554</v>
      </c>
      <c r="G89" s="180"/>
      <c r="H89" s="180"/>
      <c r="I89" s="183"/>
      <c r="J89" s="194">
        <f>BK89</f>
        <v>0</v>
      </c>
      <c r="K89" s="180"/>
      <c r="L89" s="185"/>
      <c r="M89" s="186"/>
      <c r="N89" s="187"/>
      <c r="O89" s="187"/>
      <c r="P89" s="188">
        <f>SUM(P90:P95)</f>
        <v>0</v>
      </c>
      <c r="Q89" s="187"/>
      <c r="R89" s="188">
        <f>SUM(R90:R95)</f>
        <v>0</v>
      </c>
      <c r="S89" s="187"/>
      <c r="T89" s="189">
        <f>SUM(T90:T95)</f>
        <v>0</v>
      </c>
      <c r="AR89" s="190" t="s">
        <v>83</v>
      </c>
      <c r="AT89" s="191" t="s">
        <v>73</v>
      </c>
      <c r="AU89" s="191" t="s">
        <v>81</v>
      </c>
      <c r="AY89" s="190" t="s">
        <v>145</v>
      </c>
      <c r="BK89" s="192">
        <f>SUM(BK90:BK95)</f>
        <v>0</v>
      </c>
    </row>
    <row r="90" spans="1:65" s="2" customFormat="1" ht="30" customHeight="1">
      <c r="A90" s="36"/>
      <c r="B90" s="37"/>
      <c r="C90" s="195" t="s">
        <v>81</v>
      </c>
      <c r="D90" s="195" t="s">
        <v>148</v>
      </c>
      <c r="E90" s="196" t="s">
        <v>568</v>
      </c>
      <c r="F90" s="197" t="s">
        <v>569</v>
      </c>
      <c r="G90" s="198" t="s">
        <v>214</v>
      </c>
      <c r="H90" s="199">
        <v>16</v>
      </c>
      <c r="I90" s="200"/>
      <c r="J90" s="201">
        <f t="shared" ref="J90:J95" si="0">ROUND(I90*H90,2)</f>
        <v>0</v>
      </c>
      <c r="K90" s="197" t="s">
        <v>152</v>
      </c>
      <c r="L90" s="41"/>
      <c r="M90" s="202" t="s">
        <v>21</v>
      </c>
      <c r="N90" s="203" t="s">
        <v>45</v>
      </c>
      <c r="O90" s="66"/>
      <c r="P90" s="204">
        <f t="shared" ref="P90:P95" si="1">O90*H90</f>
        <v>0</v>
      </c>
      <c r="Q90" s="204">
        <v>0</v>
      </c>
      <c r="R90" s="204">
        <f t="shared" ref="R90:R95" si="2">Q90*H90</f>
        <v>0</v>
      </c>
      <c r="S90" s="204">
        <v>0</v>
      </c>
      <c r="T90" s="205">
        <f t="shared" ref="T90:T95" si="3">S90*H90</f>
        <v>0</v>
      </c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R90" s="206" t="s">
        <v>237</v>
      </c>
      <c r="AT90" s="206" t="s">
        <v>148</v>
      </c>
      <c r="AU90" s="206" t="s">
        <v>83</v>
      </c>
      <c r="AY90" s="19" t="s">
        <v>145</v>
      </c>
      <c r="BE90" s="207">
        <f t="shared" ref="BE90:BE95" si="4">IF(N90="základní",J90,0)</f>
        <v>0</v>
      </c>
      <c r="BF90" s="207">
        <f t="shared" ref="BF90:BF95" si="5">IF(N90="snížená",J90,0)</f>
        <v>0</v>
      </c>
      <c r="BG90" s="207">
        <f t="shared" ref="BG90:BG95" si="6">IF(N90="zákl. přenesená",J90,0)</f>
        <v>0</v>
      </c>
      <c r="BH90" s="207">
        <f t="shared" ref="BH90:BH95" si="7">IF(N90="sníž. přenesená",J90,0)</f>
        <v>0</v>
      </c>
      <c r="BI90" s="207">
        <f t="shared" ref="BI90:BI95" si="8">IF(N90="nulová",J90,0)</f>
        <v>0</v>
      </c>
      <c r="BJ90" s="19" t="s">
        <v>81</v>
      </c>
      <c r="BK90" s="207">
        <f t="shared" ref="BK90:BK95" si="9">ROUND(I90*H90,2)</f>
        <v>0</v>
      </c>
      <c r="BL90" s="19" t="s">
        <v>237</v>
      </c>
      <c r="BM90" s="206" t="s">
        <v>570</v>
      </c>
    </row>
    <row r="91" spans="1:65" s="2" customFormat="1" ht="30.75" customHeight="1">
      <c r="A91" s="36"/>
      <c r="B91" s="37"/>
      <c r="C91" s="195" t="s">
        <v>83</v>
      </c>
      <c r="D91" s="195" t="s">
        <v>148</v>
      </c>
      <c r="E91" s="196" t="s">
        <v>571</v>
      </c>
      <c r="F91" s="197" t="s">
        <v>572</v>
      </c>
      <c r="G91" s="198" t="s">
        <v>214</v>
      </c>
      <c r="H91" s="199">
        <v>16</v>
      </c>
      <c r="I91" s="200"/>
      <c r="J91" s="201">
        <f t="shared" si="0"/>
        <v>0</v>
      </c>
      <c r="K91" s="197" t="s">
        <v>152</v>
      </c>
      <c r="L91" s="41"/>
      <c r="M91" s="202" t="s">
        <v>21</v>
      </c>
      <c r="N91" s="203" t="s">
        <v>45</v>
      </c>
      <c r="O91" s="66"/>
      <c r="P91" s="204">
        <f t="shared" si="1"/>
        <v>0</v>
      </c>
      <c r="Q91" s="204">
        <v>0</v>
      </c>
      <c r="R91" s="204">
        <f t="shared" si="2"/>
        <v>0</v>
      </c>
      <c r="S91" s="204">
        <v>0</v>
      </c>
      <c r="T91" s="205">
        <f t="shared" si="3"/>
        <v>0</v>
      </c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R91" s="206" t="s">
        <v>237</v>
      </c>
      <c r="AT91" s="206" t="s">
        <v>148</v>
      </c>
      <c r="AU91" s="206" t="s">
        <v>83</v>
      </c>
      <c r="AY91" s="19" t="s">
        <v>145</v>
      </c>
      <c r="BE91" s="207">
        <f t="shared" si="4"/>
        <v>0</v>
      </c>
      <c r="BF91" s="207">
        <f t="shared" si="5"/>
        <v>0</v>
      </c>
      <c r="BG91" s="207">
        <f t="shared" si="6"/>
        <v>0</v>
      </c>
      <c r="BH91" s="207">
        <f t="shared" si="7"/>
        <v>0</v>
      </c>
      <c r="BI91" s="207">
        <f t="shared" si="8"/>
        <v>0</v>
      </c>
      <c r="BJ91" s="19" t="s">
        <v>81</v>
      </c>
      <c r="BK91" s="207">
        <f t="shared" si="9"/>
        <v>0</v>
      </c>
      <c r="BL91" s="19" t="s">
        <v>237</v>
      </c>
      <c r="BM91" s="206" t="s">
        <v>573</v>
      </c>
    </row>
    <row r="92" spans="1:65" s="2" customFormat="1" ht="16.5" customHeight="1">
      <c r="A92" s="36"/>
      <c r="B92" s="37"/>
      <c r="C92" s="195" t="s">
        <v>168</v>
      </c>
      <c r="D92" s="195" t="s">
        <v>148</v>
      </c>
      <c r="E92" s="196" t="s">
        <v>574</v>
      </c>
      <c r="F92" s="197" t="s">
        <v>575</v>
      </c>
      <c r="G92" s="198" t="s">
        <v>214</v>
      </c>
      <c r="H92" s="199">
        <v>1</v>
      </c>
      <c r="I92" s="200"/>
      <c r="J92" s="201">
        <f t="shared" si="0"/>
        <v>0</v>
      </c>
      <c r="K92" s="197" t="s">
        <v>152</v>
      </c>
      <c r="L92" s="41"/>
      <c r="M92" s="202" t="s">
        <v>21</v>
      </c>
      <c r="N92" s="203" t="s">
        <v>45</v>
      </c>
      <c r="O92" s="66"/>
      <c r="P92" s="204">
        <f t="shared" si="1"/>
        <v>0</v>
      </c>
      <c r="Q92" s="204">
        <v>0</v>
      </c>
      <c r="R92" s="204">
        <f t="shared" si="2"/>
        <v>0</v>
      </c>
      <c r="S92" s="204">
        <v>0</v>
      </c>
      <c r="T92" s="205">
        <f t="shared" si="3"/>
        <v>0</v>
      </c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  <c r="AR92" s="206" t="s">
        <v>237</v>
      </c>
      <c r="AT92" s="206" t="s">
        <v>148</v>
      </c>
      <c r="AU92" s="206" t="s">
        <v>83</v>
      </c>
      <c r="AY92" s="19" t="s">
        <v>145</v>
      </c>
      <c r="BE92" s="207">
        <f t="shared" si="4"/>
        <v>0</v>
      </c>
      <c r="BF92" s="207">
        <f t="shared" si="5"/>
        <v>0</v>
      </c>
      <c r="BG92" s="207">
        <f t="shared" si="6"/>
        <v>0</v>
      </c>
      <c r="BH92" s="207">
        <f t="shared" si="7"/>
        <v>0</v>
      </c>
      <c r="BI92" s="207">
        <f t="shared" si="8"/>
        <v>0</v>
      </c>
      <c r="BJ92" s="19" t="s">
        <v>81</v>
      </c>
      <c r="BK92" s="207">
        <f t="shared" si="9"/>
        <v>0</v>
      </c>
      <c r="BL92" s="19" t="s">
        <v>237</v>
      </c>
      <c r="BM92" s="206" t="s">
        <v>576</v>
      </c>
    </row>
    <row r="93" spans="1:65" s="2" customFormat="1" ht="16.5" customHeight="1">
      <c r="A93" s="36"/>
      <c r="B93" s="37"/>
      <c r="C93" s="195" t="s">
        <v>153</v>
      </c>
      <c r="D93" s="195" t="s">
        <v>148</v>
      </c>
      <c r="E93" s="196" t="s">
        <v>577</v>
      </c>
      <c r="F93" s="197" t="s">
        <v>578</v>
      </c>
      <c r="G93" s="198" t="s">
        <v>182</v>
      </c>
      <c r="H93" s="199">
        <v>203</v>
      </c>
      <c r="I93" s="200"/>
      <c r="J93" s="201">
        <f t="shared" si="0"/>
        <v>0</v>
      </c>
      <c r="K93" s="197" t="s">
        <v>152</v>
      </c>
      <c r="L93" s="41"/>
      <c r="M93" s="202" t="s">
        <v>21</v>
      </c>
      <c r="N93" s="203" t="s">
        <v>45</v>
      </c>
      <c r="O93" s="66"/>
      <c r="P93" s="204">
        <f t="shared" si="1"/>
        <v>0</v>
      </c>
      <c r="Q93" s="204">
        <v>0</v>
      </c>
      <c r="R93" s="204">
        <f t="shared" si="2"/>
        <v>0</v>
      </c>
      <c r="S93" s="204">
        <v>0</v>
      </c>
      <c r="T93" s="205">
        <f t="shared" si="3"/>
        <v>0</v>
      </c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R93" s="206" t="s">
        <v>237</v>
      </c>
      <c r="AT93" s="206" t="s">
        <v>148</v>
      </c>
      <c r="AU93" s="206" t="s">
        <v>83</v>
      </c>
      <c r="AY93" s="19" t="s">
        <v>145</v>
      </c>
      <c r="BE93" s="207">
        <f t="shared" si="4"/>
        <v>0</v>
      </c>
      <c r="BF93" s="207">
        <f t="shared" si="5"/>
        <v>0</v>
      </c>
      <c r="BG93" s="207">
        <f t="shared" si="6"/>
        <v>0</v>
      </c>
      <c r="BH93" s="207">
        <f t="shared" si="7"/>
        <v>0</v>
      </c>
      <c r="BI93" s="207">
        <f t="shared" si="8"/>
        <v>0</v>
      </c>
      <c r="BJ93" s="19" t="s">
        <v>81</v>
      </c>
      <c r="BK93" s="207">
        <f t="shared" si="9"/>
        <v>0</v>
      </c>
      <c r="BL93" s="19" t="s">
        <v>237</v>
      </c>
      <c r="BM93" s="206" t="s">
        <v>579</v>
      </c>
    </row>
    <row r="94" spans="1:65" s="2" customFormat="1" ht="16.5" customHeight="1">
      <c r="A94" s="36"/>
      <c r="B94" s="37"/>
      <c r="C94" s="195" t="s">
        <v>179</v>
      </c>
      <c r="D94" s="195" t="s">
        <v>148</v>
      </c>
      <c r="E94" s="196" t="s">
        <v>580</v>
      </c>
      <c r="F94" s="197" t="s">
        <v>581</v>
      </c>
      <c r="G94" s="198" t="s">
        <v>195</v>
      </c>
      <c r="H94" s="199">
        <v>1</v>
      </c>
      <c r="I94" s="200"/>
      <c r="J94" s="201">
        <f t="shared" si="0"/>
        <v>0</v>
      </c>
      <c r="K94" s="197" t="s">
        <v>152</v>
      </c>
      <c r="L94" s="41"/>
      <c r="M94" s="202" t="s">
        <v>21</v>
      </c>
      <c r="N94" s="203" t="s">
        <v>45</v>
      </c>
      <c r="O94" s="66"/>
      <c r="P94" s="204">
        <f t="shared" si="1"/>
        <v>0</v>
      </c>
      <c r="Q94" s="204">
        <v>0</v>
      </c>
      <c r="R94" s="204">
        <f t="shared" si="2"/>
        <v>0</v>
      </c>
      <c r="S94" s="204">
        <v>0</v>
      </c>
      <c r="T94" s="205">
        <f t="shared" si="3"/>
        <v>0</v>
      </c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R94" s="206" t="s">
        <v>237</v>
      </c>
      <c r="AT94" s="206" t="s">
        <v>148</v>
      </c>
      <c r="AU94" s="206" t="s">
        <v>83</v>
      </c>
      <c r="AY94" s="19" t="s">
        <v>145</v>
      </c>
      <c r="BE94" s="207">
        <f t="shared" si="4"/>
        <v>0</v>
      </c>
      <c r="BF94" s="207">
        <f t="shared" si="5"/>
        <v>0</v>
      </c>
      <c r="BG94" s="207">
        <f t="shared" si="6"/>
        <v>0</v>
      </c>
      <c r="BH94" s="207">
        <f t="shared" si="7"/>
        <v>0</v>
      </c>
      <c r="BI94" s="207">
        <f t="shared" si="8"/>
        <v>0</v>
      </c>
      <c r="BJ94" s="19" t="s">
        <v>81</v>
      </c>
      <c r="BK94" s="207">
        <f t="shared" si="9"/>
        <v>0</v>
      </c>
      <c r="BL94" s="19" t="s">
        <v>237</v>
      </c>
      <c r="BM94" s="206" t="s">
        <v>582</v>
      </c>
    </row>
    <row r="95" spans="1:65" s="2" customFormat="1" ht="16.5" customHeight="1">
      <c r="A95" s="36"/>
      <c r="B95" s="37"/>
      <c r="C95" s="195" t="s">
        <v>146</v>
      </c>
      <c r="D95" s="195" t="s">
        <v>148</v>
      </c>
      <c r="E95" s="196" t="s">
        <v>583</v>
      </c>
      <c r="F95" s="197" t="s">
        <v>584</v>
      </c>
      <c r="G95" s="198" t="s">
        <v>195</v>
      </c>
      <c r="H95" s="199">
        <v>1</v>
      </c>
      <c r="I95" s="200"/>
      <c r="J95" s="201">
        <f t="shared" si="0"/>
        <v>0</v>
      </c>
      <c r="K95" s="197" t="s">
        <v>152</v>
      </c>
      <c r="L95" s="41"/>
      <c r="M95" s="262" t="s">
        <v>21</v>
      </c>
      <c r="N95" s="263" t="s">
        <v>45</v>
      </c>
      <c r="O95" s="264"/>
      <c r="P95" s="265">
        <f t="shared" si="1"/>
        <v>0</v>
      </c>
      <c r="Q95" s="265">
        <v>0</v>
      </c>
      <c r="R95" s="265">
        <f t="shared" si="2"/>
        <v>0</v>
      </c>
      <c r="S95" s="265">
        <v>0</v>
      </c>
      <c r="T95" s="266">
        <f t="shared" si="3"/>
        <v>0</v>
      </c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  <c r="AR95" s="206" t="s">
        <v>237</v>
      </c>
      <c r="AT95" s="206" t="s">
        <v>148</v>
      </c>
      <c r="AU95" s="206" t="s">
        <v>83</v>
      </c>
      <c r="AY95" s="19" t="s">
        <v>145</v>
      </c>
      <c r="BE95" s="207">
        <f t="shared" si="4"/>
        <v>0</v>
      </c>
      <c r="BF95" s="207">
        <f t="shared" si="5"/>
        <v>0</v>
      </c>
      <c r="BG95" s="207">
        <f t="shared" si="6"/>
        <v>0</v>
      </c>
      <c r="BH95" s="207">
        <f t="shared" si="7"/>
        <v>0</v>
      </c>
      <c r="BI95" s="207">
        <f t="shared" si="8"/>
        <v>0</v>
      </c>
      <c r="BJ95" s="19" t="s">
        <v>81</v>
      </c>
      <c r="BK95" s="207">
        <f t="shared" si="9"/>
        <v>0</v>
      </c>
      <c r="BL95" s="19" t="s">
        <v>237</v>
      </c>
      <c r="BM95" s="206" t="s">
        <v>585</v>
      </c>
    </row>
    <row r="96" spans="1:65" s="2" customFormat="1" ht="6.95" customHeight="1">
      <c r="A96" s="36"/>
      <c r="B96" s="49"/>
      <c r="C96" s="50"/>
      <c r="D96" s="50"/>
      <c r="E96" s="50"/>
      <c r="F96" s="50"/>
      <c r="G96" s="50"/>
      <c r="H96" s="50"/>
      <c r="I96" s="145"/>
      <c r="J96" s="50"/>
      <c r="K96" s="50"/>
      <c r="L96" s="41"/>
      <c r="M96" s="36"/>
      <c r="O96" s="36"/>
      <c r="P96" s="36"/>
      <c r="Q96" s="36"/>
      <c r="R96" s="36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</row>
  </sheetData>
  <sheetProtection algorithmName="SHA-512" hashValue="nnXsuYtwfRcE6du70OehR6yd4OGdqIINceRoC6sRt0Hzi9wi3wXg3d7sg2+173SCfcIE0AdkjaKFcQuFtV8UdA==" saltValue="XM9qlZj0ciWJx7Bl/VDFEt9wLXvB0m1QYvgVVEjdW1YGteJ1I51qNgf1w9kruVMSfkpEQK+uuRv/s/RFXvIUvw==" spinCount="100000" sheet="1" objects="1" scenarios="1" formatColumns="0" formatRows="0" autoFilter="0"/>
  <autoFilter ref="C86:K95"/>
  <mergeCells count="12">
    <mergeCell ref="E79:H79"/>
    <mergeCell ref="L2:V2"/>
    <mergeCell ref="E50:H50"/>
    <mergeCell ref="E52:H52"/>
    <mergeCell ref="E54:H54"/>
    <mergeCell ref="E75:H75"/>
    <mergeCell ref="E77:H77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29"/>
  <sheetViews>
    <sheetView showGridLines="0" workbookViewId="0"/>
  </sheetViews>
  <sheetFormatPr defaultRowHeight="14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10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10"/>
      <c r="L2" s="405"/>
      <c r="M2" s="405"/>
      <c r="N2" s="405"/>
      <c r="O2" s="405"/>
      <c r="P2" s="405"/>
      <c r="Q2" s="405"/>
      <c r="R2" s="405"/>
      <c r="S2" s="405"/>
      <c r="T2" s="405"/>
      <c r="U2" s="405"/>
      <c r="V2" s="405"/>
      <c r="AT2" s="19" t="s">
        <v>94</v>
      </c>
    </row>
    <row r="3" spans="1:46" s="1" customFormat="1" ht="6.95" customHeight="1">
      <c r="B3" s="112"/>
      <c r="C3" s="113"/>
      <c r="D3" s="113"/>
      <c r="E3" s="113"/>
      <c r="F3" s="113"/>
      <c r="G3" s="113"/>
      <c r="H3" s="113"/>
      <c r="I3" s="114"/>
      <c r="J3" s="113"/>
      <c r="K3" s="113"/>
      <c r="L3" s="22"/>
      <c r="AT3" s="19" t="s">
        <v>83</v>
      </c>
    </row>
    <row r="4" spans="1:46" s="1" customFormat="1" ht="24.95" customHeight="1">
      <c r="B4" s="22"/>
      <c r="D4" s="115" t="s">
        <v>104</v>
      </c>
      <c r="I4" s="110"/>
      <c r="L4" s="22"/>
      <c r="M4" s="116" t="s">
        <v>10</v>
      </c>
      <c r="AT4" s="19" t="s">
        <v>4</v>
      </c>
    </row>
    <row r="5" spans="1:46" s="1" customFormat="1" ht="6.95" customHeight="1">
      <c r="B5" s="22"/>
      <c r="I5" s="110"/>
      <c r="L5" s="22"/>
    </row>
    <row r="6" spans="1:46" s="1" customFormat="1" ht="12" customHeight="1">
      <c r="B6" s="22"/>
      <c r="D6" s="117" t="s">
        <v>16</v>
      </c>
      <c r="I6" s="110"/>
      <c r="L6" s="22"/>
    </row>
    <row r="7" spans="1:46" s="1" customFormat="1" ht="16.5" customHeight="1">
      <c r="B7" s="22"/>
      <c r="E7" s="406" t="str">
        <f>'Rekapitulace stavby'!K6</f>
        <v>Pelhřimov - výpravní budova, obnova střešního pláště</v>
      </c>
      <c r="F7" s="407"/>
      <c r="G7" s="407"/>
      <c r="H7" s="407"/>
      <c r="I7" s="110"/>
      <c r="L7" s="22"/>
    </row>
    <row r="8" spans="1:46" s="1" customFormat="1" ht="12" customHeight="1">
      <c r="B8" s="22"/>
      <c r="D8" s="117" t="s">
        <v>108</v>
      </c>
      <c r="I8" s="110"/>
      <c r="L8" s="22"/>
    </row>
    <row r="9" spans="1:46" s="2" customFormat="1" ht="16.5" customHeight="1">
      <c r="A9" s="36"/>
      <c r="B9" s="41"/>
      <c r="C9" s="36"/>
      <c r="D9" s="36"/>
      <c r="E9" s="406" t="s">
        <v>109</v>
      </c>
      <c r="F9" s="408"/>
      <c r="G9" s="408"/>
      <c r="H9" s="408"/>
      <c r="I9" s="118"/>
      <c r="J9" s="36"/>
      <c r="K9" s="36"/>
      <c r="L9" s="119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pans="1:46" s="2" customFormat="1" ht="12" customHeight="1">
      <c r="A10" s="36"/>
      <c r="B10" s="41"/>
      <c r="C10" s="36"/>
      <c r="D10" s="117" t="s">
        <v>110</v>
      </c>
      <c r="E10" s="36"/>
      <c r="F10" s="36"/>
      <c r="G10" s="36"/>
      <c r="H10" s="36"/>
      <c r="I10" s="118"/>
      <c r="J10" s="36"/>
      <c r="K10" s="36"/>
      <c r="L10" s="119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pans="1:46" s="2" customFormat="1" ht="16.5" customHeight="1">
      <c r="A11" s="36"/>
      <c r="B11" s="41"/>
      <c r="C11" s="36"/>
      <c r="D11" s="36"/>
      <c r="E11" s="409" t="s">
        <v>586</v>
      </c>
      <c r="F11" s="408"/>
      <c r="G11" s="408"/>
      <c r="H11" s="408"/>
      <c r="I11" s="118"/>
      <c r="J11" s="36"/>
      <c r="K11" s="36"/>
      <c r="L11" s="119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pans="1:46" s="2" customFormat="1" ht="11.25">
      <c r="A12" s="36"/>
      <c r="B12" s="41"/>
      <c r="C12" s="36"/>
      <c r="D12" s="36"/>
      <c r="E12" s="36"/>
      <c r="F12" s="36"/>
      <c r="G12" s="36"/>
      <c r="H12" s="36"/>
      <c r="I12" s="118"/>
      <c r="J12" s="36"/>
      <c r="K12" s="36"/>
      <c r="L12" s="119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pans="1:46" s="2" customFormat="1" ht="12" customHeight="1">
      <c r="A13" s="36"/>
      <c r="B13" s="41"/>
      <c r="C13" s="36"/>
      <c r="D13" s="117" t="s">
        <v>18</v>
      </c>
      <c r="E13" s="36"/>
      <c r="F13" s="105" t="s">
        <v>21</v>
      </c>
      <c r="G13" s="36"/>
      <c r="H13" s="36"/>
      <c r="I13" s="120" t="s">
        <v>20</v>
      </c>
      <c r="J13" s="105" t="s">
        <v>21</v>
      </c>
      <c r="K13" s="36"/>
      <c r="L13" s="119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pans="1:46" s="2" customFormat="1" ht="12" customHeight="1">
      <c r="A14" s="36"/>
      <c r="B14" s="41"/>
      <c r="C14" s="36"/>
      <c r="D14" s="117" t="s">
        <v>22</v>
      </c>
      <c r="E14" s="36"/>
      <c r="F14" s="105" t="s">
        <v>23</v>
      </c>
      <c r="G14" s="36"/>
      <c r="H14" s="36"/>
      <c r="I14" s="120" t="s">
        <v>24</v>
      </c>
      <c r="J14" s="121" t="str">
        <f>'Rekapitulace stavby'!AN8</f>
        <v>15. 10. 2019</v>
      </c>
      <c r="K14" s="36"/>
      <c r="L14" s="119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pans="1:46" s="2" customFormat="1" ht="10.9" customHeight="1">
      <c r="A15" s="36"/>
      <c r="B15" s="41"/>
      <c r="C15" s="36"/>
      <c r="D15" s="36"/>
      <c r="E15" s="36"/>
      <c r="F15" s="36"/>
      <c r="G15" s="36"/>
      <c r="H15" s="36"/>
      <c r="I15" s="118"/>
      <c r="J15" s="36"/>
      <c r="K15" s="36"/>
      <c r="L15" s="119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pans="1:46" s="2" customFormat="1" ht="12" customHeight="1">
      <c r="A16" s="36"/>
      <c r="B16" s="41"/>
      <c r="C16" s="36"/>
      <c r="D16" s="117" t="s">
        <v>26</v>
      </c>
      <c r="E16" s="36"/>
      <c r="F16" s="36"/>
      <c r="G16" s="36"/>
      <c r="H16" s="36"/>
      <c r="I16" s="120" t="s">
        <v>27</v>
      </c>
      <c r="J16" s="105" t="s">
        <v>21</v>
      </c>
      <c r="K16" s="36"/>
      <c r="L16" s="119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pans="1:31" s="2" customFormat="1" ht="18" customHeight="1">
      <c r="A17" s="36"/>
      <c r="B17" s="41"/>
      <c r="C17" s="36"/>
      <c r="D17" s="36"/>
      <c r="E17" s="105" t="s">
        <v>28</v>
      </c>
      <c r="F17" s="36"/>
      <c r="G17" s="36"/>
      <c r="H17" s="36"/>
      <c r="I17" s="120" t="s">
        <v>29</v>
      </c>
      <c r="J17" s="105" t="s">
        <v>21</v>
      </c>
      <c r="K17" s="36"/>
      <c r="L17" s="119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pans="1:31" s="2" customFormat="1" ht="6.95" customHeight="1">
      <c r="A18" s="36"/>
      <c r="B18" s="41"/>
      <c r="C18" s="36"/>
      <c r="D18" s="36"/>
      <c r="E18" s="36"/>
      <c r="F18" s="36"/>
      <c r="G18" s="36"/>
      <c r="H18" s="36"/>
      <c r="I18" s="118"/>
      <c r="J18" s="36"/>
      <c r="K18" s="36"/>
      <c r="L18" s="119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pans="1:31" s="2" customFormat="1" ht="12" customHeight="1">
      <c r="A19" s="36"/>
      <c r="B19" s="41"/>
      <c r="C19" s="36"/>
      <c r="D19" s="117" t="s">
        <v>30</v>
      </c>
      <c r="E19" s="36"/>
      <c r="F19" s="36"/>
      <c r="G19" s="36"/>
      <c r="H19" s="36"/>
      <c r="I19" s="120" t="s">
        <v>27</v>
      </c>
      <c r="J19" s="32" t="str">
        <f>'Rekapitulace stavby'!AN13</f>
        <v>Vyplň údaj</v>
      </c>
      <c r="K19" s="36"/>
      <c r="L19" s="119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pans="1:31" s="2" customFormat="1" ht="18" customHeight="1">
      <c r="A20" s="36"/>
      <c r="B20" s="41"/>
      <c r="C20" s="36"/>
      <c r="D20" s="36"/>
      <c r="E20" s="410" t="str">
        <f>'Rekapitulace stavby'!E14</f>
        <v>Vyplň údaj</v>
      </c>
      <c r="F20" s="411"/>
      <c r="G20" s="411"/>
      <c r="H20" s="411"/>
      <c r="I20" s="120" t="s">
        <v>29</v>
      </c>
      <c r="J20" s="32" t="str">
        <f>'Rekapitulace stavby'!AN14</f>
        <v>Vyplň údaj</v>
      </c>
      <c r="K20" s="36"/>
      <c r="L20" s="119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pans="1:31" s="2" customFormat="1" ht="6.95" customHeight="1">
      <c r="A21" s="36"/>
      <c r="B21" s="41"/>
      <c r="C21" s="36"/>
      <c r="D21" s="36"/>
      <c r="E21" s="36"/>
      <c r="F21" s="36"/>
      <c r="G21" s="36"/>
      <c r="H21" s="36"/>
      <c r="I21" s="118"/>
      <c r="J21" s="36"/>
      <c r="K21" s="36"/>
      <c r="L21" s="119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pans="1:31" s="2" customFormat="1" ht="12" customHeight="1">
      <c r="A22" s="36"/>
      <c r="B22" s="41"/>
      <c r="C22" s="36"/>
      <c r="D22" s="117" t="s">
        <v>32</v>
      </c>
      <c r="E22" s="36"/>
      <c r="F22" s="36"/>
      <c r="G22" s="36"/>
      <c r="H22" s="36"/>
      <c r="I22" s="120" t="s">
        <v>27</v>
      </c>
      <c r="J22" s="105" t="s">
        <v>21</v>
      </c>
      <c r="K22" s="36"/>
      <c r="L22" s="119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pans="1:31" s="2" customFormat="1" ht="18" customHeight="1">
      <c r="A23" s="36"/>
      <c r="B23" s="41"/>
      <c r="C23" s="36"/>
      <c r="D23" s="36"/>
      <c r="E23" s="105" t="s">
        <v>33</v>
      </c>
      <c r="F23" s="36"/>
      <c r="G23" s="36"/>
      <c r="H23" s="36"/>
      <c r="I23" s="120" t="s">
        <v>29</v>
      </c>
      <c r="J23" s="105" t="s">
        <v>21</v>
      </c>
      <c r="K23" s="36"/>
      <c r="L23" s="119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pans="1:31" s="2" customFormat="1" ht="6.95" customHeight="1">
      <c r="A24" s="36"/>
      <c r="B24" s="41"/>
      <c r="C24" s="36"/>
      <c r="D24" s="36"/>
      <c r="E24" s="36"/>
      <c r="F24" s="36"/>
      <c r="G24" s="36"/>
      <c r="H24" s="36"/>
      <c r="I24" s="118"/>
      <c r="J24" s="36"/>
      <c r="K24" s="36"/>
      <c r="L24" s="119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pans="1:31" s="2" customFormat="1" ht="12" customHeight="1">
      <c r="A25" s="36"/>
      <c r="B25" s="41"/>
      <c r="C25" s="36"/>
      <c r="D25" s="117" t="s">
        <v>35</v>
      </c>
      <c r="E25" s="36"/>
      <c r="F25" s="36"/>
      <c r="G25" s="36"/>
      <c r="H25" s="36"/>
      <c r="I25" s="120" t="s">
        <v>27</v>
      </c>
      <c r="J25" s="105" t="s">
        <v>36</v>
      </c>
      <c r="K25" s="36"/>
      <c r="L25" s="119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pans="1:31" s="2" customFormat="1" ht="18" customHeight="1">
      <c r="A26" s="36"/>
      <c r="B26" s="41"/>
      <c r="C26" s="36"/>
      <c r="D26" s="36"/>
      <c r="E26" s="105" t="s">
        <v>37</v>
      </c>
      <c r="F26" s="36"/>
      <c r="G26" s="36"/>
      <c r="H26" s="36"/>
      <c r="I26" s="120" t="s">
        <v>29</v>
      </c>
      <c r="J26" s="105" t="s">
        <v>21</v>
      </c>
      <c r="K26" s="36"/>
      <c r="L26" s="119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pans="1:31" s="2" customFormat="1" ht="6.95" customHeight="1">
      <c r="A27" s="36"/>
      <c r="B27" s="41"/>
      <c r="C27" s="36"/>
      <c r="D27" s="36"/>
      <c r="E27" s="36"/>
      <c r="F27" s="36"/>
      <c r="G27" s="36"/>
      <c r="H27" s="36"/>
      <c r="I27" s="118"/>
      <c r="J27" s="36"/>
      <c r="K27" s="36"/>
      <c r="L27" s="119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spans="1:31" s="2" customFormat="1" ht="12" customHeight="1">
      <c r="A28" s="36"/>
      <c r="B28" s="41"/>
      <c r="C28" s="36"/>
      <c r="D28" s="117" t="s">
        <v>38</v>
      </c>
      <c r="E28" s="36"/>
      <c r="F28" s="36"/>
      <c r="G28" s="36"/>
      <c r="H28" s="36"/>
      <c r="I28" s="118"/>
      <c r="J28" s="36"/>
      <c r="K28" s="36"/>
      <c r="L28" s="119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pans="1:31" s="8" customFormat="1" ht="83.25" customHeight="1">
      <c r="A29" s="122"/>
      <c r="B29" s="123"/>
      <c r="C29" s="122"/>
      <c r="D29" s="122"/>
      <c r="E29" s="412" t="s">
        <v>39</v>
      </c>
      <c r="F29" s="412"/>
      <c r="G29" s="412"/>
      <c r="H29" s="412"/>
      <c r="I29" s="124"/>
      <c r="J29" s="122"/>
      <c r="K29" s="122"/>
      <c r="L29" s="125"/>
      <c r="S29" s="122"/>
      <c r="T29" s="122"/>
      <c r="U29" s="122"/>
      <c r="V29" s="122"/>
      <c r="W29" s="122"/>
      <c r="X29" s="122"/>
      <c r="Y29" s="122"/>
      <c r="Z29" s="122"/>
      <c r="AA29" s="122"/>
      <c r="AB29" s="122"/>
      <c r="AC29" s="122"/>
      <c r="AD29" s="122"/>
      <c r="AE29" s="122"/>
    </row>
    <row r="30" spans="1:31" s="2" customFormat="1" ht="6.95" customHeight="1">
      <c r="A30" s="36"/>
      <c r="B30" s="41"/>
      <c r="C30" s="36"/>
      <c r="D30" s="36"/>
      <c r="E30" s="36"/>
      <c r="F30" s="36"/>
      <c r="G30" s="36"/>
      <c r="H30" s="36"/>
      <c r="I30" s="118"/>
      <c r="J30" s="36"/>
      <c r="K30" s="36"/>
      <c r="L30" s="119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pans="1:31" s="2" customFormat="1" ht="6.95" customHeight="1">
      <c r="A31" s="36"/>
      <c r="B31" s="41"/>
      <c r="C31" s="36"/>
      <c r="D31" s="126"/>
      <c r="E31" s="126"/>
      <c r="F31" s="126"/>
      <c r="G31" s="126"/>
      <c r="H31" s="126"/>
      <c r="I31" s="127"/>
      <c r="J31" s="126"/>
      <c r="K31" s="126"/>
      <c r="L31" s="119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pans="1:31" s="2" customFormat="1" ht="25.35" customHeight="1">
      <c r="A32" s="36"/>
      <c r="B32" s="41"/>
      <c r="C32" s="36"/>
      <c r="D32" s="128" t="s">
        <v>40</v>
      </c>
      <c r="E32" s="36"/>
      <c r="F32" s="36"/>
      <c r="G32" s="36"/>
      <c r="H32" s="36"/>
      <c r="I32" s="118"/>
      <c r="J32" s="129">
        <f>ROUND(J93, 2)</f>
        <v>0</v>
      </c>
      <c r="K32" s="36"/>
      <c r="L32" s="119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pans="1:31" s="2" customFormat="1" ht="6.95" customHeight="1">
      <c r="A33" s="36"/>
      <c r="B33" s="41"/>
      <c r="C33" s="36"/>
      <c r="D33" s="126"/>
      <c r="E33" s="126"/>
      <c r="F33" s="126"/>
      <c r="G33" s="126"/>
      <c r="H33" s="126"/>
      <c r="I33" s="127"/>
      <c r="J33" s="126"/>
      <c r="K33" s="126"/>
      <c r="L33" s="119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pans="1:31" s="2" customFormat="1" ht="14.45" customHeight="1">
      <c r="A34" s="36"/>
      <c r="B34" s="41"/>
      <c r="C34" s="36"/>
      <c r="D34" s="36"/>
      <c r="E34" s="36"/>
      <c r="F34" s="130" t="s">
        <v>42</v>
      </c>
      <c r="G34" s="36"/>
      <c r="H34" s="36"/>
      <c r="I34" s="131" t="s">
        <v>41</v>
      </c>
      <c r="J34" s="130" t="s">
        <v>43</v>
      </c>
      <c r="K34" s="36"/>
      <c r="L34" s="119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pans="1:31" s="2" customFormat="1" ht="14.45" customHeight="1">
      <c r="A35" s="36"/>
      <c r="B35" s="41"/>
      <c r="C35" s="36"/>
      <c r="D35" s="132" t="s">
        <v>44</v>
      </c>
      <c r="E35" s="117" t="s">
        <v>45</v>
      </c>
      <c r="F35" s="133">
        <f>ROUND((SUM(BE93:BE128)),  2)</f>
        <v>0</v>
      </c>
      <c r="G35" s="36"/>
      <c r="H35" s="36"/>
      <c r="I35" s="134">
        <v>0.21</v>
      </c>
      <c r="J35" s="133">
        <f>ROUND(((SUM(BE93:BE128))*I35),  2)</f>
        <v>0</v>
      </c>
      <c r="K35" s="36"/>
      <c r="L35" s="119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pans="1:31" s="2" customFormat="1" ht="14.45" customHeight="1">
      <c r="A36" s="36"/>
      <c r="B36" s="41"/>
      <c r="C36" s="36"/>
      <c r="D36" s="36"/>
      <c r="E36" s="117" t="s">
        <v>46</v>
      </c>
      <c r="F36" s="133">
        <f>ROUND((SUM(BF93:BF128)),  2)</f>
        <v>0</v>
      </c>
      <c r="G36" s="36"/>
      <c r="H36" s="36"/>
      <c r="I36" s="134">
        <v>0.15</v>
      </c>
      <c r="J36" s="133">
        <f>ROUND(((SUM(BF93:BF128))*I36),  2)</f>
        <v>0</v>
      </c>
      <c r="K36" s="36"/>
      <c r="L36" s="119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pans="1:31" s="2" customFormat="1" ht="14.45" hidden="1" customHeight="1">
      <c r="A37" s="36"/>
      <c r="B37" s="41"/>
      <c r="C37" s="36"/>
      <c r="D37" s="36"/>
      <c r="E37" s="117" t="s">
        <v>47</v>
      </c>
      <c r="F37" s="133">
        <f>ROUND((SUM(BG93:BG128)),  2)</f>
        <v>0</v>
      </c>
      <c r="G37" s="36"/>
      <c r="H37" s="36"/>
      <c r="I37" s="134">
        <v>0.21</v>
      </c>
      <c r="J37" s="133">
        <f>0</f>
        <v>0</v>
      </c>
      <c r="K37" s="36"/>
      <c r="L37" s="119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pans="1:31" s="2" customFormat="1" ht="14.45" hidden="1" customHeight="1">
      <c r="A38" s="36"/>
      <c r="B38" s="41"/>
      <c r="C38" s="36"/>
      <c r="D38" s="36"/>
      <c r="E38" s="117" t="s">
        <v>48</v>
      </c>
      <c r="F38" s="133">
        <f>ROUND((SUM(BH93:BH128)),  2)</f>
        <v>0</v>
      </c>
      <c r="G38" s="36"/>
      <c r="H38" s="36"/>
      <c r="I38" s="134">
        <v>0.15</v>
      </c>
      <c r="J38" s="133">
        <f>0</f>
        <v>0</v>
      </c>
      <c r="K38" s="36"/>
      <c r="L38" s="119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pans="1:31" s="2" customFormat="1" ht="14.45" hidden="1" customHeight="1">
      <c r="A39" s="36"/>
      <c r="B39" s="41"/>
      <c r="C39" s="36"/>
      <c r="D39" s="36"/>
      <c r="E39" s="117" t="s">
        <v>49</v>
      </c>
      <c r="F39" s="133">
        <f>ROUND((SUM(BI93:BI128)),  2)</f>
        <v>0</v>
      </c>
      <c r="G39" s="36"/>
      <c r="H39" s="36"/>
      <c r="I39" s="134">
        <v>0</v>
      </c>
      <c r="J39" s="133">
        <f>0</f>
        <v>0</v>
      </c>
      <c r="K39" s="36"/>
      <c r="L39" s="119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pans="1:31" s="2" customFormat="1" ht="6.95" customHeight="1">
      <c r="A40" s="36"/>
      <c r="B40" s="41"/>
      <c r="C40" s="36"/>
      <c r="D40" s="36"/>
      <c r="E40" s="36"/>
      <c r="F40" s="36"/>
      <c r="G40" s="36"/>
      <c r="H40" s="36"/>
      <c r="I40" s="118"/>
      <c r="J40" s="36"/>
      <c r="K40" s="36"/>
      <c r="L40" s="119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pans="1:31" s="2" customFormat="1" ht="25.35" customHeight="1">
      <c r="A41" s="36"/>
      <c r="B41" s="41"/>
      <c r="C41" s="135"/>
      <c r="D41" s="136" t="s">
        <v>50</v>
      </c>
      <c r="E41" s="137"/>
      <c r="F41" s="137"/>
      <c r="G41" s="138" t="s">
        <v>51</v>
      </c>
      <c r="H41" s="139" t="s">
        <v>52</v>
      </c>
      <c r="I41" s="140"/>
      <c r="J41" s="141">
        <f>SUM(J32:J39)</f>
        <v>0</v>
      </c>
      <c r="K41" s="142"/>
      <c r="L41" s="119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spans="1:31" s="2" customFormat="1" ht="14.45" customHeight="1">
      <c r="A42" s="36"/>
      <c r="B42" s="143"/>
      <c r="C42" s="144"/>
      <c r="D42" s="144"/>
      <c r="E42" s="144"/>
      <c r="F42" s="144"/>
      <c r="G42" s="144"/>
      <c r="H42" s="144"/>
      <c r="I42" s="145"/>
      <c r="J42" s="144"/>
      <c r="K42" s="144"/>
      <c r="L42" s="119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6" spans="1:31" s="2" customFormat="1" ht="6.95" customHeight="1">
      <c r="A46" s="36"/>
      <c r="B46" s="146"/>
      <c r="C46" s="147"/>
      <c r="D46" s="147"/>
      <c r="E46" s="147"/>
      <c r="F46" s="147"/>
      <c r="G46" s="147"/>
      <c r="H46" s="147"/>
      <c r="I46" s="148"/>
      <c r="J46" s="147"/>
      <c r="K46" s="147"/>
      <c r="L46" s="119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pans="1:31" s="2" customFormat="1" ht="24.95" customHeight="1">
      <c r="A47" s="36"/>
      <c r="B47" s="37"/>
      <c r="C47" s="25" t="s">
        <v>112</v>
      </c>
      <c r="D47" s="38"/>
      <c r="E47" s="38"/>
      <c r="F47" s="38"/>
      <c r="G47" s="38"/>
      <c r="H47" s="38"/>
      <c r="I47" s="118"/>
      <c r="J47" s="38"/>
      <c r="K47" s="38"/>
      <c r="L47" s="119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pans="1:31" s="2" customFormat="1" ht="6.95" customHeight="1">
      <c r="A48" s="36"/>
      <c r="B48" s="37"/>
      <c r="C48" s="38"/>
      <c r="D48" s="38"/>
      <c r="E48" s="38"/>
      <c r="F48" s="38"/>
      <c r="G48" s="38"/>
      <c r="H48" s="38"/>
      <c r="I48" s="118"/>
      <c r="J48" s="38"/>
      <c r="K48" s="38"/>
      <c r="L48" s="119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pans="1:47" s="2" customFormat="1" ht="12" customHeight="1">
      <c r="A49" s="36"/>
      <c r="B49" s="37"/>
      <c r="C49" s="31" t="s">
        <v>16</v>
      </c>
      <c r="D49" s="38"/>
      <c r="E49" s="38"/>
      <c r="F49" s="38"/>
      <c r="G49" s="38"/>
      <c r="H49" s="38"/>
      <c r="I49" s="118"/>
      <c r="J49" s="38"/>
      <c r="K49" s="38"/>
      <c r="L49" s="119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pans="1:47" s="2" customFormat="1" ht="16.5" customHeight="1">
      <c r="A50" s="36"/>
      <c r="B50" s="37"/>
      <c r="C50" s="38"/>
      <c r="D50" s="38"/>
      <c r="E50" s="413" t="str">
        <f>E7</f>
        <v>Pelhřimov - výpravní budova, obnova střešního pláště</v>
      </c>
      <c r="F50" s="414"/>
      <c r="G50" s="414"/>
      <c r="H50" s="414"/>
      <c r="I50" s="118"/>
      <c r="J50" s="38"/>
      <c r="K50" s="38"/>
      <c r="L50" s="119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pans="1:47" s="1" customFormat="1" ht="12" customHeight="1">
      <c r="B51" s="23"/>
      <c r="C51" s="31" t="s">
        <v>108</v>
      </c>
      <c r="D51" s="24"/>
      <c r="E51" s="24"/>
      <c r="F51" s="24"/>
      <c r="G51" s="24"/>
      <c r="H51" s="24"/>
      <c r="I51" s="110"/>
      <c r="J51" s="24"/>
      <c r="K51" s="24"/>
      <c r="L51" s="22"/>
    </row>
    <row r="52" spans="1:47" s="2" customFormat="1" ht="16.5" customHeight="1">
      <c r="A52" s="36"/>
      <c r="B52" s="37"/>
      <c r="C52" s="38"/>
      <c r="D52" s="38"/>
      <c r="E52" s="413" t="s">
        <v>109</v>
      </c>
      <c r="F52" s="415"/>
      <c r="G52" s="415"/>
      <c r="H52" s="415"/>
      <c r="I52" s="118"/>
      <c r="J52" s="38"/>
      <c r="K52" s="38"/>
      <c r="L52" s="119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pans="1:47" s="2" customFormat="1" ht="12" customHeight="1">
      <c r="A53" s="36"/>
      <c r="B53" s="37"/>
      <c r="C53" s="31" t="s">
        <v>110</v>
      </c>
      <c r="D53" s="38"/>
      <c r="E53" s="38"/>
      <c r="F53" s="38"/>
      <c r="G53" s="38"/>
      <c r="H53" s="38"/>
      <c r="I53" s="118"/>
      <c r="J53" s="38"/>
      <c r="K53" s="38"/>
      <c r="L53" s="119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pans="1:47" s="2" customFormat="1" ht="16.5" customHeight="1">
      <c r="A54" s="36"/>
      <c r="B54" s="37"/>
      <c r="C54" s="38"/>
      <c r="D54" s="38"/>
      <c r="E54" s="362" t="str">
        <f>E11</f>
        <v>SO-1.1.b - Hromosvod</v>
      </c>
      <c r="F54" s="415"/>
      <c r="G54" s="415"/>
      <c r="H54" s="415"/>
      <c r="I54" s="118"/>
      <c r="J54" s="38"/>
      <c r="K54" s="38"/>
      <c r="L54" s="119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pans="1:47" s="2" customFormat="1" ht="6.95" customHeight="1">
      <c r="A55" s="36"/>
      <c r="B55" s="37"/>
      <c r="C55" s="38"/>
      <c r="D55" s="38"/>
      <c r="E55" s="38"/>
      <c r="F55" s="38"/>
      <c r="G55" s="38"/>
      <c r="H55" s="38"/>
      <c r="I55" s="118"/>
      <c r="J55" s="38"/>
      <c r="K55" s="38"/>
      <c r="L55" s="119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pans="1:47" s="2" customFormat="1" ht="12" customHeight="1">
      <c r="A56" s="36"/>
      <c r="B56" s="37"/>
      <c r="C56" s="31" t="s">
        <v>22</v>
      </c>
      <c r="D56" s="38"/>
      <c r="E56" s="38"/>
      <c r="F56" s="29" t="str">
        <f>F14</f>
        <v>Železniční stanice-Pelhřimov</v>
      </c>
      <c r="G56" s="38"/>
      <c r="H56" s="38"/>
      <c r="I56" s="120" t="s">
        <v>24</v>
      </c>
      <c r="J56" s="61" t="str">
        <f>IF(J14="","",J14)</f>
        <v>15. 10. 2019</v>
      </c>
      <c r="K56" s="38"/>
      <c r="L56" s="119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pans="1:47" s="2" customFormat="1" ht="6.95" customHeight="1">
      <c r="A57" s="36"/>
      <c r="B57" s="37"/>
      <c r="C57" s="38"/>
      <c r="D57" s="38"/>
      <c r="E57" s="38"/>
      <c r="F57" s="38"/>
      <c r="G57" s="38"/>
      <c r="H57" s="38"/>
      <c r="I57" s="118"/>
      <c r="J57" s="38"/>
      <c r="K57" s="38"/>
      <c r="L57" s="119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pans="1:47" s="2" customFormat="1" ht="15.2" customHeight="1">
      <c r="A58" s="36"/>
      <c r="B58" s="37"/>
      <c r="C58" s="31" t="s">
        <v>26</v>
      </c>
      <c r="D58" s="38"/>
      <c r="E58" s="38"/>
      <c r="F58" s="29" t="str">
        <f>E17</f>
        <v xml:space="preserve">Správa železniční a dopravní cesty, Praha </v>
      </c>
      <c r="G58" s="38"/>
      <c r="H58" s="38"/>
      <c r="I58" s="120" t="s">
        <v>32</v>
      </c>
      <c r="J58" s="34" t="str">
        <f>E23</f>
        <v>Engineerscz</v>
      </c>
      <c r="K58" s="38"/>
      <c r="L58" s="119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pans="1:47" s="2" customFormat="1" ht="15.2" customHeight="1">
      <c r="A59" s="36"/>
      <c r="B59" s="37"/>
      <c r="C59" s="31" t="s">
        <v>30</v>
      </c>
      <c r="D59" s="38"/>
      <c r="E59" s="38"/>
      <c r="F59" s="29" t="str">
        <f>IF(E20="","",E20)</f>
        <v>Vyplň údaj</v>
      </c>
      <c r="G59" s="38"/>
      <c r="H59" s="38"/>
      <c r="I59" s="120" t="s">
        <v>35</v>
      </c>
      <c r="J59" s="34" t="str">
        <f>E26</f>
        <v>Toman Martin</v>
      </c>
      <c r="K59" s="38"/>
      <c r="L59" s="119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</row>
    <row r="60" spans="1:47" s="2" customFormat="1" ht="10.35" customHeight="1">
      <c r="A60" s="36"/>
      <c r="B60" s="37"/>
      <c r="C60" s="38"/>
      <c r="D60" s="38"/>
      <c r="E60" s="38"/>
      <c r="F60" s="38"/>
      <c r="G60" s="38"/>
      <c r="H60" s="38"/>
      <c r="I60" s="118"/>
      <c r="J60" s="38"/>
      <c r="K60" s="38"/>
      <c r="L60" s="119"/>
      <c r="S60" s="36"/>
      <c r="T60" s="36"/>
      <c r="U60" s="36"/>
      <c r="V60" s="36"/>
      <c r="W60" s="36"/>
      <c r="X60" s="36"/>
      <c r="Y60" s="36"/>
      <c r="Z60" s="36"/>
      <c r="AA60" s="36"/>
      <c r="AB60" s="36"/>
      <c r="AC60" s="36"/>
      <c r="AD60" s="36"/>
      <c r="AE60" s="36"/>
    </row>
    <row r="61" spans="1:47" s="2" customFormat="1" ht="29.25" customHeight="1">
      <c r="A61" s="36"/>
      <c r="B61" s="37"/>
      <c r="C61" s="149" t="s">
        <v>113</v>
      </c>
      <c r="D61" s="150"/>
      <c r="E61" s="150"/>
      <c r="F61" s="150"/>
      <c r="G61" s="150"/>
      <c r="H61" s="150"/>
      <c r="I61" s="151"/>
      <c r="J61" s="152" t="s">
        <v>114</v>
      </c>
      <c r="K61" s="150"/>
      <c r="L61" s="119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 spans="1:47" s="2" customFormat="1" ht="10.35" customHeight="1">
      <c r="A62" s="36"/>
      <c r="B62" s="37"/>
      <c r="C62" s="38"/>
      <c r="D62" s="38"/>
      <c r="E62" s="38"/>
      <c r="F62" s="38"/>
      <c r="G62" s="38"/>
      <c r="H62" s="38"/>
      <c r="I62" s="118"/>
      <c r="J62" s="38"/>
      <c r="K62" s="38"/>
      <c r="L62" s="119"/>
      <c r="S62" s="36"/>
      <c r="T62" s="36"/>
      <c r="U62" s="36"/>
      <c r="V62" s="36"/>
      <c r="W62" s="36"/>
      <c r="X62" s="36"/>
      <c r="Y62" s="36"/>
      <c r="Z62" s="36"/>
      <c r="AA62" s="36"/>
      <c r="AB62" s="36"/>
      <c r="AC62" s="36"/>
      <c r="AD62" s="36"/>
      <c r="AE62" s="36"/>
    </row>
    <row r="63" spans="1:47" s="2" customFormat="1" ht="22.9" customHeight="1">
      <c r="A63" s="36"/>
      <c r="B63" s="37"/>
      <c r="C63" s="153" t="s">
        <v>72</v>
      </c>
      <c r="D63" s="38"/>
      <c r="E63" s="38"/>
      <c r="F63" s="38"/>
      <c r="G63" s="38"/>
      <c r="H63" s="38"/>
      <c r="I63" s="118"/>
      <c r="J63" s="79">
        <f>J93</f>
        <v>0</v>
      </c>
      <c r="K63" s="38"/>
      <c r="L63" s="119"/>
      <c r="S63" s="36"/>
      <c r="T63" s="36"/>
      <c r="U63" s="36"/>
      <c r="V63" s="36"/>
      <c r="W63" s="36"/>
      <c r="X63" s="36"/>
      <c r="Y63" s="36"/>
      <c r="Z63" s="36"/>
      <c r="AA63" s="36"/>
      <c r="AB63" s="36"/>
      <c r="AC63" s="36"/>
      <c r="AD63" s="36"/>
      <c r="AE63" s="36"/>
      <c r="AU63" s="19" t="s">
        <v>115</v>
      </c>
    </row>
    <row r="64" spans="1:47" s="9" customFormat="1" ht="24.95" customHeight="1">
      <c r="B64" s="154"/>
      <c r="C64" s="155"/>
      <c r="D64" s="156" t="s">
        <v>587</v>
      </c>
      <c r="E64" s="157"/>
      <c r="F64" s="157"/>
      <c r="G64" s="157"/>
      <c r="H64" s="157"/>
      <c r="I64" s="158"/>
      <c r="J64" s="159">
        <f>J94</f>
        <v>0</v>
      </c>
      <c r="K64" s="155"/>
      <c r="L64" s="160"/>
    </row>
    <row r="65" spans="1:31" s="10" customFormat="1" ht="19.899999999999999" customHeight="1">
      <c r="B65" s="161"/>
      <c r="C65" s="99"/>
      <c r="D65" s="162" t="s">
        <v>119</v>
      </c>
      <c r="E65" s="163"/>
      <c r="F65" s="163"/>
      <c r="G65" s="163"/>
      <c r="H65" s="163"/>
      <c r="I65" s="164"/>
      <c r="J65" s="165">
        <f>J95</f>
        <v>0</v>
      </c>
      <c r="K65" s="99"/>
      <c r="L65" s="166"/>
    </row>
    <row r="66" spans="1:31" s="9" customFormat="1" ht="24.95" customHeight="1">
      <c r="B66" s="154"/>
      <c r="C66" s="155"/>
      <c r="D66" s="156" t="s">
        <v>121</v>
      </c>
      <c r="E66" s="157"/>
      <c r="F66" s="157"/>
      <c r="G66" s="157"/>
      <c r="H66" s="157"/>
      <c r="I66" s="158"/>
      <c r="J66" s="159">
        <f>J101</f>
        <v>0</v>
      </c>
      <c r="K66" s="155"/>
      <c r="L66" s="160"/>
    </row>
    <row r="67" spans="1:31" s="10" customFormat="1" ht="19.899999999999999" customHeight="1">
      <c r="B67" s="161"/>
      <c r="C67" s="99"/>
      <c r="D67" s="162" t="s">
        <v>588</v>
      </c>
      <c r="E67" s="163"/>
      <c r="F67" s="163"/>
      <c r="G67" s="163"/>
      <c r="H67" s="163"/>
      <c r="I67" s="164"/>
      <c r="J67" s="165">
        <f>J102</f>
        <v>0</v>
      </c>
      <c r="K67" s="99"/>
      <c r="L67" s="166"/>
    </row>
    <row r="68" spans="1:31" s="10" customFormat="1" ht="19.899999999999999" customHeight="1">
      <c r="B68" s="161"/>
      <c r="C68" s="99"/>
      <c r="D68" s="162" t="s">
        <v>589</v>
      </c>
      <c r="E68" s="163"/>
      <c r="F68" s="163"/>
      <c r="G68" s="163"/>
      <c r="H68" s="163"/>
      <c r="I68" s="164"/>
      <c r="J68" s="165">
        <f>J119</f>
        <v>0</v>
      </c>
      <c r="K68" s="99"/>
      <c r="L68" s="166"/>
    </row>
    <row r="69" spans="1:31" s="9" customFormat="1" ht="24.95" customHeight="1">
      <c r="B69" s="154"/>
      <c r="C69" s="155"/>
      <c r="D69" s="156" t="s">
        <v>590</v>
      </c>
      <c r="E69" s="157"/>
      <c r="F69" s="157"/>
      <c r="G69" s="157"/>
      <c r="H69" s="157"/>
      <c r="I69" s="158"/>
      <c r="J69" s="159">
        <f>J124</f>
        <v>0</v>
      </c>
      <c r="K69" s="155"/>
      <c r="L69" s="160"/>
    </row>
    <row r="70" spans="1:31" s="9" customFormat="1" ht="24.95" customHeight="1">
      <c r="B70" s="154"/>
      <c r="C70" s="155"/>
      <c r="D70" s="156" t="s">
        <v>591</v>
      </c>
      <c r="E70" s="157"/>
      <c r="F70" s="157"/>
      <c r="G70" s="157"/>
      <c r="H70" s="157"/>
      <c r="I70" s="158"/>
      <c r="J70" s="159">
        <f>J126</f>
        <v>0</v>
      </c>
      <c r="K70" s="155"/>
      <c r="L70" s="160"/>
    </row>
    <row r="71" spans="1:31" s="10" customFormat="1" ht="19.899999999999999" customHeight="1">
      <c r="B71" s="161"/>
      <c r="C71" s="99"/>
      <c r="D71" s="162" t="s">
        <v>592</v>
      </c>
      <c r="E71" s="163"/>
      <c r="F71" s="163"/>
      <c r="G71" s="163"/>
      <c r="H71" s="163"/>
      <c r="I71" s="164"/>
      <c r="J71" s="165">
        <f>J127</f>
        <v>0</v>
      </c>
      <c r="K71" s="99"/>
      <c r="L71" s="166"/>
    </row>
    <row r="72" spans="1:31" s="2" customFormat="1" ht="21.75" customHeight="1">
      <c r="A72" s="36"/>
      <c r="B72" s="37"/>
      <c r="C72" s="38"/>
      <c r="D72" s="38"/>
      <c r="E72" s="38"/>
      <c r="F72" s="38"/>
      <c r="G72" s="38"/>
      <c r="H72" s="38"/>
      <c r="I72" s="118"/>
      <c r="J72" s="38"/>
      <c r="K72" s="38"/>
      <c r="L72" s="119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3" spans="1:31" s="2" customFormat="1" ht="6.95" customHeight="1">
      <c r="A73" s="36"/>
      <c r="B73" s="49"/>
      <c r="C73" s="50"/>
      <c r="D73" s="50"/>
      <c r="E73" s="50"/>
      <c r="F73" s="50"/>
      <c r="G73" s="50"/>
      <c r="H73" s="50"/>
      <c r="I73" s="145"/>
      <c r="J73" s="50"/>
      <c r="K73" s="50"/>
      <c r="L73" s="119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7" spans="1:31" s="2" customFormat="1" ht="6.95" customHeight="1">
      <c r="A77" s="36"/>
      <c r="B77" s="51"/>
      <c r="C77" s="52"/>
      <c r="D77" s="52"/>
      <c r="E77" s="52"/>
      <c r="F77" s="52"/>
      <c r="G77" s="52"/>
      <c r="H77" s="52"/>
      <c r="I77" s="148"/>
      <c r="J77" s="52"/>
      <c r="K77" s="52"/>
      <c r="L77" s="119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pans="1:31" s="2" customFormat="1" ht="24.95" customHeight="1">
      <c r="A78" s="36"/>
      <c r="B78" s="37"/>
      <c r="C78" s="25" t="s">
        <v>130</v>
      </c>
      <c r="D78" s="38"/>
      <c r="E78" s="38"/>
      <c r="F78" s="38"/>
      <c r="G78" s="38"/>
      <c r="H78" s="38"/>
      <c r="I78" s="118"/>
      <c r="J78" s="38"/>
      <c r="K78" s="38"/>
      <c r="L78" s="119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pans="1:31" s="2" customFormat="1" ht="6.95" customHeight="1">
      <c r="A79" s="36"/>
      <c r="B79" s="37"/>
      <c r="C79" s="38"/>
      <c r="D79" s="38"/>
      <c r="E79" s="38"/>
      <c r="F79" s="38"/>
      <c r="G79" s="38"/>
      <c r="H79" s="38"/>
      <c r="I79" s="118"/>
      <c r="J79" s="38"/>
      <c r="K79" s="38"/>
      <c r="L79" s="119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pans="1:31" s="2" customFormat="1" ht="12" customHeight="1">
      <c r="A80" s="36"/>
      <c r="B80" s="37"/>
      <c r="C80" s="31" t="s">
        <v>16</v>
      </c>
      <c r="D80" s="38"/>
      <c r="E80" s="38"/>
      <c r="F80" s="38"/>
      <c r="G80" s="38"/>
      <c r="H80" s="38"/>
      <c r="I80" s="118"/>
      <c r="J80" s="38"/>
      <c r="K80" s="38"/>
      <c r="L80" s="119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pans="1:65" s="2" customFormat="1" ht="16.5" customHeight="1">
      <c r="A81" s="36"/>
      <c r="B81" s="37"/>
      <c r="C81" s="38"/>
      <c r="D81" s="38"/>
      <c r="E81" s="413" t="str">
        <f>E7</f>
        <v>Pelhřimov - výpravní budova, obnova střešního pláště</v>
      </c>
      <c r="F81" s="414"/>
      <c r="G81" s="414"/>
      <c r="H81" s="414"/>
      <c r="I81" s="118"/>
      <c r="J81" s="38"/>
      <c r="K81" s="38"/>
      <c r="L81" s="119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pans="1:65" s="1" customFormat="1" ht="12" customHeight="1">
      <c r="B82" s="23"/>
      <c r="C82" s="31" t="s">
        <v>108</v>
      </c>
      <c r="D82" s="24"/>
      <c r="E82" s="24"/>
      <c r="F82" s="24"/>
      <c r="G82" s="24"/>
      <c r="H82" s="24"/>
      <c r="I82" s="110"/>
      <c r="J82" s="24"/>
      <c r="K82" s="24"/>
      <c r="L82" s="22"/>
    </row>
    <row r="83" spans="1:65" s="2" customFormat="1" ht="16.5" customHeight="1">
      <c r="A83" s="36"/>
      <c r="B83" s="37"/>
      <c r="C83" s="38"/>
      <c r="D83" s="38"/>
      <c r="E83" s="413" t="s">
        <v>109</v>
      </c>
      <c r="F83" s="415"/>
      <c r="G83" s="415"/>
      <c r="H83" s="415"/>
      <c r="I83" s="118"/>
      <c r="J83" s="38"/>
      <c r="K83" s="38"/>
      <c r="L83" s="119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pans="1:65" s="2" customFormat="1" ht="12" customHeight="1">
      <c r="A84" s="36"/>
      <c r="B84" s="37"/>
      <c r="C84" s="31" t="s">
        <v>110</v>
      </c>
      <c r="D84" s="38"/>
      <c r="E84" s="38"/>
      <c r="F84" s="38"/>
      <c r="G84" s="38"/>
      <c r="H84" s="38"/>
      <c r="I84" s="118"/>
      <c r="J84" s="38"/>
      <c r="K84" s="38"/>
      <c r="L84" s="119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pans="1:65" s="2" customFormat="1" ht="16.5" customHeight="1">
      <c r="A85" s="36"/>
      <c r="B85" s="37"/>
      <c r="C85" s="38"/>
      <c r="D85" s="38"/>
      <c r="E85" s="362" t="str">
        <f>E11</f>
        <v>SO-1.1.b - Hromosvod</v>
      </c>
      <c r="F85" s="415"/>
      <c r="G85" s="415"/>
      <c r="H85" s="415"/>
      <c r="I85" s="118"/>
      <c r="J85" s="38"/>
      <c r="K85" s="38"/>
      <c r="L85" s="119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pans="1:65" s="2" customFormat="1" ht="6.95" customHeight="1">
      <c r="A86" s="36"/>
      <c r="B86" s="37"/>
      <c r="C86" s="38"/>
      <c r="D86" s="38"/>
      <c r="E86" s="38"/>
      <c r="F86" s="38"/>
      <c r="G86" s="38"/>
      <c r="H86" s="38"/>
      <c r="I86" s="118"/>
      <c r="J86" s="38"/>
      <c r="K86" s="38"/>
      <c r="L86" s="119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pans="1:65" s="2" customFormat="1" ht="12" customHeight="1">
      <c r="A87" s="36"/>
      <c r="B87" s="37"/>
      <c r="C87" s="31" t="s">
        <v>22</v>
      </c>
      <c r="D87" s="38"/>
      <c r="E87" s="38"/>
      <c r="F87" s="29" t="str">
        <f>F14</f>
        <v>Železniční stanice-Pelhřimov</v>
      </c>
      <c r="G87" s="38"/>
      <c r="H87" s="38"/>
      <c r="I87" s="120" t="s">
        <v>24</v>
      </c>
      <c r="J87" s="61" t="str">
        <f>IF(J14="","",J14)</f>
        <v>15. 10. 2019</v>
      </c>
      <c r="K87" s="38"/>
      <c r="L87" s="119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pans="1:65" s="2" customFormat="1" ht="6.95" customHeight="1">
      <c r="A88" s="36"/>
      <c r="B88" s="37"/>
      <c r="C88" s="38"/>
      <c r="D88" s="38"/>
      <c r="E88" s="38"/>
      <c r="F88" s="38"/>
      <c r="G88" s="38"/>
      <c r="H88" s="38"/>
      <c r="I88" s="118"/>
      <c r="J88" s="38"/>
      <c r="K88" s="38"/>
      <c r="L88" s="119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pans="1:65" s="2" customFormat="1" ht="15.2" customHeight="1">
      <c r="A89" s="36"/>
      <c r="B89" s="37"/>
      <c r="C89" s="31" t="s">
        <v>26</v>
      </c>
      <c r="D89" s="38"/>
      <c r="E89" s="38"/>
      <c r="F89" s="29" t="str">
        <f>E17</f>
        <v xml:space="preserve">Správa železniční a dopravní cesty, Praha </v>
      </c>
      <c r="G89" s="38"/>
      <c r="H89" s="38"/>
      <c r="I89" s="120" t="s">
        <v>32</v>
      </c>
      <c r="J89" s="34" t="str">
        <f>E23</f>
        <v>Engineerscz</v>
      </c>
      <c r="K89" s="38"/>
      <c r="L89" s="119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pans="1:65" s="2" customFormat="1" ht="15.2" customHeight="1">
      <c r="A90" s="36"/>
      <c r="B90" s="37"/>
      <c r="C90" s="31" t="s">
        <v>30</v>
      </c>
      <c r="D90" s="38"/>
      <c r="E90" s="38"/>
      <c r="F90" s="29" t="str">
        <f>IF(E20="","",E20)</f>
        <v>Vyplň údaj</v>
      </c>
      <c r="G90" s="38"/>
      <c r="H90" s="38"/>
      <c r="I90" s="120" t="s">
        <v>35</v>
      </c>
      <c r="J90" s="34" t="str">
        <f>E26</f>
        <v>Toman Martin</v>
      </c>
      <c r="K90" s="38"/>
      <c r="L90" s="119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pans="1:65" s="2" customFormat="1" ht="10.35" customHeight="1">
      <c r="A91" s="36"/>
      <c r="B91" s="37"/>
      <c r="C91" s="38"/>
      <c r="D91" s="38"/>
      <c r="E91" s="38"/>
      <c r="F91" s="38"/>
      <c r="G91" s="38"/>
      <c r="H91" s="38"/>
      <c r="I91" s="118"/>
      <c r="J91" s="38"/>
      <c r="K91" s="38"/>
      <c r="L91" s="119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pans="1:65" s="11" customFormat="1" ht="29.25" customHeight="1">
      <c r="A92" s="167"/>
      <c r="B92" s="168"/>
      <c r="C92" s="169" t="s">
        <v>131</v>
      </c>
      <c r="D92" s="170" t="s">
        <v>59</v>
      </c>
      <c r="E92" s="170" t="s">
        <v>55</v>
      </c>
      <c r="F92" s="170" t="s">
        <v>56</v>
      </c>
      <c r="G92" s="170" t="s">
        <v>132</v>
      </c>
      <c r="H92" s="170" t="s">
        <v>133</v>
      </c>
      <c r="I92" s="171" t="s">
        <v>134</v>
      </c>
      <c r="J92" s="170" t="s">
        <v>114</v>
      </c>
      <c r="K92" s="172" t="s">
        <v>135</v>
      </c>
      <c r="L92" s="173"/>
      <c r="M92" s="70" t="s">
        <v>21</v>
      </c>
      <c r="N92" s="71" t="s">
        <v>44</v>
      </c>
      <c r="O92" s="71" t="s">
        <v>136</v>
      </c>
      <c r="P92" s="71" t="s">
        <v>137</v>
      </c>
      <c r="Q92" s="71" t="s">
        <v>138</v>
      </c>
      <c r="R92" s="71" t="s">
        <v>139</v>
      </c>
      <c r="S92" s="71" t="s">
        <v>140</v>
      </c>
      <c r="T92" s="72" t="s">
        <v>141</v>
      </c>
      <c r="U92" s="167"/>
      <c r="V92" s="167"/>
      <c r="W92" s="167"/>
      <c r="X92" s="167"/>
      <c r="Y92" s="167"/>
      <c r="Z92" s="167"/>
      <c r="AA92" s="167"/>
      <c r="AB92" s="167"/>
      <c r="AC92" s="167"/>
      <c r="AD92" s="167"/>
      <c r="AE92" s="167"/>
    </row>
    <row r="93" spans="1:65" s="2" customFormat="1" ht="22.9" customHeight="1">
      <c r="A93" s="36"/>
      <c r="B93" s="37"/>
      <c r="C93" s="77" t="s">
        <v>142</v>
      </c>
      <c r="D93" s="38"/>
      <c r="E93" s="38"/>
      <c r="F93" s="38"/>
      <c r="G93" s="38"/>
      <c r="H93" s="38"/>
      <c r="I93" s="118"/>
      <c r="J93" s="174">
        <f>BK93</f>
        <v>0</v>
      </c>
      <c r="K93" s="38"/>
      <c r="L93" s="41"/>
      <c r="M93" s="73"/>
      <c r="N93" s="175"/>
      <c r="O93" s="74"/>
      <c r="P93" s="176">
        <f>P94+P101+P124+P126</f>
        <v>0</v>
      </c>
      <c r="Q93" s="74"/>
      <c r="R93" s="176">
        <f>R94+R101+R124+R126</f>
        <v>0.26425999999999999</v>
      </c>
      <c r="S93" s="74"/>
      <c r="T93" s="177">
        <f>T94+T101+T124+T126</f>
        <v>0.34600000000000003</v>
      </c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T93" s="19" t="s">
        <v>73</v>
      </c>
      <c r="AU93" s="19" t="s">
        <v>115</v>
      </c>
      <c r="BK93" s="178">
        <f>BK94+BK101+BK124+BK126</f>
        <v>0</v>
      </c>
    </row>
    <row r="94" spans="1:65" s="12" customFormat="1" ht="25.9" customHeight="1">
      <c r="B94" s="179"/>
      <c r="C94" s="180"/>
      <c r="D94" s="181" t="s">
        <v>73</v>
      </c>
      <c r="E94" s="182" t="s">
        <v>143</v>
      </c>
      <c r="F94" s="182" t="s">
        <v>143</v>
      </c>
      <c r="G94" s="180"/>
      <c r="H94" s="180"/>
      <c r="I94" s="183"/>
      <c r="J94" s="184">
        <f>BK94</f>
        <v>0</v>
      </c>
      <c r="K94" s="180"/>
      <c r="L94" s="185"/>
      <c r="M94" s="186"/>
      <c r="N94" s="187"/>
      <c r="O94" s="187"/>
      <c r="P94" s="188">
        <f>P95</f>
        <v>0</v>
      </c>
      <c r="Q94" s="187"/>
      <c r="R94" s="188">
        <f>R95</f>
        <v>0</v>
      </c>
      <c r="S94" s="187"/>
      <c r="T94" s="189">
        <f>T95</f>
        <v>0</v>
      </c>
      <c r="AR94" s="190" t="s">
        <v>81</v>
      </c>
      <c r="AT94" s="191" t="s">
        <v>73</v>
      </c>
      <c r="AU94" s="191" t="s">
        <v>74</v>
      </c>
      <c r="AY94" s="190" t="s">
        <v>145</v>
      </c>
      <c r="BK94" s="192">
        <f>BK95</f>
        <v>0</v>
      </c>
    </row>
    <row r="95" spans="1:65" s="12" customFormat="1" ht="22.9" customHeight="1">
      <c r="B95" s="179"/>
      <c r="C95" s="180"/>
      <c r="D95" s="181" t="s">
        <v>73</v>
      </c>
      <c r="E95" s="193" t="s">
        <v>222</v>
      </c>
      <c r="F95" s="193" t="s">
        <v>223</v>
      </c>
      <c r="G95" s="180"/>
      <c r="H95" s="180"/>
      <c r="I95" s="183"/>
      <c r="J95" s="194">
        <f>BK95</f>
        <v>0</v>
      </c>
      <c r="K95" s="180"/>
      <c r="L95" s="185"/>
      <c r="M95" s="186"/>
      <c r="N95" s="187"/>
      <c r="O95" s="187"/>
      <c r="P95" s="188">
        <f>SUM(P96:P100)</f>
        <v>0</v>
      </c>
      <c r="Q95" s="187"/>
      <c r="R95" s="188">
        <f>SUM(R96:R100)</f>
        <v>0</v>
      </c>
      <c r="S95" s="187"/>
      <c r="T95" s="189">
        <f>SUM(T96:T100)</f>
        <v>0</v>
      </c>
      <c r="AR95" s="190" t="s">
        <v>81</v>
      </c>
      <c r="AT95" s="191" t="s">
        <v>73</v>
      </c>
      <c r="AU95" s="191" t="s">
        <v>81</v>
      </c>
      <c r="AY95" s="190" t="s">
        <v>145</v>
      </c>
      <c r="BK95" s="192">
        <f>SUM(BK96:BK100)</f>
        <v>0</v>
      </c>
    </row>
    <row r="96" spans="1:65" s="2" customFormat="1" ht="21.75" customHeight="1">
      <c r="A96" s="36"/>
      <c r="B96" s="37"/>
      <c r="C96" s="195" t="s">
        <v>81</v>
      </c>
      <c r="D96" s="195" t="s">
        <v>148</v>
      </c>
      <c r="E96" s="196" t="s">
        <v>593</v>
      </c>
      <c r="F96" s="197" t="s">
        <v>594</v>
      </c>
      <c r="G96" s="198" t="s">
        <v>227</v>
      </c>
      <c r="H96" s="199">
        <v>0.34599999999999997</v>
      </c>
      <c r="I96" s="200"/>
      <c r="J96" s="201">
        <f>ROUND(I96*H96,2)</f>
        <v>0</v>
      </c>
      <c r="K96" s="197" t="s">
        <v>164</v>
      </c>
      <c r="L96" s="41"/>
      <c r="M96" s="202" t="s">
        <v>21</v>
      </c>
      <c r="N96" s="203" t="s">
        <v>45</v>
      </c>
      <c r="O96" s="66"/>
      <c r="P96" s="204">
        <f>O96*H96</f>
        <v>0</v>
      </c>
      <c r="Q96" s="204">
        <v>0</v>
      </c>
      <c r="R96" s="204">
        <f>Q96*H96</f>
        <v>0</v>
      </c>
      <c r="S96" s="204">
        <v>0</v>
      </c>
      <c r="T96" s="205">
        <f>S96*H96</f>
        <v>0</v>
      </c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R96" s="206" t="s">
        <v>153</v>
      </c>
      <c r="AT96" s="206" t="s">
        <v>148</v>
      </c>
      <c r="AU96" s="206" t="s">
        <v>83</v>
      </c>
      <c r="AY96" s="19" t="s">
        <v>145</v>
      </c>
      <c r="BE96" s="207">
        <f>IF(N96="základní",J96,0)</f>
        <v>0</v>
      </c>
      <c r="BF96" s="207">
        <f>IF(N96="snížená",J96,0)</f>
        <v>0</v>
      </c>
      <c r="BG96" s="207">
        <f>IF(N96="zákl. přenesená",J96,0)</f>
        <v>0</v>
      </c>
      <c r="BH96" s="207">
        <f>IF(N96="sníž. přenesená",J96,0)</f>
        <v>0</v>
      </c>
      <c r="BI96" s="207">
        <f>IF(N96="nulová",J96,0)</f>
        <v>0</v>
      </c>
      <c r="BJ96" s="19" t="s">
        <v>81</v>
      </c>
      <c r="BK96" s="207">
        <f>ROUND(I96*H96,2)</f>
        <v>0</v>
      </c>
      <c r="BL96" s="19" t="s">
        <v>153</v>
      </c>
      <c r="BM96" s="206" t="s">
        <v>595</v>
      </c>
    </row>
    <row r="97" spans="1:65" s="2" customFormat="1" ht="21.75" customHeight="1">
      <c r="A97" s="36"/>
      <c r="B97" s="37"/>
      <c r="C97" s="195" t="s">
        <v>83</v>
      </c>
      <c r="D97" s="195" t="s">
        <v>148</v>
      </c>
      <c r="E97" s="196" t="s">
        <v>230</v>
      </c>
      <c r="F97" s="197" t="s">
        <v>596</v>
      </c>
      <c r="G97" s="198" t="s">
        <v>227</v>
      </c>
      <c r="H97" s="199">
        <v>0.34599999999999997</v>
      </c>
      <c r="I97" s="200"/>
      <c r="J97" s="201">
        <f>ROUND(I97*H97,2)</f>
        <v>0</v>
      </c>
      <c r="K97" s="197" t="s">
        <v>597</v>
      </c>
      <c r="L97" s="41"/>
      <c r="M97" s="202" t="s">
        <v>21</v>
      </c>
      <c r="N97" s="203" t="s">
        <v>45</v>
      </c>
      <c r="O97" s="66"/>
      <c r="P97" s="204">
        <f>O97*H97</f>
        <v>0</v>
      </c>
      <c r="Q97" s="204">
        <v>0</v>
      </c>
      <c r="R97" s="204">
        <f>Q97*H97</f>
        <v>0</v>
      </c>
      <c r="S97" s="204">
        <v>0</v>
      </c>
      <c r="T97" s="205">
        <f>S97*H97</f>
        <v>0</v>
      </c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R97" s="206" t="s">
        <v>153</v>
      </c>
      <c r="AT97" s="206" t="s">
        <v>148</v>
      </c>
      <c r="AU97" s="206" t="s">
        <v>83</v>
      </c>
      <c r="AY97" s="19" t="s">
        <v>145</v>
      </c>
      <c r="BE97" s="207">
        <f>IF(N97="základní",J97,0)</f>
        <v>0</v>
      </c>
      <c r="BF97" s="207">
        <f>IF(N97="snížená",J97,0)</f>
        <v>0</v>
      </c>
      <c r="BG97" s="207">
        <f>IF(N97="zákl. přenesená",J97,0)</f>
        <v>0</v>
      </c>
      <c r="BH97" s="207">
        <f>IF(N97="sníž. přenesená",J97,0)</f>
        <v>0</v>
      </c>
      <c r="BI97" s="207">
        <f>IF(N97="nulová",J97,0)</f>
        <v>0</v>
      </c>
      <c r="BJ97" s="19" t="s">
        <v>81</v>
      </c>
      <c r="BK97" s="207">
        <f>ROUND(I97*H97,2)</f>
        <v>0</v>
      </c>
      <c r="BL97" s="19" t="s">
        <v>153</v>
      </c>
      <c r="BM97" s="206" t="s">
        <v>598</v>
      </c>
    </row>
    <row r="98" spans="1:65" s="2" customFormat="1" ht="21.75" customHeight="1">
      <c r="A98" s="36"/>
      <c r="B98" s="37"/>
      <c r="C98" s="195" t="s">
        <v>168</v>
      </c>
      <c r="D98" s="195" t="s">
        <v>148</v>
      </c>
      <c r="E98" s="196" t="s">
        <v>233</v>
      </c>
      <c r="F98" s="197" t="s">
        <v>599</v>
      </c>
      <c r="G98" s="198" t="s">
        <v>227</v>
      </c>
      <c r="H98" s="199">
        <v>3.46</v>
      </c>
      <c r="I98" s="200"/>
      <c r="J98" s="201">
        <f>ROUND(I98*H98,2)</f>
        <v>0</v>
      </c>
      <c r="K98" s="197" t="s">
        <v>597</v>
      </c>
      <c r="L98" s="41"/>
      <c r="M98" s="202" t="s">
        <v>21</v>
      </c>
      <c r="N98" s="203" t="s">
        <v>45</v>
      </c>
      <c r="O98" s="66"/>
      <c r="P98" s="204">
        <f>O98*H98</f>
        <v>0</v>
      </c>
      <c r="Q98" s="204">
        <v>0</v>
      </c>
      <c r="R98" s="204">
        <f>Q98*H98</f>
        <v>0</v>
      </c>
      <c r="S98" s="204">
        <v>0</v>
      </c>
      <c r="T98" s="205">
        <f>S98*H98</f>
        <v>0</v>
      </c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R98" s="206" t="s">
        <v>153</v>
      </c>
      <c r="AT98" s="206" t="s">
        <v>148</v>
      </c>
      <c r="AU98" s="206" t="s">
        <v>83</v>
      </c>
      <c r="AY98" s="19" t="s">
        <v>145</v>
      </c>
      <c r="BE98" s="207">
        <f>IF(N98="základní",J98,0)</f>
        <v>0</v>
      </c>
      <c r="BF98" s="207">
        <f>IF(N98="snížená",J98,0)</f>
        <v>0</v>
      </c>
      <c r="BG98" s="207">
        <f>IF(N98="zákl. přenesená",J98,0)</f>
        <v>0</v>
      </c>
      <c r="BH98" s="207">
        <f>IF(N98="sníž. přenesená",J98,0)</f>
        <v>0</v>
      </c>
      <c r="BI98" s="207">
        <f>IF(N98="nulová",J98,0)</f>
        <v>0</v>
      </c>
      <c r="BJ98" s="19" t="s">
        <v>81</v>
      </c>
      <c r="BK98" s="207">
        <f>ROUND(I98*H98,2)</f>
        <v>0</v>
      </c>
      <c r="BL98" s="19" t="s">
        <v>153</v>
      </c>
      <c r="BM98" s="206" t="s">
        <v>600</v>
      </c>
    </row>
    <row r="99" spans="1:65" s="14" customFormat="1" ht="11.25">
      <c r="B99" s="219"/>
      <c r="C99" s="220"/>
      <c r="D99" s="210" t="s">
        <v>155</v>
      </c>
      <c r="E99" s="221" t="s">
        <v>21</v>
      </c>
      <c r="F99" s="222" t="s">
        <v>601</v>
      </c>
      <c r="G99" s="220"/>
      <c r="H99" s="223">
        <v>3.46</v>
      </c>
      <c r="I99" s="224"/>
      <c r="J99" s="220"/>
      <c r="K99" s="220"/>
      <c r="L99" s="225"/>
      <c r="M99" s="226"/>
      <c r="N99" s="227"/>
      <c r="O99" s="227"/>
      <c r="P99" s="227"/>
      <c r="Q99" s="227"/>
      <c r="R99" s="227"/>
      <c r="S99" s="227"/>
      <c r="T99" s="228"/>
      <c r="AT99" s="229" t="s">
        <v>155</v>
      </c>
      <c r="AU99" s="229" t="s">
        <v>83</v>
      </c>
      <c r="AV99" s="14" t="s">
        <v>83</v>
      </c>
      <c r="AW99" s="14" t="s">
        <v>34</v>
      </c>
      <c r="AX99" s="14" t="s">
        <v>81</v>
      </c>
      <c r="AY99" s="229" t="s">
        <v>145</v>
      </c>
    </row>
    <row r="100" spans="1:65" s="2" customFormat="1" ht="21.75" customHeight="1">
      <c r="A100" s="36"/>
      <c r="B100" s="37"/>
      <c r="C100" s="195" t="s">
        <v>153</v>
      </c>
      <c r="D100" s="195" t="s">
        <v>148</v>
      </c>
      <c r="E100" s="196" t="s">
        <v>602</v>
      </c>
      <c r="F100" s="197" t="s">
        <v>603</v>
      </c>
      <c r="G100" s="198" t="s">
        <v>227</v>
      </c>
      <c r="H100" s="199">
        <v>0.34599999999999997</v>
      </c>
      <c r="I100" s="200"/>
      <c r="J100" s="201">
        <f>ROUND(I100*H100,2)</f>
        <v>0</v>
      </c>
      <c r="K100" s="197" t="s">
        <v>597</v>
      </c>
      <c r="L100" s="41"/>
      <c r="M100" s="202" t="s">
        <v>21</v>
      </c>
      <c r="N100" s="203" t="s">
        <v>45</v>
      </c>
      <c r="O100" s="66"/>
      <c r="P100" s="204">
        <f>O100*H100</f>
        <v>0</v>
      </c>
      <c r="Q100" s="204">
        <v>0</v>
      </c>
      <c r="R100" s="204">
        <f>Q100*H100</f>
        <v>0</v>
      </c>
      <c r="S100" s="204">
        <v>0</v>
      </c>
      <c r="T100" s="205">
        <f>S100*H100</f>
        <v>0</v>
      </c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R100" s="206" t="s">
        <v>153</v>
      </c>
      <c r="AT100" s="206" t="s">
        <v>148</v>
      </c>
      <c r="AU100" s="206" t="s">
        <v>83</v>
      </c>
      <c r="AY100" s="19" t="s">
        <v>145</v>
      </c>
      <c r="BE100" s="207">
        <f>IF(N100="základní",J100,0)</f>
        <v>0</v>
      </c>
      <c r="BF100" s="207">
        <f>IF(N100="snížená",J100,0)</f>
        <v>0</v>
      </c>
      <c r="BG100" s="207">
        <f>IF(N100="zákl. přenesená",J100,0)</f>
        <v>0</v>
      </c>
      <c r="BH100" s="207">
        <f>IF(N100="sníž. přenesená",J100,0)</f>
        <v>0</v>
      </c>
      <c r="BI100" s="207">
        <f>IF(N100="nulová",J100,0)</f>
        <v>0</v>
      </c>
      <c r="BJ100" s="19" t="s">
        <v>81</v>
      </c>
      <c r="BK100" s="207">
        <f>ROUND(I100*H100,2)</f>
        <v>0</v>
      </c>
      <c r="BL100" s="19" t="s">
        <v>153</v>
      </c>
      <c r="BM100" s="206" t="s">
        <v>604</v>
      </c>
    </row>
    <row r="101" spans="1:65" s="12" customFormat="1" ht="25.9" customHeight="1">
      <c r="B101" s="179"/>
      <c r="C101" s="180"/>
      <c r="D101" s="181" t="s">
        <v>73</v>
      </c>
      <c r="E101" s="182" t="s">
        <v>252</v>
      </c>
      <c r="F101" s="182" t="s">
        <v>253</v>
      </c>
      <c r="G101" s="180"/>
      <c r="H101" s="180"/>
      <c r="I101" s="183"/>
      <c r="J101" s="184">
        <f>BK101</f>
        <v>0</v>
      </c>
      <c r="K101" s="180"/>
      <c r="L101" s="185"/>
      <c r="M101" s="186"/>
      <c r="N101" s="187"/>
      <c r="O101" s="187"/>
      <c r="P101" s="188">
        <f>P102+P119</f>
        <v>0</v>
      </c>
      <c r="Q101" s="187"/>
      <c r="R101" s="188">
        <f>R102+R119</f>
        <v>0.26425999999999999</v>
      </c>
      <c r="S101" s="187"/>
      <c r="T101" s="189">
        <f>T102+T119</f>
        <v>0.34600000000000003</v>
      </c>
      <c r="AR101" s="190" t="s">
        <v>83</v>
      </c>
      <c r="AT101" s="191" t="s">
        <v>73</v>
      </c>
      <c r="AU101" s="191" t="s">
        <v>74</v>
      </c>
      <c r="AY101" s="190" t="s">
        <v>145</v>
      </c>
      <c r="BK101" s="192">
        <f>BK102+BK119</f>
        <v>0</v>
      </c>
    </row>
    <row r="102" spans="1:65" s="12" customFormat="1" ht="22.9" customHeight="1">
      <c r="B102" s="179"/>
      <c r="C102" s="180"/>
      <c r="D102" s="181" t="s">
        <v>73</v>
      </c>
      <c r="E102" s="193" t="s">
        <v>605</v>
      </c>
      <c r="F102" s="193" t="s">
        <v>606</v>
      </c>
      <c r="G102" s="180"/>
      <c r="H102" s="180"/>
      <c r="I102" s="183"/>
      <c r="J102" s="194">
        <f>BK102</f>
        <v>0</v>
      </c>
      <c r="K102" s="180"/>
      <c r="L102" s="185"/>
      <c r="M102" s="186"/>
      <c r="N102" s="187"/>
      <c r="O102" s="187"/>
      <c r="P102" s="188">
        <f>SUM(P103:P118)</f>
        <v>0</v>
      </c>
      <c r="Q102" s="187"/>
      <c r="R102" s="188">
        <f>SUM(R103:R118)</f>
        <v>0.26425999999999999</v>
      </c>
      <c r="S102" s="187"/>
      <c r="T102" s="189">
        <f>SUM(T103:T118)</f>
        <v>0</v>
      </c>
      <c r="AR102" s="190" t="s">
        <v>83</v>
      </c>
      <c r="AT102" s="191" t="s">
        <v>73</v>
      </c>
      <c r="AU102" s="191" t="s">
        <v>81</v>
      </c>
      <c r="AY102" s="190" t="s">
        <v>145</v>
      </c>
      <c r="BK102" s="192">
        <f>SUM(BK103:BK118)</f>
        <v>0</v>
      </c>
    </row>
    <row r="103" spans="1:65" s="2" customFormat="1" ht="21.75" customHeight="1">
      <c r="A103" s="36"/>
      <c r="B103" s="37"/>
      <c r="C103" s="195" t="s">
        <v>179</v>
      </c>
      <c r="D103" s="195" t="s">
        <v>148</v>
      </c>
      <c r="E103" s="196" t="s">
        <v>607</v>
      </c>
      <c r="F103" s="197" t="s">
        <v>608</v>
      </c>
      <c r="G103" s="198" t="s">
        <v>182</v>
      </c>
      <c r="H103" s="199">
        <v>450</v>
      </c>
      <c r="I103" s="200"/>
      <c r="J103" s="201">
        <f t="shared" ref="J103:J115" si="0">ROUND(I103*H103,2)</f>
        <v>0</v>
      </c>
      <c r="K103" s="197" t="s">
        <v>164</v>
      </c>
      <c r="L103" s="41"/>
      <c r="M103" s="202" t="s">
        <v>21</v>
      </c>
      <c r="N103" s="203" t="s">
        <v>45</v>
      </c>
      <c r="O103" s="66"/>
      <c r="P103" s="204">
        <f t="shared" ref="P103:P115" si="1">O103*H103</f>
        <v>0</v>
      </c>
      <c r="Q103" s="204">
        <v>0</v>
      </c>
      <c r="R103" s="204">
        <f t="shared" ref="R103:R115" si="2">Q103*H103</f>
        <v>0</v>
      </c>
      <c r="S103" s="204">
        <v>0</v>
      </c>
      <c r="T103" s="205">
        <f t="shared" ref="T103:T115" si="3">S103*H103</f>
        <v>0</v>
      </c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R103" s="206" t="s">
        <v>237</v>
      </c>
      <c r="AT103" s="206" t="s">
        <v>148</v>
      </c>
      <c r="AU103" s="206" t="s">
        <v>83</v>
      </c>
      <c r="AY103" s="19" t="s">
        <v>145</v>
      </c>
      <c r="BE103" s="207">
        <f t="shared" ref="BE103:BE115" si="4">IF(N103="základní",J103,0)</f>
        <v>0</v>
      </c>
      <c r="BF103" s="207">
        <f t="shared" ref="BF103:BF115" si="5">IF(N103="snížená",J103,0)</f>
        <v>0</v>
      </c>
      <c r="BG103" s="207">
        <f t="shared" ref="BG103:BG115" si="6">IF(N103="zákl. přenesená",J103,0)</f>
        <v>0</v>
      </c>
      <c r="BH103" s="207">
        <f t="shared" ref="BH103:BH115" si="7">IF(N103="sníž. přenesená",J103,0)</f>
        <v>0</v>
      </c>
      <c r="BI103" s="207">
        <f t="shared" ref="BI103:BI115" si="8">IF(N103="nulová",J103,0)</f>
        <v>0</v>
      </c>
      <c r="BJ103" s="19" t="s">
        <v>81</v>
      </c>
      <c r="BK103" s="207">
        <f t="shared" ref="BK103:BK115" si="9">ROUND(I103*H103,2)</f>
        <v>0</v>
      </c>
      <c r="BL103" s="19" t="s">
        <v>237</v>
      </c>
      <c r="BM103" s="206" t="s">
        <v>609</v>
      </c>
    </row>
    <row r="104" spans="1:65" s="2" customFormat="1" ht="16.5" customHeight="1">
      <c r="A104" s="36"/>
      <c r="B104" s="37"/>
      <c r="C104" s="241" t="s">
        <v>146</v>
      </c>
      <c r="D104" s="241" t="s">
        <v>273</v>
      </c>
      <c r="E104" s="242" t="s">
        <v>610</v>
      </c>
      <c r="F104" s="243" t="s">
        <v>611</v>
      </c>
      <c r="G104" s="244" t="s">
        <v>151</v>
      </c>
      <c r="H104" s="245">
        <v>70</v>
      </c>
      <c r="I104" s="246"/>
      <c r="J104" s="247">
        <f t="shared" si="0"/>
        <v>0</v>
      </c>
      <c r="K104" s="243" t="s">
        <v>164</v>
      </c>
      <c r="L104" s="248"/>
      <c r="M104" s="249" t="s">
        <v>21</v>
      </c>
      <c r="N104" s="250" t="s">
        <v>45</v>
      </c>
      <c r="O104" s="66"/>
      <c r="P104" s="204">
        <f t="shared" si="1"/>
        <v>0</v>
      </c>
      <c r="Q104" s="204">
        <v>1E-3</v>
      </c>
      <c r="R104" s="204">
        <f t="shared" si="2"/>
        <v>7.0000000000000007E-2</v>
      </c>
      <c r="S104" s="204">
        <v>0</v>
      </c>
      <c r="T104" s="205">
        <f t="shared" si="3"/>
        <v>0</v>
      </c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  <c r="AR104" s="206" t="s">
        <v>276</v>
      </c>
      <c r="AT104" s="206" t="s">
        <v>273</v>
      </c>
      <c r="AU104" s="206" t="s">
        <v>83</v>
      </c>
      <c r="AY104" s="19" t="s">
        <v>145</v>
      </c>
      <c r="BE104" s="207">
        <f t="shared" si="4"/>
        <v>0</v>
      </c>
      <c r="BF104" s="207">
        <f t="shared" si="5"/>
        <v>0</v>
      </c>
      <c r="BG104" s="207">
        <f t="shared" si="6"/>
        <v>0</v>
      </c>
      <c r="BH104" s="207">
        <f t="shared" si="7"/>
        <v>0</v>
      </c>
      <c r="BI104" s="207">
        <f t="shared" si="8"/>
        <v>0</v>
      </c>
      <c r="BJ104" s="19" t="s">
        <v>81</v>
      </c>
      <c r="BK104" s="207">
        <f t="shared" si="9"/>
        <v>0</v>
      </c>
      <c r="BL104" s="19" t="s">
        <v>237</v>
      </c>
      <c r="BM104" s="206" t="s">
        <v>612</v>
      </c>
    </row>
    <row r="105" spans="1:65" s="2" customFormat="1" ht="16.5" customHeight="1">
      <c r="A105" s="36"/>
      <c r="B105" s="37"/>
      <c r="C105" s="241" t="s">
        <v>188</v>
      </c>
      <c r="D105" s="241" t="s">
        <v>273</v>
      </c>
      <c r="E105" s="242" t="s">
        <v>613</v>
      </c>
      <c r="F105" s="243" t="s">
        <v>614</v>
      </c>
      <c r="G105" s="244" t="s">
        <v>214</v>
      </c>
      <c r="H105" s="245">
        <v>450</v>
      </c>
      <c r="I105" s="246"/>
      <c r="J105" s="247">
        <f t="shared" si="0"/>
        <v>0</v>
      </c>
      <c r="K105" s="243" t="s">
        <v>164</v>
      </c>
      <c r="L105" s="248"/>
      <c r="M105" s="249" t="s">
        <v>21</v>
      </c>
      <c r="N105" s="250" t="s">
        <v>45</v>
      </c>
      <c r="O105" s="66"/>
      <c r="P105" s="204">
        <f t="shared" si="1"/>
        <v>0</v>
      </c>
      <c r="Q105" s="204">
        <v>2.1000000000000001E-4</v>
      </c>
      <c r="R105" s="204">
        <f t="shared" si="2"/>
        <v>9.4500000000000001E-2</v>
      </c>
      <c r="S105" s="204">
        <v>0</v>
      </c>
      <c r="T105" s="205">
        <f t="shared" si="3"/>
        <v>0</v>
      </c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  <c r="AR105" s="206" t="s">
        <v>276</v>
      </c>
      <c r="AT105" s="206" t="s">
        <v>273</v>
      </c>
      <c r="AU105" s="206" t="s">
        <v>83</v>
      </c>
      <c r="AY105" s="19" t="s">
        <v>145</v>
      </c>
      <c r="BE105" s="207">
        <f t="shared" si="4"/>
        <v>0</v>
      </c>
      <c r="BF105" s="207">
        <f t="shared" si="5"/>
        <v>0</v>
      </c>
      <c r="BG105" s="207">
        <f t="shared" si="6"/>
        <v>0</v>
      </c>
      <c r="BH105" s="207">
        <f t="shared" si="7"/>
        <v>0</v>
      </c>
      <c r="BI105" s="207">
        <f t="shared" si="8"/>
        <v>0</v>
      </c>
      <c r="BJ105" s="19" t="s">
        <v>81</v>
      </c>
      <c r="BK105" s="207">
        <f t="shared" si="9"/>
        <v>0</v>
      </c>
      <c r="BL105" s="19" t="s">
        <v>237</v>
      </c>
      <c r="BM105" s="206" t="s">
        <v>615</v>
      </c>
    </row>
    <row r="106" spans="1:65" s="2" customFormat="1" ht="16.5" customHeight="1">
      <c r="A106" s="36"/>
      <c r="B106" s="37"/>
      <c r="C106" s="195" t="s">
        <v>192</v>
      </c>
      <c r="D106" s="195" t="s">
        <v>148</v>
      </c>
      <c r="E106" s="196" t="s">
        <v>616</v>
      </c>
      <c r="F106" s="197" t="s">
        <v>617</v>
      </c>
      <c r="G106" s="198" t="s">
        <v>214</v>
      </c>
      <c r="H106" s="199">
        <v>75</v>
      </c>
      <c r="I106" s="200"/>
      <c r="J106" s="201">
        <f t="shared" si="0"/>
        <v>0</v>
      </c>
      <c r="K106" s="197" t="s">
        <v>164</v>
      </c>
      <c r="L106" s="41"/>
      <c r="M106" s="202" t="s">
        <v>21</v>
      </c>
      <c r="N106" s="203" t="s">
        <v>45</v>
      </c>
      <c r="O106" s="66"/>
      <c r="P106" s="204">
        <f t="shared" si="1"/>
        <v>0</v>
      </c>
      <c r="Q106" s="204">
        <v>0</v>
      </c>
      <c r="R106" s="204">
        <f t="shared" si="2"/>
        <v>0</v>
      </c>
      <c r="S106" s="204">
        <v>0</v>
      </c>
      <c r="T106" s="205">
        <f t="shared" si="3"/>
        <v>0</v>
      </c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  <c r="AR106" s="206" t="s">
        <v>237</v>
      </c>
      <c r="AT106" s="206" t="s">
        <v>148</v>
      </c>
      <c r="AU106" s="206" t="s">
        <v>83</v>
      </c>
      <c r="AY106" s="19" t="s">
        <v>145</v>
      </c>
      <c r="BE106" s="207">
        <f t="shared" si="4"/>
        <v>0</v>
      </c>
      <c r="BF106" s="207">
        <f t="shared" si="5"/>
        <v>0</v>
      </c>
      <c r="BG106" s="207">
        <f t="shared" si="6"/>
        <v>0</v>
      </c>
      <c r="BH106" s="207">
        <f t="shared" si="7"/>
        <v>0</v>
      </c>
      <c r="BI106" s="207">
        <f t="shared" si="8"/>
        <v>0</v>
      </c>
      <c r="BJ106" s="19" t="s">
        <v>81</v>
      </c>
      <c r="BK106" s="207">
        <f t="shared" si="9"/>
        <v>0</v>
      </c>
      <c r="BL106" s="19" t="s">
        <v>237</v>
      </c>
      <c r="BM106" s="206" t="s">
        <v>618</v>
      </c>
    </row>
    <row r="107" spans="1:65" s="2" customFormat="1" ht="21.75" customHeight="1">
      <c r="A107" s="36"/>
      <c r="B107" s="37"/>
      <c r="C107" s="241" t="s">
        <v>159</v>
      </c>
      <c r="D107" s="241" t="s">
        <v>273</v>
      </c>
      <c r="E107" s="242" t="s">
        <v>619</v>
      </c>
      <c r="F107" s="243" t="s">
        <v>620</v>
      </c>
      <c r="G107" s="244" t="s">
        <v>214</v>
      </c>
      <c r="H107" s="245">
        <v>75</v>
      </c>
      <c r="I107" s="246"/>
      <c r="J107" s="247">
        <f t="shared" si="0"/>
        <v>0</v>
      </c>
      <c r="K107" s="243" t="s">
        <v>164</v>
      </c>
      <c r="L107" s="248"/>
      <c r="M107" s="249" t="s">
        <v>21</v>
      </c>
      <c r="N107" s="250" t="s">
        <v>45</v>
      </c>
      <c r="O107" s="66"/>
      <c r="P107" s="204">
        <f t="shared" si="1"/>
        <v>0</v>
      </c>
      <c r="Q107" s="204">
        <v>6.9999999999999999E-4</v>
      </c>
      <c r="R107" s="204">
        <f t="shared" si="2"/>
        <v>5.2499999999999998E-2</v>
      </c>
      <c r="S107" s="204">
        <v>0</v>
      </c>
      <c r="T107" s="205">
        <f t="shared" si="3"/>
        <v>0</v>
      </c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  <c r="AR107" s="206" t="s">
        <v>276</v>
      </c>
      <c r="AT107" s="206" t="s">
        <v>273</v>
      </c>
      <c r="AU107" s="206" t="s">
        <v>83</v>
      </c>
      <c r="AY107" s="19" t="s">
        <v>145</v>
      </c>
      <c r="BE107" s="207">
        <f t="shared" si="4"/>
        <v>0</v>
      </c>
      <c r="BF107" s="207">
        <f t="shared" si="5"/>
        <v>0</v>
      </c>
      <c r="BG107" s="207">
        <f t="shared" si="6"/>
        <v>0</v>
      </c>
      <c r="BH107" s="207">
        <f t="shared" si="7"/>
        <v>0</v>
      </c>
      <c r="BI107" s="207">
        <f t="shared" si="8"/>
        <v>0</v>
      </c>
      <c r="BJ107" s="19" t="s">
        <v>81</v>
      </c>
      <c r="BK107" s="207">
        <f t="shared" si="9"/>
        <v>0</v>
      </c>
      <c r="BL107" s="19" t="s">
        <v>237</v>
      </c>
      <c r="BM107" s="206" t="s">
        <v>621</v>
      </c>
    </row>
    <row r="108" spans="1:65" s="2" customFormat="1" ht="16.5" customHeight="1">
      <c r="A108" s="36"/>
      <c r="B108" s="37"/>
      <c r="C108" s="195" t="s">
        <v>202</v>
      </c>
      <c r="D108" s="195" t="s">
        <v>148</v>
      </c>
      <c r="E108" s="196" t="s">
        <v>622</v>
      </c>
      <c r="F108" s="197" t="s">
        <v>623</v>
      </c>
      <c r="G108" s="198" t="s">
        <v>214</v>
      </c>
      <c r="H108" s="199">
        <v>25</v>
      </c>
      <c r="I108" s="200"/>
      <c r="J108" s="201">
        <f t="shared" si="0"/>
        <v>0</v>
      </c>
      <c r="K108" s="197" t="s">
        <v>164</v>
      </c>
      <c r="L108" s="41"/>
      <c r="M108" s="202" t="s">
        <v>21</v>
      </c>
      <c r="N108" s="203" t="s">
        <v>45</v>
      </c>
      <c r="O108" s="66"/>
      <c r="P108" s="204">
        <f t="shared" si="1"/>
        <v>0</v>
      </c>
      <c r="Q108" s="204">
        <v>0</v>
      </c>
      <c r="R108" s="204">
        <f t="shared" si="2"/>
        <v>0</v>
      </c>
      <c r="S108" s="204">
        <v>0</v>
      </c>
      <c r="T108" s="205">
        <f t="shared" si="3"/>
        <v>0</v>
      </c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  <c r="AR108" s="206" t="s">
        <v>237</v>
      </c>
      <c r="AT108" s="206" t="s">
        <v>148</v>
      </c>
      <c r="AU108" s="206" t="s">
        <v>83</v>
      </c>
      <c r="AY108" s="19" t="s">
        <v>145</v>
      </c>
      <c r="BE108" s="207">
        <f t="shared" si="4"/>
        <v>0</v>
      </c>
      <c r="BF108" s="207">
        <f t="shared" si="5"/>
        <v>0</v>
      </c>
      <c r="BG108" s="207">
        <f t="shared" si="6"/>
        <v>0</v>
      </c>
      <c r="BH108" s="207">
        <f t="shared" si="7"/>
        <v>0</v>
      </c>
      <c r="BI108" s="207">
        <f t="shared" si="8"/>
        <v>0</v>
      </c>
      <c r="BJ108" s="19" t="s">
        <v>81</v>
      </c>
      <c r="BK108" s="207">
        <f t="shared" si="9"/>
        <v>0</v>
      </c>
      <c r="BL108" s="19" t="s">
        <v>237</v>
      </c>
      <c r="BM108" s="206" t="s">
        <v>624</v>
      </c>
    </row>
    <row r="109" spans="1:65" s="2" customFormat="1" ht="16.5" customHeight="1">
      <c r="A109" s="36"/>
      <c r="B109" s="37"/>
      <c r="C109" s="241" t="s">
        <v>211</v>
      </c>
      <c r="D109" s="241" t="s">
        <v>273</v>
      </c>
      <c r="E109" s="242" t="s">
        <v>625</v>
      </c>
      <c r="F109" s="243" t="s">
        <v>626</v>
      </c>
      <c r="G109" s="244" t="s">
        <v>214</v>
      </c>
      <c r="H109" s="245">
        <v>25</v>
      </c>
      <c r="I109" s="246"/>
      <c r="J109" s="247">
        <f t="shared" si="0"/>
        <v>0</v>
      </c>
      <c r="K109" s="243" t="s">
        <v>164</v>
      </c>
      <c r="L109" s="248"/>
      <c r="M109" s="249" t="s">
        <v>21</v>
      </c>
      <c r="N109" s="250" t="s">
        <v>45</v>
      </c>
      <c r="O109" s="66"/>
      <c r="P109" s="204">
        <f t="shared" si="1"/>
        <v>0</v>
      </c>
      <c r="Q109" s="204">
        <v>1.6000000000000001E-4</v>
      </c>
      <c r="R109" s="204">
        <f t="shared" si="2"/>
        <v>4.0000000000000001E-3</v>
      </c>
      <c r="S109" s="204">
        <v>0</v>
      </c>
      <c r="T109" s="205">
        <f t="shared" si="3"/>
        <v>0</v>
      </c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  <c r="AR109" s="206" t="s">
        <v>276</v>
      </c>
      <c r="AT109" s="206" t="s">
        <v>273</v>
      </c>
      <c r="AU109" s="206" t="s">
        <v>83</v>
      </c>
      <c r="AY109" s="19" t="s">
        <v>145</v>
      </c>
      <c r="BE109" s="207">
        <f t="shared" si="4"/>
        <v>0</v>
      </c>
      <c r="BF109" s="207">
        <f t="shared" si="5"/>
        <v>0</v>
      </c>
      <c r="BG109" s="207">
        <f t="shared" si="6"/>
        <v>0</v>
      </c>
      <c r="BH109" s="207">
        <f t="shared" si="7"/>
        <v>0</v>
      </c>
      <c r="BI109" s="207">
        <f t="shared" si="8"/>
        <v>0</v>
      </c>
      <c r="BJ109" s="19" t="s">
        <v>81</v>
      </c>
      <c r="BK109" s="207">
        <f t="shared" si="9"/>
        <v>0</v>
      </c>
      <c r="BL109" s="19" t="s">
        <v>237</v>
      </c>
      <c r="BM109" s="206" t="s">
        <v>627</v>
      </c>
    </row>
    <row r="110" spans="1:65" s="2" customFormat="1" ht="16.5" customHeight="1">
      <c r="A110" s="36"/>
      <c r="B110" s="37"/>
      <c r="C110" s="195" t="s">
        <v>217</v>
      </c>
      <c r="D110" s="195" t="s">
        <v>148</v>
      </c>
      <c r="E110" s="196" t="s">
        <v>628</v>
      </c>
      <c r="F110" s="197" t="s">
        <v>629</v>
      </c>
      <c r="G110" s="198" t="s">
        <v>214</v>
      </c>
      <c r="H110" s="199">
        <v>12</v>
      </c>
      <c r="I110" s="200"/>
      <c r="J110" s="201">
        <f t="shared" si="0"/>
        <v>0</v>
      </c>
      <c r="K110" s="197" t="s">
        <v>164</v>
      </c>
      <c r="L110" s="41"/>
      <c r="M110" s="202" t="s">
        <v>21</v>
      </c>
      <c r="N110" s="203" t="s">
        <v>45</v>
      </c>
      <c r="O110" s="66"/>
      <c r="P110" s="204">
        <f t="shared" si="1"/>
        <v>0</v>
      </c>
      <c r="Q110" s="204">
        <v>0</v>
      </c>
      <c r="R110" s="204">
        <f t="shared" si="2"/>
        <v>0</v>
      </c>
      <c r="S110" s="204">
        <v>0</v>
      </c>
      <c r="T110" s="205">
        <f t="shared" si="3"/>
        <v>0</v>
      </c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  <c r="AR110" s="206" t="s">
        <v>237</v>
      </c>
      <c r="AT110" s="206" t="s">
        <v>148</v>
      </c>
      <c r="AU110" s="206" t="s">
        <v>83</v>
      </c>
      <c r="AY110" s="19" t="s">
        <v>145</v>
      </c>
      <c r="BE110" s="207">
        <f t="shared" si="4"/>
        <v>0</v>
      </c>
      <c r="BF110" s="207">
        <f t="shared" si="5"/>
        <v>0</v>
      </c>
      <c r="BG110" s="207">
        <f t="shared" si="6"/>
        <v>0</v>
      </c>
      <c r="BH110" s="207">
        <f t="shared" si="7"/>
        <v>0</v>
      </c>
      <c r="BI110" s="207">
        <f t="shared" si="8"/>
        <v>0</v>
      </c>
      <c r="BJ110" s="19" t="s">
        <v>81</v>
      </c>
      <c r="BK110" s="207">
        <f t="shared" si="9"/>
        <v>0</v>
      </c>
      <c r="BL110" s="19" t="s">
        <v>237</v>
      </c>
      <c r="BM110" s="206" t="s">
        <v>630</v>
      </c>
    </row>
    <row r="111" spans="1:65" s="2" customFormat="1" ht="16.5" customHeight="1">
      <c r="A111" s="36"/>
      <c r="B111" s="37"/>
      <c r="C111" s="241" t="s">
        <v>224</v>
      </c>
      <c r="D111" s="241" t="s">
        <v>273</v>
      </c>
      <c r="E111" s="242" t="s">
        <v>631</v>
      </c>
      <c r="F111" s="243" t="s">
        <v>632</v>
      </c>
      <c r="G111" s="244" t="s">
        <v>214</v>
      </c>
      <c r="H111" s="245">
        <v>6</v>
      </c>
      <c r="I111" s="246"/>
      <c r="J111" s="247">
        <f t="shared" si="0"/>
        <v>0</v>
      </c>
      <c r="K111" s="243" t="s">
        <v>152</v>
      </c>
      <c r="L111" s="248"/>
      <c r="M111" s="249" t="s">
        <v>21</v>
      </c>
      <c r="N111" s="250" t="s">
        <v>45</v>
      </c>
      <c r="O111" s="66"/>
      <c r="P111" s="204">
        <f t="shared" si="1"/>
        <v>0</v>
      </c>
      <c r="Q111" s="204">
        <v>1.2099999999999999E-3</v>
      </c>
      <c r="R111" s="204">
        <f t="shared" si="2"/>
        <v>7.2599999999999991E-3</v>
      </c>
      <c r="S111" s="204">
        <v>0</v>
      </c>
      <c r="T111" s="205">
        <f t="shared" si="3"/>
        <v>0</v>
      </c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  <c r="AR111" s="206" t="s">
        <v>276</v>
      </c>
      <c r="AT111" s="206" t="s">
        <v>273</v>
      </c>
      <c r="AU111" s="206" t="s">
        <v>83</v>
      </c>
      <c r="AY111" s="19" t="s">
        <v>145</v>
      </c>
      <c r="BE111" s="207">
        <f t="shared" si="4"/>
        <v>0</v>
      </c>
      <c r="BF111" s="207">
        <f t="shared" si="5"/>
        <v>0</v>
      </c>
      <c r="BG111" s="207">
        <f t="shared" si="6"/>
        <v>0</v>
      </c>
      <c r="BH111" s="207">
        <f t="shared" si="7"/>
        <v>0</v>
      </c>
      <c r="BI111" s="207">
        <f t="shared" si="8"/>
        <v>0</v>
      </c>
      <c r="BJ111" s="19" t="s">
        <v>81</v>
      </c>
      <c r="BK111" s="207">
        <f t="shared" si="9"/>
        <v>0</v>
      </c>
      <c r="BL111" s="19" t="s">
        <v>237</v>
      </c>
      <c r="BM111" s="206" t="s">
        <v>633</v>
      </c>
    </row>
    <row r="112" spans="1:65" s="2" customFormat="1" ht="16.5" customHeight="1">
      <c r="A112" s="36"/>
      <c r="B112" s="37"/>
      <c r="C112" s="195" t="s">
        <v>229</v>
      </c>
      <c r="D112" s="195" t="s">
        <v>148</v>
      </c>
      <c r="E112" s="196" t="s">
        <v>634</v>
      </c>
      <c r="F112" s="197" t="s">
        <v>635</v>
      </c>
      <c r="G112" s="198" t="s">
        <v>214</v>
      </c>
      <c r="H112" s="199">
        <v>12</v>
      </c>
      <c r="I112" s="200"/>
      <c r="J112" s="201">
        <f t="shared" si="0"/>
        <v>0</v>
      </c>
      <c r="K112" s="197" t="s">
        <v>164</v>
      </c>
      <c r="L112" s="41"/>
      <c r="M112" s="202" t="s">
        <v>21</v>
      </c>
      <c r="N112" s="203" t="s">
        <v>45</v>
      </c>
      <c r="O112" s="66"/>
      <c r="P112" s="204">
        <f t="shared" si="1"/>
        <v>0</v>
      </c>
      <c r="Q112" s="204">
        <v>0</v>
      </c>
      <c r="R112" s="204">
        <f t="shared" si="2"/>
        <v>0</v>
      </c>
      <c r="S112" s="204">
        <v>0</v>
      </c>
      <c r="T112" s="205">
        <f t="shared" si="3"/>
        <v>0</v>
      </c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  <c r="AR112" s="206" t="s">
        <v>237</v>
      </c>
      <c r="AT112" s="206" t="s">
        <v>148</v>
      </c>
      <c r="AU112" s="206" t="s">
        <v>83</v>
      </c>
      <c r="AY112" s="19" t="s">
        <v>145</v>
      </c>
      <c r="BE112" s="207">
        <f t="shared" si="4"/>
        <v>0</v>
      </c>
      <c r="BF112" s="207">
        <f t="shared" si="5"/>
        <v>0</v>
      </c>
      <c r="BG112" s="207">
        <f t="shared" si="6"/>
        <v>0</v>
      </c>
      <c r="BH112" s="207">
        <f t="shared" si="7"/>
        <v>0</v>
      </c>
      <c r="BI112" s="207">
        <f t="shared" si="8"/>
        <v>0</v>
      </c>
      <c r="BJ112" s="19" t="s">
        <v>81</v>
      </c>
      <c r="BK112" s="207">
        <f t="shared" si="9"/>
        <v>0</v>
      </c>
      <c r="BL112" s="19" t="s">
        <v>237</v>
      </c>
      <c r="BM112" s="206" t="s">
        <v>636</v>
      </c>
    </row>
    <row r="113" spans="1:65" s="2" customFormat="1" ht="16.5" customHeight="1">
      <c r="A113" s="36"/>
      <c r="B113" s="37"/>
      <c r="C113" s="241" t="s">
        <v>8</v>
      </c>
      <c r="D113" s="241" t="s">
        <v>273</v>
      </c>
      <c r="E113" s="242" t="s">
        <v>637</v>
      </c>
      <c r="F113" s="243" t="s">
        <v>638</v>
      </c>
      <c r="G113" s="244" t="s">
        <v>214</v>
      </c>
      <c r="H113" s="245">
        <v>12</v>
      </c>
      <c r="I113" s="246"/>
      <c r="J113" s="247">
        <f t="shared" si="0"/>
        <v>0</v>
      </c>
      <c r="K113" s="243" t="s">
        <v>164</v>
      </c>
      <c r="L113" s="248"/>
      <c r="M113" s="249" t="s">
        <v>21</v>
      </c>
      <c r="N113" s="250" t="s">
        <v>45</v>
      </c>
      <c r="O113" s="66"/>
      <c r="P113" s="204">
        <f t="shared" si="1"/>
        <v>0</v>
      </c>
      <c r="Q113" s="204">
        <v>3.0000000000000001E-3</v>
      </c>
      <c r="R113" s="204">
        <f t="shared" si="2"/>
        <v>3.6000000000000004E-2</v>
      </c>
      <c r="S113" s="204">
        <v>0</v>
      </c>
      <c r="T113" s="205">
        <f t="shared" si="3"/>
        <v>0</v>
      </c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  <c r="AR113" s="206" t="s">
        <v>276</v>
      </c>
      <c r="AT113" s="206" t="s">
        <v>273</v>
      </c>
      <c r="AU113" s="206" t="s">
        <v>83</v>
      </c>
      <c r="AY113" s="19" t="s">
        <v>145</v>
      </c>
      <c r="BE113" s="207">
        <f t="shared" si="4"/>
        <v>0</v>
      </c>
      <c r="BF113" s="207">
        <f t="shared" si="5"/>
        <v>0</v>
      </c>
      <c r="BG113" s="207">
        <f t="shared" si="6"/>
        <v>0</v>
      </c>
      <c r="BH113" s="207">
        <f t="shared" si="7"/>
        <v>0</v>
      </c>
      <c r="BI113" s="207">
        <f t="shared" si="8"/>
        <v>0</v>
      </c>
      <c r="BJ113" s="19" t="s">
        <v>81</v>
      </c>
      <c r="BK113" s="207">
        <f t="shared" si="9"/>
        <v>0</v>
      </c>
      <c r="BL113" s="19" t="s">
        <v>237</v>
      </c>
      <c r="BM113" s="206" t="s">
        <v>639</v>
      </c>
    </row>
    <row r="114" spans="1:65" s="2" customFormat="1" ht="16.5" customHeight="1">
      <c r="A114" s="36"/>
      <c r="B114" s="37"/>
      <c r="C114" s="241" t="s">
        <v>237</v>
      </c>
      <c r="D114" s="241" t="s">
        <v>273</v>
      </c>
      <c r="E114" s="242" t="s">
        <v>640</v>
      </c>
      <c r="F114" s="243" t="s">
        <v>641</v>
      </c>
      <c r="G114" s="244" t="s">
        <v>214</v>
      </c>
      <c r="H114" s="245">
        <v>12</v>
      </c>
      <c r="I114" s="246"/>
      <c r="J114" s="247">
        <f t="shared" si="0"/>
        <v>0</v>
      </c>
      <c r="K114" s="243" t="s">
        <v>152</v>
      </c>
      <c r="L114" s="248"/>
      <c r="M114" s="249" t="s">
        <v>21</v>
      </c>
      <c r="N114" s="250" t="s">
        <v>45</v>
      </c>
      <c r="O114" s="66"/>
      <c r="P114" s="204">
        <f t="shared" si="1"/>
        <v>0</v>
      </c>
      <c r="Q114" s="204">
        <v>0</v>
      </c>
      <c r="R114" s="204">
        <f t="shared" si="2"/>
        <v>0</v>
      </c>
      <c r="S114" s="204">
        <v>0</v>
      </c>
      <c r="T114" s="205">
        <f t="shared" si="3"/>
        <v>0</v>
      </c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  <c r="AR114" s="206" t="s">
        <v>276</v>
      </c>
      <c r="AT114" s="206" t="s">
        <v>273</v>
      </c>
      <c r="AU114" s="206" t="s">
        <v>83</v>
      </c>
      <c r="AY114" s="19" t="s">
        <v>145</v>
      </c>
      <c r="BE114" s="207">
        <f t="shared" si="4"/>
        <v>0</v>
      </c>
      <c r="BF114" s="207">
        <f t="shared" si="5"/>
        <v>0</v>
      </c>
      <c r="BG114" s="207">
        <f t="shared" si="6"/>
        <v>0</v>
      </c>
      <c r="BH114" s="207">
        <f t="shared" si="7"/>
        <v>0</v>
      </c>
      <c r="BI114" s="207">
        <f t="shared" si="8"/>
        <v>0</v>
      </c>
      <c r="BJ114" s="19" t="s">
        <v>81</v>
      </c>
      <c r="BK114" s="207">
        <f t="shared" si="9"/>
        <v>0</v>
      </c>
      <c r="BL114" s="19" t="s">
        <v>237</v>
      </c>
      <c r="BM114" s="206" t="s">
        <v>642</v>
      </c>
    </row>
    <row r="115" spans="1:65" s="2" customFormat="1" ht="21.75" customHeight="1">
      <c r="A115" s="36"/>
      <c r="B115" s="37"/>
      <c r="C115" s="195" t="s">
        <v>241</v>
      </c>
      <c r="D115" s="195" t="s">
        <v>148</v>
      </c>
      <c r="E115" s="196" t="s">
        <v>643</v>
      </c>
      <c r="F115" s="197" t="s">
        <v>644</v>
      </c>
      <c r="G115" s="198" t="s">
        <v>214</v>
      </c>
      <c r="H115" s="199">
        <v>1</v>
      </c>
      <c r="I115" s="200"/>
      <c r="J115" s="201">
        <f t="shared" si="0"/>
        <v>0</v>
      </c>
      <c r="K115" s="197" t="s">
        <v>164</v>
      </c>
      <c r="L115" s="41"/>
      <c r="M115" s="202" t="s">
        <v>21</v>
      </c>
      <c r="N115" s="203" t="s">
        <v>45</v>
      </c>
      <c r="O115" s="66"/>
      <c r="P115" s="204">
        <f t="shared" si="1"/>
        <v>0</v>
      </c>
      <c r="Q115" s="204">
        <v>0</v>
      </c>
      <c r="R115" s="204">
        <f t="shared" si="2"/>
        <v>0</v>
      </c>
      <c r="S115" s="204">
        <v>0</v>
      </c>
      <c r="T115" s="205">
        <f t="shared" si="3"/>
        <v>0</v>
      </c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  <c r="AR115" s="206" t="s">
        <v>237</v>
      </c>
      <c r="AT115" s="206" t="s">
        <v>148</v>
      </c>
      <c r="AU115" s="206" t="s">
        <v>83</v>
      </c>
      <c r="AY115" s="19" t="s">
        <v>145</v>
      </c>
      <c r="BE115" s="207">
        <f t="shared" si="4"/>
        <v>0</v>
      </c>
      <c r="BF115" s="207">
        <f t="shared" si="5"/>
        <v>0</v>
      </c>
      <c r="BG115" s="207">
        <f t="shared" si="6"/>
        <v>0</v>
      </c>
      <c r="BH115" s="207">
        <f t="shared" si="7"/>
        <v>0</v>
      </c>
      <c r="BI115" s="207">
        <f t="shared" si="8"/>
        <v>0</v>
      </c>
      <c r="BJ115" s="19" t="s">
        <v>81</v>
      </c>
      <c r="BK115" s="207">
        <f t="shared" si="9"/>
        <v>0</v>
      </c>
      <c r="BL115" s="19" t="s">
        <v>237</v>
      </c>
      <c r="BM115" s="206" t="s">
        <v>645</v>
      </c>
    </row>
    <row r="116" spans="1:65" s="13" customFormat="1" ht="11.25">
      <c r="B116" s="208"/>
      <c r="C116" s="209"/>
      <c r="D116" s="210" t="s">
        <v>155</v>
      </c>
      <c r="E116" s="211" t="s">
        <v>21</v>
      </c>
      <c r="F116" s="212" t="s">
        <v>646</v>
      </c>
      <c r="G116" s="209"/>
      <c r="H116" s="211" t="s">
        <v>21</v>
      </c>
      <c r="I116" s="213"/>
      <c r="J116" s="209"/>
      <c r="K116" s="209"/>
      <c r="L116" s="214"/>
      <c r="M116" s="215"/>
      <c r="N116" s="216"/>
      <c r="O116" s="216"/>
      <c r="P116" s="216"/>
      <c r="Q116" s="216"/>
      <c r="R116" s="216"/>
      <c r="S116" s="216"/>
      <c r="T116" s="217"/>
      <c r="AT116" s="218" t="s">
        <v>155</v>
      </c>
      <c r="AU116" s="218" t="s">
        <v>83</v>
      </c>
      <c r="AV116" s="13" t="s">
        <v>81</v>
      </c>
      <c r="AW116" s="13" t="s">
        <v>34</v>
      </c>
      <c r="AX116" s="13" t="s">
        <v>74</v>
      </c>
      <c r="AY116" s="218" t="s">
        <v>145</v>
      </c>
    </row>
    <row r="117" spans="1:65" s="14" customFormat="1" ht="11.25">
      <c r="B117" s="219"/>
      <c r="C117" s="220"/>
      <c r="D117" s="210" t="s">
        <v>155</v>
      </c>
      <c r="E117" s="221" t="s">
        <v>21</v>
      </c>
      <c r="F117" s="222" t="s">
        <v>81</v>
      </c>
      <c r="G117" s="220"/>
      <c r="H117" s="223">
        <v>1</v>
      </c>
      <c r="I117" s="224"/>
      <c r="J117" s="220"/>
      <c r="K117" s="220"/>
      <c r="L117" s="225"/>
      <c r="M117" s="226"/>
      <c r="N117" s="227"/>
      <c r="O117" s="227"/>
      <c r="P117" s="227"/>
      <c r="Q117" s="227"/>
      <c r="R117" s="227"/>
      <c r="S117" s="227"/>
      <c r="T117" s="228"/>
      <c r="AT117" s="229" t="s">
        <v>155</v>
      </c>
      <c r="AU117" s="229" t="s">
        <v>83</v>
      </c>
      <c r="AV117" s="14" t="s">
        <v>83</v>
      </c>
      <c r="AW117" s="14" t="s">
        <v>34</v>
      </c>
      <c r="AX117" s="14" t="s">
        <v>81</v>
      </c>
      <c r="AY117" s="229" t="s">
        <v>145</v>
      </c>
    </row>
    <row r="118" spans="1:65" s="2" customFormat="1" ht="21.75" customHeight="1">
      <c r="A118" s="36"/>
      <c r="B118" s="37"/>
      <c r="C118" s="195" t="s">
        <v>248</v>
      </c>
      <c r="D118" s="195" t="s">
        <v>148</v>
      </c>
      <c r="E118" s="196" t="s">
        <v>647</v>
      </c>
      <c r="F118" s="197" t="s">
        <v>648</v>
      </c>
      <c r="G118" s="198" t="s">
        <v>227</v>
      </c>
      <c r="H118" s="199">
        <v>0.26400000000000001</v>
      </c>
      <c r="I118" s="200"/>
      <c r="J118" s="201">
        <f>ROUND(I118*H118,2)</f>
        <v>0</v>
      </c>
      <c r="K118" s="197" t="s">
        <v>164</v>
      </c>
      <c r="L118" s="41"/>
      <c r="M118" s="202" t="s">
        <v>21</v>
      </c>
      <c r="N118" s="203" t="s">
        <v>45</v>
      </c>
      <c r="O118" s="66"/>
      <c r="P118" s="204">
        <f>O118*H118</f>
        <v>0</v>
      </c>
      <c r="Q118" s="204">
        <v>0</v>
      </c>
      <c r="R118" s="204">
        <f>Q118*H118</f>
        <v>0</v>
      </c>
      <c r="S118" s="204">
        <v>0</v>
      </c>
      <c r="T118" s="205">
        <f>S118*H118</f>
        <v>0</v>
      </c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  <c r="AR118" s="206" t="s">
        <v>237</v>
      </c>
      <c r="AT118" s="206" t="s">
        <v>148</v>
      </c>
      <c r="AU118" s="206" t="s">
        <v>83</v>
      </c>
      <c r="AY118" s="19" t="s">
        <v>145</v>
      </c>
      <c r="BE118" s="207">
        <f>IF(N118="základní",J118,0)</f>
        <v>0</v>
      </c>
      <c r="BF118" s="207">
        <f>IF(N118="snížená",J118,0)</f>
        <v>0</v>
      </c>
      <c r="BG118" s="207">
        <f>IF(N118="zákl. přenesená",J118,0)</f>
        <v>0</v>
      </c>
      <c r="BH118" s="207">
        <f>IF(N118="sníž. přenesená",J118,0)</f>
        <v>0</v>
      </c>
      <c r="BI118" s="207">
        <f>IF(N118="nulová",J118,0)</f>
        <v>0</v>
      </c>
      <c r="BJ118" s="19" t="s">
        <v>81</v>
      </c>
      <c r="BK118" s="207">
        <f>ROUND(I118*H118,2)</f>
        <v>0</v>
      </c>
      <c r="BL118" s="19" t="s">
        <v>237</v>
      </c>
      <c r="BM118" s="206" t="s">
        <v>649</v>
      </c>
    </row>
    <row r="119" spans="1:65" s="12" customFormat="1" ht="22.9" customHeight="1">
      <c r="B119" s="179"/>
      <c r="C119" s="180"/>
      <c r="D119" s="181" t="s">
        <v>73</v>
      </c>
      <c r="E119" s="193" t="s">
        <v>650</v>
      </c>
      <c r="F119" s="193" t="s">
        <v>651</v>
      </c>
      <c r="G119" s="180"/>
      <c r="H119" s="180"/>
      <c r="I119" s="183"/>
      <c r="J119" s="194">
        <f>BK119</f>
        <v>0</v>
      </c>
      <c r="K119" s="180"/>
      <c r="L119" s="185"/>
      <c r="M119" s="186"/>
      <c r="N119" s="187"/>
      <c r="O119" s="187"/>
      <c r="P119" s="188">
        <f>SUM(P120:P123)</f>
        <v>0</v>
      </c>
      <c r="Q119" s="187"/>
      <c r="R119" s="188">
        <f>SUM(R120:R123)</f>
        <v>0</v>
      </c>
      <c r="S119" s="187"/>
      <c r="T119" s="189">
        <f>SUM(T120:T123)</f>
        <v>0.34600000000000003</v>
      </c>
      <c r="AR119" s="190" t="s">
        <v>81</v>
      </c>
      <c r="AT119" s="191" t="s">
        <v>73</v>
      </c>
      <c r="AU119" s="191" t="s">
        <v>81</v>
      </c>
      <c r="AY119" s="190" t="s">
        <v>145</v>
      </c>
      <c r="BK119" s="192">
        <f>SUM(BK120:BK123)</f>
        <v>0</v>
      </c>
    </row>
    <row r="120" spans="1:65" s="2" customFormat="1" ht="21.75" customHeight="1">
      <c r="A120" s="36"/>
      <c r="B120" s="37"/>
      <c r="C120" s="195" t="s">
        <v>256</v>
      </c>
      <c r="D120" s="195" t="s">
        <v>148</v>
      </c>
      <c r="E120" s="196" t="s">
        <v>652</v>
      </c>
      <c r="F120" s="197" t="s">
        <v>653</v>
      </c>
      <c r="G120" s="198" t="s">
        <v>182</v>
      </c>
      <c r="H120" s="199">
        <v>450</v>
      </c>
      <c r="I120" s="200"/>
      <c r="J120" s="201">
        <f>ROUND(I120*H120,2)</f>
        <v>0</v>
      </c>
      <c r="K120" s="197" t="s">
        <v>164</v>
      </c>
      <c r="L120" s="41"/>
      <c r="M120" s="202" t="s">
        <v>21</v>
      </c>
      <c r="N120" s="203" t="s">
        <v>45</v>
      </c>
      <c r="O120" s="66"/>
      <c r="P120" s="204">
        <f>O120*H120</f>
        <v>0</v>
      </c>
      <c r="Q120" s="204">
        <v>0</v>
      </c>
      <c r="R120" s="204">
        <f>Q120*H120</f>
        <v>0</v>
      </c>
      <c r="S120" s="204">
        <v>4.0000000000000002E-4</v>
      </c>
      <c r="T120" s="205">
        <f>S120*H120</f>
        <v>0.18000000000000002</v>
      </c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  <c r="AR120" s="206" t="s">
        <v>237</v>
      </c>
      <c r="AT120" s="206" t="s">
        <v>148</v>
      </c>
      <c r="AU120" s="206" t="s">
        <v>83</v>
      </c>
      <c r="AY120" s="19" t="s">
        <v>145</v>
      </c>
      <c r="BE120" s="207">
        <f>IF(N120="základní",J120,0)</f>
        <v>0</v>
      </c>
      <c r="BF120" s="207">
        <f>IF(N120="snížená",J120,0)</f>
        <v>0</v>
      </c>
      <c r="BG120" s="207">
        <f>IF(N120="zákl. přenesená",J120,0)</f>
        <v>0</v>
      </c>
      <c r="BH120" s="207">
        <f>IF(N120="sníž. přenesená",J120,0)</f>
        <v>0</v>
      </c>
      <c r="BI120" s="207">
        <f>IF(N120="nulová",J120,0)</f>
        <v>0</v>
      </c>
      <c r="BJ120" s="19" t="s">
        <v>81</v>
      </c>
      <c r="BK120" s="207">
        <f>ROUND(I120*H120,2)</f>
        <v>0</v>
      </c>
      <c r="BL120" s="19" t="s">
        <v>237</v>
      </c>
      <c r="BM120" s="206" t="s">
        <v>654</v>
      </c>
    </row>
    <row r="121" spans="1:65" s="2" customFormat="1" ht="16.5" customHeight="1">
      <c r="A121" s="36"/>
      <c r="B121" s="37"/>
      <c r="C121" s="195" t="s">
        <v>260</v>
      </c>
      <c r="D121" s="195" t="s">
        <v>148</v>
      </c>
      <c r="E121" s="196" t="s">
        <v>655</v>
      </c>
      <c r="F121" s="197" t="s">
        <v>656</v>
      </c>
      <c r="G121" s="198" t="s">
        <v>214</v>
      </c>
      <c r="H121" s="199">
        <v>25</v>
      </c>
      <c r="I121" s="200"/>
      <c r="J121" s="201">
        <f>ROUND(I121*H121,2)</f>
        <v>0</v>
      </c>
      <c r="K121" s="197" t="s">
        <v>164</v>
      </c>
      <c r="L121" s="41"/>
      <c r="M121" s="202" t="s">
        <v>21</v>
      </c>
      <c r="N121" s="203" t="s">
        <v>45</v>
      </c>
      <c r="O121" s="66"/>
      <c r="P121" s="204">
        <f>O121*H121</f>
        <v>0</v>
      </c>
      <c r="Q121" s="204">
        <v>0</v>
      </c>
      <c r="R121" s="204">
        <f>Q121*H121</f>
        <v>0</v>
      </c>
      <c r="S121" s="204">
        <v>2.5000000000000001E-4</v>
      </c>
      <c r="T121" s="205">
        <f>S121*H121</f>
        <v>6.2500000000000003E-3</v>
      </c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R121" s="206" t="s">
        <v>237</v>
      </c>
      <c r="AT121" s="206" t="s">
        <v>148</v>
      </c>
      <c r="AU121" s="206" t="s">
        <v>83</v>
      </c>
      <c r="AY121" s="19" t="s">
        <v>145</v>
      </c>
      <c r="BE121" s="207">
        <f>IF(N121="základní",J121,0)</f>
        <v>0</v>
      </c>
      <c r="BF121" s="207">
        <f>IF(N121="snížená",J121,0)</f>
        <v>0</v>
      </c>
      <c r="BG121" s="207">
        <f>IF(N121="zákl. přenesená",J121,0)</f>
        <v>0</v>
      </c>
      <c r="BH121" s="207">
        <f>IF(N121="sníž. přenesená",J121,0)</f>
        <v>0</v>
      </c>
      <c r="BI121" s="207">
        <f>IF(N121="nulová",J121,0)</f>
        <v>0</v>
      </c>
      <c r="BJ121" s="19" t="s">
        <v>81</v>
      </c>
      <c r="BK121" s="207">
        <f>ROUND(I121*H121,2)</f>
        <v>0</v>
      </c>
      <c r="BL121" s="19" t="s">
        <v>237</v>
      </c>
      <c r="BM121" s="206" t="s">
        <v>657</v>
      </c>
    </row>
    <row r="122" spans="1:65" s="2" customFormat="1" ht="21.75" customHeight="1">
      <c r="A122" s="36"/>
      <c r="B122" s="37"/>
      <c r="C122" s="195" t="s">
        <v>7</v>
      </c>
      <c r="D122" s="195" t="s">
        <v>148</v>
      </c>
      <c r="E122" s="196" t="s">
        <v>658</v>
      </c>
      <c r="F122" s="197" t="s">
        <v>659</v>
      </c>
      <c r="G122" s="198" t="s">
        <v>214</v>
      </c>
      <c r="H122" s="199">
        <v>75</v>
      </c>
      <c r="I122" s="200"/>
      <c r="J122" s="201">
        <f>ROUND(I122*H122,2)</f>
        <v>0</v>
      </c>
      <c r="K122" s="197" t="s">
        <v>164</v>
      </c>
      <c r="L122" s="41"/>
      <c r="M122" s="202" t="s">
        <v>21</v>
      </c>
      <c r="N122" s="203" t="s">
        <v>45</v>
      </c>
      <c r="O122" s="66"/>
      <c r="P122" s="204">
        <f>O122*H122</f>
        <v>0</v>
      </c>
      <c r="Q122" s="204">
        <v>0</v>
      </c>
      <c r="R122" s="204">
        <f>Q122*H122</f>
        <v>0</v>
      </c>
      <c r="S122" s="204">
        <v>4.4999999999999999E-4</v>
      </c>
      <c r="T122" s="205">
        <f>S122*H122</f>
        <v>3.3750000000000002E-2</v>
      </c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R122" s="206" t="s">
        <v>237</v>
      </c>
      <c r="AT122" s="206" t="s">
        <v>148</v>
      </c>
      <c r="AU122" s="206" t="s">
        <v>83</v>
      </c>
      <c r="AY122" s="19" t="s">
        <v>145</v>
      </c>
      <c r="BE122" s="207">
        <f>IF(N122="základní",J122,0)</f>
        <v>0</v>
      </c>
      <c r="BF122" s="207">
        <f>IF(N122="snížená",J122,0)</f>
        <v>0</v>
      </c>
      <c r="BG122" s="207">
        <f>IF(N122="zákl. přenesená",J122,0)</f>
        <v>0</v>
      </c>
      <c r="BH122" s="207">
        <f>IF(N122="sníž. přenesená",J122,0)</f>
        <v>0</v>
      </c>
      <c r="BI122" s="207">
        <f>IF(N122="nulová",J122,0)</f>
        <v>0</v>
      </c>
      <c r="BJ122" s="19" t="s">
        <v>81</v>
      </c>
      <c r="BK122" s="207">
        <f>ROUND(I122*H122,2)</f>
        <v>0</v>
      </c>
      <c r="BL122" s="19" t="s">
        <v>237</v>
      </c>
      <c r="BM122" s="206" t="s">
        <v>660</v>
      </c>
    </row>
    <row r="123" spans="1:65" s="2" customFormat="1" ht="21.75" customHeight="1">
      <c r="A123" s="36"/>
      <c r="B123" s="37"/>
      <c r="C123" s="195" t="s">
        <v>272</v>
      </c>
      <c r="D123" s="195" t="s">
        <v>148</v>
      </c>
      <c r="E123" s="196" t="s">
        <v>661</v>
      </c>
      <c r="F123" s="197" t="s">
        <v>662</v>
      </c>
      <c r="G123" s="198" t="s">
        <v>214</v>
      </c>
      <c r="H123" s="199">
        <v>450</v>
      </c>
      <c r="I123" s="200"/>
      <c r="J123" s="201">
        <f>ROUND(I123*H123,2)</f>
        <v>0</v>
      </c>
      <c r="K123" s="197" t="s">
        <v>164</v>
      </c>
      <c r="L123" s="41"/>
      <c r="M123" s="202" t="s">
        <v>21</v>
      </c>
      <c r="N123" s="203" t="s">
        <v>45</v>
      </c>
      <c r="O123" s="66"/>
      <c r="P123" s="204">
        <f>O123*H123</f>
        <v>0</v>
      </c>
      <c r="Q123" s="204">
        <v>0</v>
      </c>
      <c r="R123" s="204">
        <f>Q123*H123</f>
        <v>0</v>
      </c>
      <c r="S123" s="204">
        <v>2.7999999999999998E-4</v>
      </c>
      <c r="T123" s="205">
        <f>S123*H123</f>
        <v>0.126</v>
      </c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R123" s="206" t="s">
        <v>237</v>
      </c>
      <c r="AT123" s="206" t="s">
        <v>148</v>
      </c>
      <c r="AU123" s="206" t="s">
        <v>83</v>
      </c>
      <c r="AY123" s="19" t="s">
        <v>145</v>
      </c>
      <c r="BE123" s="207">
        <f>IF(N123="základní",J123,0)</f>
        <v>0</v>
      </c>
      <c r="BF123" s="207">
        <f>IF(N123="snížená",J123,0)</f>
        <v>0</v>
      </c>
      <c r="BG123" s="207">
        <f>IF(N123="zákl. přenesená",J123,0)</f>
        <v>0</v>
      </c>
      <c r="BH123" s="207">
        <f>IF(N123="sníž. přenesená",J123,0)</f>
        <v>0</v>
      </c>
      <c r="BI123" s="207">
        <f>IF(N123="nulová",J123,0)</f>
        <v>0</v>
      </c>
      <c r="BJ123" s="19" t="s">
        <v>81</v>
      </c>
      <c r="BK123" s="207">
        <f>ROUND(I123*H123,2)</f>
        <v>0</v>
      </c>
      <c r="BL123" s="19" t="s">
        <v>237</v>
      </c>
      <c r="BM123" s="206" t="s">
        <v>663</v>
      </c>
    </row>
    <row r="124" spans="1:65" s="12" customFormat="1" ht="25.9" customHeight="1">
      <c r="B124" s="179"/>
      <c r="C124" s="180"/>
      <c r="D124" s="181" t="s">
        <v>73</v>
      </c>
      <c r="E124" s="182" t="s">
        <v>664</v>
      </c>
      <c r="F124" s="182" t="s">
        <v>665</v>
      </c>
      <c r="G124" s="180"/>
      <c r="H124" s="180"/>
      <c r="I124" s="183"/>
      <c r="J124" s="184">
        <f>BK124</f>
        <v>0</v>
      </c>
      <c r="K124" s="180"/>
      <c r="L124" s="185"/>
      <c r="M124" s="186"/>
      <c r="N124" s="187"/>
      <c r="O124" s="187"/>
      <c r="P124" s="188">
        <f>P125</f>
        <v>0</v>
      </c>
      <c r="Q124" s="187"/>
      <c r="R124" s="188">
        <f>R125</f>
        <v>0</v>
      </c>
      <c r="S124" s="187"/>
      <c r="T124" s="189">
        <f>T125</f>
        <v>0</v>
      </c>
      <c r="AR124" s="190" t="s">
        <v>153</v>
      </c>
      <c r="AT124" s="191" t="s">
        <v>73</v>
      </c>
      <c r="AU124" s="191" t="s">
        <v>74</v>
      </c>
      <c r="AY124" s="190" t="s">
        <v>145</v>
      </c>
      <c r="BK124" s="192">
        <f>BK125</f>
        <v>0</v>
      </c>
    </row>
    <row r="125" spans="1:65" s="2" customFormat="1" ht="16.5" customHeight="1">
      <c r="A125" s="36"/>
      <c r="B125" s="37"/>
      <c r="C125" s="195" t="s">
        <v>279</v>
      </c>
      <c r="D125" s="195" t="s">
        <v>148</v>
      </c>
      <c r="E125" s="196" t="s">
        <v>666</v>
      </c>
      <c r="F125" s="197" t="s">
        <v>667</v>
      </c>
      <c r="G125" s="198" t="s">
        <v>668</v>
      </c>
      <c r="H125" s="199">
        <v>20</v>
      </c>
      <c r="I125" s="200"/>
      <c r="J125" s="201">
        <f>ROUND(I125*H125,2)</f>
        <v>0</v>
      </c>
      <c r="K125" s="197" t="s">
        <v>164</v>
      </c>
      <c r="L125" s="41"/>
      <c r="M125" s="202" t="s">
        <v>21</v>
      </c>
      <c r="N125" s="203" t="s">
        <v>45</v>
      </c>
      <c r="O125" s="66"/>
      <c r="P125" s="204">
        <f>O125*H125</f>
        <v>0</v>
      </c>
      <c r="Q125" s="204">
        <v>0</v>
      </c>
      <c r="R125" s="204">
        <f>Q125*H125</f>
        <v>0</v>
      </c>
      <c r="S125" s="204">
        <v>0</v>
      </c>
      <c r="T125" s="205">
        <f>S125*H125</f>
        <v>0</v>
      </c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R125" s="206" t="s">
        <v>669</v>
      </c>
      <c r="AT125" s="206" t="s">
        <v>148</v>
      </c>
      <c r="AU125" s="206" t="s">
        <v>81</v>
      </c>
      <c r="AY125" s="19" t="s">
        <v>145</v>
      </c>
      <c r="BE125" s="207">
        <f>IF(N125="základní",J125,0)</f>
        <v>0</v>
      </c>
      <c r="BF125" s="207">
        <f>IF(N125="snížená",J125,0)</f>
        <v>0</v>
      </c>
      <c r="BG125" s="207">
        <f>IF(N125="zákl. přenesená",J125,0)</f>
        <v>0</v>
      </c>
      <c r="BH125" s="207">
        <f>IF(N125="sníž. přenesená",J125,0)</f>
        <v>0</v>
      </c>
      <c r="BI125" s="207">
        <f>IF(N125="nulová",J125,0)</f>
        <v>0</v>
      </c>
      <c r="BJ125" s="19" t="s">
        <v>81</v>
      </c>
      <c r="BK125" s="207">
        <f>ROUND(I125*H125,2)</f>
        <v>0</v>
      </c>
      <c r="BL125" s="19" t="s">
        <v>669</v>
      </c>
      <c r="BM125" s="206" t="s">
        <v>670</v>
      </c>
    </row>
    <row r="126" spans="1:65" s="12" customFormat="1" ht="25.9" customHeight="1">
      <c r="B126" s="179"/>
      <c r="C126" s="180"/>
      <c r="D126" s="181" t="s">
        <v>73</v>
      </c>
      <c r="E126" s="182" t="s">
        <v>95</v>
      </c>
      <c r="F126" s="182" t="s">
        <v>96</v>
      </c>
      <c r="G126" s="180"/>
      <c r="H126" s="180"/>
      <c r="I126" s="183"/>
      <c r="J126" s="184">
        <f>BK126</f>
        <v>0</v>
      </c>
      <c r="K126" s="180"/>
      <c r="L126" s="185"/>
      <c r="M126" s="186"/>
      <c r="N126" s="187"/>
      <c r="O126" s="187"/>
      <c r="P126" s="188">
        <f>P127</f>
        <v>0</v>
      </c>
      <c r="Q126" s="187"/>
      <c r="R126" s="188">
        <f>R127</f>
        <v>0</v>
      </c>
      <c r="S126" s="187"/>
      <c r="T126" s="189">
        <f>T127</f>
        <v>0</v>
      </c>
      <c r="AR126" s="190" t="s">
        <v>179</v>
      </c>
      <c r="AT126" s="191" t="s">
        <v>73</v>
      </c>
      <c r="AU126" s="191" t="s">
        <v>74</v>
      </c>
      <c r="AY126" s="190" t="s">
        <v>145</v>
      </c>
      <c r="BK126" s="192">
        <f>BK127</f>
        <v>0</v>
      </c>
    </row>
    <row r="127" spans="1:65" s="12" customFormat="1" ht="22.9" customHeight="1">
      <c r="B127" s="179"/>
      <c r="C127" s="180"/>
      <c r="D127" s="181" t="s">
        <v>73</v>
      </c>
      <c r="E127" s="193" t="s">
        <v>671</v>
      </c>
      <c r="F127" s="193" t="s">
        <v>672</v>
      </c>
      <c r="G127" s="180"/>
      <c r="H127" s="180"/>
      <c r="I127" s="183"/>
      <c r="J127" s="194">
        <f>BK127</f>
        <v>0</v>
      </c>
      <c r="K127" s="180"/>
      <c r="L127" s="185"/>
      <c r="M127" s="186"/>
      <c r="N127" s="187"/>
      <c r="O127" s="187"/>
      <c r="P127" s="188">
        <f>P128</f>
        <v>0</v>
      </c>
      <c r="Q127" s="187"/>
      <c r="R127" s="188">
        <f>R128</f>
        <v>0</v>
      </c>
      <c r="S127" s="187"/>
      <c r="T127" s="189">
        <f>T128</f>
        <v>0</v>
      </c>
      <c r="AR127" s="190" t="s">
        <v>179</v>
      </c>
      <c r="AT127" s="191" t="s">
        <v>73</v>
      </c>
      <c r="AU127" s="191" t="s">
        <v>81</v>
      </c>
      <c r="AY127" s="190" t="s">
        <v>145</v>
      </c>
      <c r="BK127" s="192">
        <f>BK128</f>
        <v>0</v>
      </c>
    </row>
    <row r="128" spans="1:65" s="2" customFormat="1" ht="16.5" customHeight="1">
      <c r="A128" s="36"/>
      <c r="B128" s="37"/>
      <c r="C128" s="195" t="s">
        <v>297</v>
      </c>
      <c r="D128" s="195" t="s">
        <v>148</v>
      </c>
      <c r="E128" s="196" t="s">
        <v>673</v>
      </c>
      <c r="F128" s="197" t="s">
        <v>674</v>
      </c>
      <c r="G128" s="198" t="s">
        <v>195</v>
      </c>
      <c r="H128" s="199">
        <v>1</v>
      </c>
      <c r="I128" s="200"/>
      <c r="J128" s="201">
        <f>ROUND(I128*H128,2)</f>
        <v>0</v>
      </c>
      <c r="K128" s="197" t="s">
        <v>597</v>
      </c>
      <c r="L128" s="41"/>
      <c r="M128" s="262" t="s">
        <v>21</v>
      </c>
      <c r="N128" s="263" t="s">
        <v>45</v>
      </c>
      <c r="O128" s="264"/>
      <c r="P128" s="265">
        <f>O128*H128</f>
        <v>0</v>
      </c>
      <c r="Q128" s="265">
        <v>0</v>
      </c>
      <c r="R128" s="265">
        <f>Q128*H128</f>
        <v>0</v>
      </c>
      <c r="S128" s="265">
        <v>0</v>
      </c>
      <c r="T128" s="266">
        <f>S128*H128</f>
        <v>0</v>
      </c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R128" s="206" t="s">
        <v>675</v>
      </c>
      <c r="AT128" s="206" t="s">
        <v>148</v>
      </c>
      <c r="AU128" s="206" t="s">
        <v>83</v>
      </c>
      <c r="AY128" s="19" t="s">
        <v>145</v>
      </c>
      <c r="BE128" s="207">
        <f>IF(N128="základní",J128,0)</f>
        <v>0</v>
      </c>
      <c r="BF128" s="207">
        <f>IF(N128="snížená",J128,0)</f>
        <v>0</v>
      </c>
      <c r="BG128" s="207">
        <f>IF(N128="zákl. přenesená",J128,0)</f>
        <v>0</v>
      </c>
      <c r="BH128" s="207">
        <f>IF(N128="sníž. přenesená",J128,0)</f>
        <v>0</v>
      </c>
      <c r="BI128" s="207">
        <f>IF(N128="nulová",J128,0)</f>
        <v>0</v>
      </c>
      <c r="BJ128" s="19" t="s">
        <v>81</v>
      </c>
      <c r="BK128" s="207">
        <f>ROUND(I128*H128,2)</f>
        <v>0</v>
      </c>
      <c r="BL128" s="19" t="s">
        <v>675</v>
      </c>
      <c r="BM128" s="206" t="s">
        <v>676</v>
      </c>
    </row>
    <row r="129" spans="1:31" s="2" customFormat="1" ht="6.95" customHeight="1">
      <c r="A129" s="36"/>
      <c r="B129" s="49"/>
      <c r="C129" s="50"/>
      <c r="D129" s="50"/>
      <c r="E129" s="50"/>
      <c r="F129" s="50"/>
      <c r="G129" s="50"/>
      <c r="H129" s="50"/>
      <c r="I129" s="145"/>
      <c r="J129" s="50"/>
      <c r="K129" s="50"/>
      <c r="L129" s="41"/>
      <c r="M129" s="36"/>
      <c r="O129" s="36"/>
      <c r="P129" s="36"/>
      <c r="Q129" s="36"/>
      <c r="R129" s="36"/>
      <c r="S129" s="36"/>
      <c r="T129" s="36"/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</row>
  </sheetData>
  <sheetProtection algorithmName="SHA-512" hashValue="O5eCNNNL2DU01juddoSOfARUmTTH7mny3qGjreGFbTgUmu9OVBb0b3PzfPh+pQaIpxx+Zf6UX7yCD0H24OO+tQ==" saltValue="NCTWWvtIOvdBObs0YLxKaMhPXufqX1G+yFGY7wXd4wjdW2mQTZSQdfzlx7CdleE8OhljebjoRpsFCnzqsx5+og==" spinCount="100000" sheet="1" objects="1" scenarios="1" formatColumns="0" formatRows="0" autoFilter="0"/>
  <autoFilter ref="C92:K128"/>
  <mergeCells count="12">
    <mergeCell ref="E85:H85"/>
    <mergeCell ref="L2:V2"/>
    <mergeCell ref="E50:H50"/>
    <mergeCell ref="E52:H52"/>
    <mergeCell ref="E54:H54"/>
    <mergeCell ref="E81:H81"/>
    <mergeCell ref="E83:H83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11"/>
  <sheetViews>
    <sheetView showGridLines="0" workbookViewId="0"/>
  </sheetViews>
  <sheetFormatPr defaultRowHeight="14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10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10"/>
      <c r="L2" s="405"/>
      <c r="M2" s="405"/>
      <c r="N2" s="405"/>
      <c r="O2" s="405"/>
      <c r="P2" s="405"/>
      <c r="Q2" s="405"/>
      <c r="R2" s="405"/>
      <c r="S2" s="405"/>
      <c r="T2" s="405"/>
      <c r="U2" s="405"/>
      <c r="V2" s="405"/>
      <c r="AT2" s="19" t="s">
        <v>97</v>
      </c>
    </row>
    <row r="3" spans="1:46" s="1" customFormat="1" ht="6.95" customHeight="1">
      <c r="B3" s="112"/>
      <c r="C3" s="113"/>
      <c r="D3" s="113"/>
      <c r="E3" s="113"/>
      <c r="F3" s="113"/>
      <c r="G3" s="113"/>
      <c r="H3" s="113"/>
      <c r="I3" s="114"/>
      <c r="J3" s="113"/>
      <c r="K3" s="113"/>
      <c r="L3" s="22"/>
      <c r="AT3" s="19" t="s">
        <v>83</v>
      </c>
    </row>
    <row r="4" spans="1:46" s="1" customFormat="1" ht="24.95" customHeight="1">
      <c r="B4" s="22"/>
      <c r="D4" s="115" t="s">
        <v>104</v>
      </c>
      <c r="I4" s="110"/>
      <c r="L4" s="22"/>
      <c r="M4" s="116" t="s">
        <v>10</v>
      </c>
      <c r="AT4" s="19" t="s">
        <v>4</v>
      </c>
    </row>
    <row r="5" spans="1:46" s="1" customFormat="1" ht="6.95" customHeight="1">
      <c r="B5" s="22"/>
      <c r="I5" s="110"/>
      <c r="L5" s="22"/>
    </row>
    <row r="6" spans="1:46" s="1" customFormat="1" ht="12" customHeight="1">
      <c r="B6" s="22"/>
      <c r="D6" s="117" t="s">
        <v>16</v>
      </c>
      <c r="I6" s="110"/>
      <c r="L6" s="22"/>
    </row>
    <row r="7" spans="1:46" s="1" customFormat="1" ht="16.5" customHeight="1">
      <c r="B7" s="22"/>
      <c r="E7" s="406" t="str">
        <f>'Rekapitulace stavby'!K6</f>
        <v>Pelhřimov - výpravní budova, obnova střešního pláště</v>
      </c>
      <c r="F7" s="407"/>
      <c r="G7" s="407"/>
      <c r="H7" s="407"/>
      <c r="I7" s="110"/>
      <c r="L7" s="22"/>
    </row>
    <row r="8" spans="1:46" s="2" customFormat="1" ht="12" customHeight="1">
      <c r="A8" s="36"/>
      <c r="B8" s="41"/>
      <c r="C8" s="36"/>
      <c r="D8" s="117" t="s">
        <v>108</v>
      </c>
      <c r="E8" s="36"/>
      <c r="F8" s="36"/>
      <c r="G8" s="36"/>
      <c r="H8" s="36"/>
      <c r="I8" s="118"/>
      <c r="J8" s="36"/>
      <c r="K8" s="36"/>
      <c r="L8" s="119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pans="1:46" s="2" customFormat="1" ht="16.5" customHeight="1">
      <c r="A9" s="36"/>
      <c r="B9" s="41"/>
      <c r="C9" s="36"/>
      <c r="D9" s="36"/>
      <c r="E9" s="409" t="s">
        <v>591</v>
      </c>
      <c r="F9" s="408"/>
      <c r="G9" s="408"/>
      <c r="H9" s="408"/>
      <c r="I9" s="118"/>
      <c r="J9" s="36"/>
      <c r="K9" s="36"/>
      <c r="L9" s="119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pans="1:46" s="2" customFormat="1" ht="11.25">
      <c r="A10" s="36"/>
      <c r="B10" s="41"/>
      <c r="C10" s="36"/>
      <c r="D10" s="36"/>
      <c r="E10" s="36"/>
      <c r="F10" s="36"/>
      <c r="G10" s="36"/>
      <c r="H10" s="36"/>
      <c r="I10" s="118"/>
      <c r="J10" s="36"/>
      <c r="K10" s="36"/>
      <c r="L10" s="119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pans="1:46" s="2" customFormat="1" ht="12" customHeight="1">
      <c r="A11" s="36"/>
      <c r="B11" s="41"/>
      <c r="C11" s="36"/>
      <c r="D11" s="117" t="s">
        <v>18</v>
      </c>
      <c r="E11" s="36"/>
      <c r="F11" s="105" t="s">
        <v>19</v>
      </c>
      <c r="G11" s="36"/>
      <c r="H11" s="36"/>
      <c r="I11" s="120" t="s">
        <v>20</v>
      </c>
      <c r="J11" s="105" t="s">
        <v>21</v>
      </c>
      <c r="K11" s="36"/>
      <c r="L11" s="119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pans="1:46" s="2" customFormat="1" ht="12" customHeight="1">
      <c r="A12" s="36"/>
      <c r="B12" s="41"/>
      <c r="C12" s="36"/>
      <c r="D12" s="117" t="s">
        <v>22</v>
      </c>
      <c r="E12" s="36"/>
      <c r="F12" s="105" t="s">
        <v>23</v>
      </c>
      <c r="G12" s="36"/>
      <c r="H12" s="36"/>
      <c r="I12" s="120" t="s">
        <v>24</v>
      </c>
      <c r="J12" s="121" t="str">
        <f>'Rekapitulace stavby'!AN8</f>
        <v>15. 10. 2019</v>
      </c>
      <c r="K12" s="36"/>
      <c r="L12" s="119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pans="1:46" s="2" customFormat="1" ht="10.9" customHeight="1">
      <c r="A13" s="36"/>
      <c r="B13" s="41"/>
      <c r="C13" s="36"/>
      <c r="D13" s="36"/>
      <c r="E13" s="36"/>
      <c r="F13" s="36"/>
      <c r="G13" s="36"/>
      <c r="H13" s="36"/>
      <c r="I13" s="118"/>
      <c r="J13" s="36"/>
      <c r="K13" s="36"/>
      <c r="L13" s="119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pans="1:46" s="2" customFormat="1" ht="12" customHeight="1">
      <c r="A14" s="36"/>
      <c r="B14" s="41"/>
      <c r="C14" s="36"/>
      <c r="D14" s="117" t="s">
        <v>26</v>
      </c>
      <c r="E14" s="36"/>
      <c r="F14" s="36"/>
      <c r="G14" s="36"/>
      <c r="H14" s="36"/>
      <c r="I14" s="120" t="s">
        <v>27</v>
      </c>
      <c r="J14" s="105" t="s">
        <v>21</v>
      </c>
      <c r="K14" s="36"/>
      <c r="L14" s="119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pans="1:46" s="2" customFormat="1" ht="18" customHeight="1">
      <c r="A15" s="36"/>
      <c r="B15" s="41"/>
      <c r="C15" s="36"/>
      <c r="D15" s="36"/>
      <c r="E15" s="105" t="s">
        <v>28</v>
      </c>
      <c r="F15" s="36"/>
      <c r="G15" s="36"/>
      <c r="H15" s="36"/>
      <c r="I15" s="120" t="s">
        <v>29</v>
      </c>
      <c r="J15" s="105" t="s">
        <v>21</v>
      </c>
      <c r="K15" s="36"/>
      <c r="L15" s="119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pans="1:46" s="2" customFormat="1" ht="6.95" customHeight="1">
      <c r="A16" s="36"/>
      <c r="B16" s="41"/>
      <c r="C16" s="36"/>
      <c r="D16" s="36"/>
      <c r="E16" s="36"/>
      <c r="F16" s="36"/>
      <c r="G16" s="36"/>
      <c r="H16" s="36"/>
      <c r="I16" s="118"/>
      <c r="J16" s="36"/>
      <c r="K16" s="36"/>
      <c r="L16" s="119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pans="1:31" s="2" customFormat="1" ht="12" customHeight="1">
      <c r="A17" s="36"/>
      <c r="B17" s="41"/>
      <c r="C17" s="36"/>
      <c r="D17" s="117" t="s">
        <v>30</v>
      </c>
      <c r="E17" s="36"/>
      <c r="F17" s="36"/>
      <c r="G17" s="36"/>
      <c r="H17" s="36"/>
      <c r="I17" s="120" t="s">
        <v>27</v>
      </c>
      <c r="J17" s="32" t="str">
        <f>'Rekapitulace stavby'!AN13</f>
        <v>Vyplň údaj</v>
      </c>
      <c r="K17" s="36"/>
      <c r="L17" s="119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pans="1:31" s="2" customFormat="1" ht="18" customHeight="1">
      <c r="A18" s="36"/>
      <c r="B18" s="41"/>
      <c r="C18" s="36"/>
      <c r="D18" s="36"/>
      <c r="E18" s="410" t="str">
        <f>'Rekapitulace stavby'!E14</f>
        <v>Vyplň údaj</v>
      </c>
      <c r="F18" s="411"/>
      <c r="G18" s="411"/>
      <c r="H18" s="411"/>
      <c r="I18" s="120" t="s">
        <v>29</v>
      </c>
      <c r="J18" s="32" t="str">
        <f>'Rekapitulace stavby'!AN14</f>
        <v>Vyplň údaj</v>
      </c>
      <c r="K18" s="36"/>
      <c r="L18" s="119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pans="1:31" s="2" customFormat="1" ht="6.95" customHeight="1">
      <c r="A19" s="36"/>
      <c r="B19" s="41"/>
      <c r="C19" s="36"/>
      <c r="D19" s="36"/>
      <c r="E19" s="36"/>
      <c r="F19" s="36"/>
      <c r="G19" s="36"/>
      <c r="H19" s="36"/>
      <c r="I19" s="118"/>
      <c r="J19" s="36"/>
      <c r="K19" s="36"/>
      <c r="L19" s="119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pans="1:31" s="2" customFormat="1" ht="12" customHeight="1">
      <c r="A20" s="36"/>
      <c r="B20" s="41"/>
      <c r="C20" s="36"/>
      <c r="D20" s="117" t="s">
        <v>32</v>
      </c>
      <c r="E20" s="36"/>
      <c r="F20" s="36"/>
      <c r="G20" s="36"/>
      <c r="H20" s="36"/>
      <c r="I20" s="120" t="s">
        <v>27</v>
      </c>
      <c r="J20" s="105" t="s">
        <v>21</v>
      </c>
      <c r="K20" s="36"/>
      <c r="L20" s="119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pans="1:31" s="2" customFormat="1" ht="18" customHeight="1">
      <c r="A21" s="36"/>
      <c r="B21" s="41"/>
      <c r="C21" s="36"/>
      <c r="D21" s="36"/>
      <c r="E21" s="105" t="s">
        <v>33</v>
      </c>
      <c r="F21" s="36"/>
      <c r="G21" s="36"/>
      <c r="H21" s="36"/>
      <c r="I21" s="120" t="s">
        <v>29</v>
      </c>
      <c r="J21" s="105" t="s">
        <v>21</v>
      </c>
      <c r="K21" s="36"/>
      <c r="L21" s="119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pans="1:31" s="2" customFormat="1" ht="6.95" customHeight="1">
      <c r="A22" s="36"/>
      <c r="B22" s="41"/>
      <c r="C22" s="36"/>
      <c r="D22" s="36"/>
      <c r="E22" s="36"/>
      <c r="F22" s="36"/>
      <c r="G22" s="36"/>
      <c r="H22" s="36"/>
      <c r="I22" s="118"/>
      <c r="J22" s="36"/>
      <c r="K22" s="36"/>
      <c r="L22" s="119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pans="1:31" s="2" customFormat="1" ht="12" customHeight="1">
      <c r="A23" s="36"/>
      <c r="B23" s="41"/>
      <c r="C23" s="36"/>
      <c r="D23" s="117" t="s">
        <v>35</v>
      </c>
      <c r="E23" s="36"/>
      <c r="F23" s="36"/>
      <c r="G23" s="36"/>
      <c r="H23" s="36"/>
      <c r="I23" s="120" t="s">
        <v>27</v>
      </c>
      <c r="J23" s="105" t="s">
        <v>36</v>
      </c>
      <c r="K23" s="36"/>
      <c r="L23" s="119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pans="1:31" s="2" customFormat="1" ht="18" customHeight="1">
      <c r="A24" s="36"/>
      <c r="B24" s="41"/>
      <c r="C24" s="36"/>
      <c r="D24" s="36"/>
      <c r="E24" s="105" t="s">
        <v>37</v>
      </c>
      <c r="F24" s="36"/>
      <c r="G24" s="36"/>
      <c r="H24" s="36"/>
      <c r="I24" s="120" t="s">
        <v>29</v>
      </c>
      <c r="J24" s="105" t="s">
        <v>21</v>
      </c>
      <c r="K24" s="36"/>
      <c r="L24" s="119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pans="1:31" s="2" customFormat="1" ht="6.95" customHeight="1">
      <c r="A25" s="36"/>
      <c r="B25" s="41"/>
      <c r="C25" s="36"/>
      <c r="D25" s="36"/>
      <c r="E25" s="36"/>
      <c r="F25" s="36"/>
      <c r="G25" s="36"/>
      <c r="H25" s="36"/>
      <c r="I25" s="118"/>
      <c r="J25" s="36"/>
      <c r="K25" s="36"/>
      <c r="L25" s="119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pans="1:31" s="2" customFormat="1" ht="12" customHeight="1">
      <c r="A26" s="36"/>
      <c r="B26" s="41"/>
      <c r="C26" s="36"/>
      <c r="D26" s="117" t="s">
        <v>38</v>
      </c>
      <c r="E26" s="36"/>
      <c r="F26" s="36"/>
      <c r="G26" s="36"/>
      <c r="H26" s="36"/>
      <c r="I26" s="118"/>
      <c r="J26" s="36"/>
      <c r="K26" s="36"/>
      <c r="L26" s="119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pans="1:31" s="8" customFormat="1" ht="83.25" customHeight="1">
      <c r="A27" s="122"/>
      <c r="B27" s="123"/>
      <c r="C27" s="122"/>
      <c r="D27" s="122"/>
      <c r="E27" s="412" t="s">
        <v>39</v>
      </c>
      <c r="F27" s="412"/>
      <c r="G27" s="412"/>
      <c r="H27" s="412"/>
      <c r="I27" s="124"/>
      <c r="J27" s="122"/>
      <c r="K27" s="122"/>
      <c r="L27" s="125"/>
      <c r="S27" s="122"/>
      <c r="T27" s="122"/>
      <c r="U27" s="122"/>
      <c r="V27" s="122"/>
      <c r="W27" s="122"/>
      <c r="X27" s="122"/>
      <c r="Y27" s="122"/>
      <c r="Z27" s="122"/>
      <c r="AA27" s="122"/>
      <c r="AB27" s="122"/>
      <c r="AC27" s="122"/>
      <c r="AD27" s="122"/>
      <c r="AE27" s="122"/>
    </row>
    <row r="28" spans="1:31" s="2" customFormat="1" ht="6.95" customHeight="1">
      <c r="A28" s="36"/>
      <c r="B28" s="41"/>
      <c r="C28" s="36"/>
      <c r="D28" s="36"/>
      <c r="E28" s="36"/>
      <c r="F28" s="36"/>
      <c r="G28" s="36"/>
      <c r="H28" s="36"/>
      <c r="I28" s="118"/>
      <c r="J28" s="36"/>
      <c r="K28" s="36"/>
      <c r="L28" s="119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pans="1:31" s="2" customFormat="1" ht="6.95" customHeight="1">
      <c r="A29" s="36"/>
      <c r="B29" s="41"/>
      <c r="C29" s="36"/>
      <c r="D29" s="126"/>
      <c r="E29" s="126"/>
      <c r="F29" s="126"/>
      <c r="G29" s="126"/>
      <c r="H29" s="126"/>
      <c r="I29" s="127"/>
      <c r="J29" s="126"/>
      <c r="K29" s="126"/>
      <c r="L29" s="119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pans="1:31" s="2" customFormat="1" ht="25.35" customHeight="1">
      <c r="A30" s="36"/>
      <c r="B30" s="41"/>
      <c r="C30" s="36"/>
      <c r="D30" s="128" t="s">
        <v>40</v>
      </c>
      <c r="E30" s="36"/>
      <c r="F30" s="36"/>
      <c r="G30" s="36"/>
      <c r="H30" s="36"/>
      <c r="I30" s="118"/>
      <c r="J30" s="129">
        <f>ROUND(J84, 2)</f>
        <v>0</v>
      </c>
      <c r="K30" s="36"/>
      <c r="L30" s="119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pans="1:31" s="2" customFormat="1" ht="6.95" customHeight="1">
      <c r="A31" s="36"/>
      <c r="B31" s="41"/>
      <c r="C31" s="36"/>
      <c r="D31" s="126"/>
      <c r="E31" s="126"/>
      <c r="F31" s="126"/>
      <c r="G31" s="126"/>
      <c r="H31" s="126"/>
      <c r="I31" s="127"/>
      <c r="J31" s="126"/>
      <c r="K31" s="126"/>
      <c r="L31" s="119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pans="1:31" s="2" customFormat="1" ht="14.45" customHeight="1">
      <c r="A32" s="36"/>
      <c r="B32" s="41"/>
      <c r="C32" s="36"/>
      <c r="D32" s="36"/>
      <c r="E32" s="36"/>
      <c r="F32" s="130" t="s">
        <v>42</v>
      </c>
      <c r="G32" s="36"/>
      <c r="H32" s="36"/>
      <c r="I32" s="131" t="s">
        <v>41</v>
      </c>
      <c r="J32" s="130" t="s">
        <v>43</v>
      </c>
      <c r="K32" s="36"/>
      <c r="L32" s="119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pans="1:31" s="2" customFormat="1" ht="14.45" customHeight="1">
      <c r="A33" s="36"/>
      <c r="B33" s="41"/>
      <c r="C33" s="36"/>
      <c r="D33" s="132" t="s">
        <v>44</v>
      </c>
      <c r="E33" s="117" t="s">
        <v>45</v>
      </c>
      <c r="F33" s="133">
        <f>ROUND((SUM(BE84:BE110)),  2)</f>
        <v>0</v>
      </c>
      <c r="G33" s="36"/>
      <c r="H33" s="36"/>
      <c r="I33" s="134">
        <v>0.21</v>
      </c>
      <c r="J33" s="133">
        <f>ROUND(((SUM(BE84:BE110))*I33),  2)</f>
        <v>0</v>
      </c>
      <c r="K33" s="36"/>
      <c r="L33" s="119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pans="1:31" s="2" customFormat="1" ht="14.45" customHeight="1">
      <c r="A34" s="36"/>
      <c r="B34" s="41"/>
      <c r="C34" s="36"/>
      <c r="D34" s="36"/>
      <c r="E34" s="117" t="s">
        <v>46</v>
      </c>
      <c r="F34" s="133">
        <f>ROUND((SUM(BF84:BF110)),  2)</f>
        <v>0</v>
      </c>
      <c r="G34" s="36"/>
      <c r="H34" s="36"/>
      <c r="I34" s="134">
        <v>0.15</v>
      </c>
      <c r="J34" s="133">
        <f>ROUND(((SUM(BF84:BF110))*I34),  2)</f>
        <v>0</v>
      </c>
      <c r="K34" s="36"/>
      <c r="L34" s="119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pans="1:31" s="2" customFormat="1" ht="14.45" hidden="1" customHeight="1">
      <c r="A35" s="36"/>
      <c r="B35" s="41"/>
      <c r="C35" s="36"/>
      <c r="D35" s="36"/>
      <c r="E35" s="117" t="s">
        <v>47</v>
      </c>
      <c r="F35" s="133">
        <f>ROUND((SUM(BG84:BG110)),  2)</f>
        <v>0</v>
      </c>
      <c r="G35" s="36"/>
      <c r="H35" s="36"/>
      <c r="I35" s="134">
        <v>0.21</v>
      </c>
      <c r="J35" s="133">
        <f>0</f>
        <v>0</v>
      </c>
      <c r="K35" s="36"/>
      <c r="L35" s="119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pans="1:31" s="2" customFormat="1" ht="14.45" hidden="1" customHeight="1">
      <c r="A36" s="36"/>
      <c r="B36" s="41"/>
      <c r="C36" s="36"/>
      <c r="D36" s="36"/>
      <c r="E36" s="117" t="s">
        <v>48</v>
      </c>
      <c r="F36" s="133">
        <f>ROUND((SUM(BH84:BH110)),  2)</f>
        <v>0</v>
      </c>
      <c r="G36" s="36"/>
      <c r="H36" s="36"/>
      <c r="I36" s="134">
        <v>0.15</v>
      </c>
      <c r="J36" s="133">
        <f>0</f>
        <v>0</v>
      </c>
      <c r="K36" s="36"/>
      <c r="L36" s="119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pans="1:31" s="2" customFormat="1" ht="14.45" hidden="1" customHeight="1">
      <c r="A37" s="36"/>
      <c r="B37" s="41"/>
      <c r="C37" s="36"/>
      <c r="D37" s="36"/>
      <c r="E37" s="117" t="s">
        <v>49</v>
      </c>
      <c r="F37" s="133">
        <f>ROUND((SUM(BI84:BI110)),  2)</f>
        <v>0</v>
      </c>
      <c r="G37" s="36"/>
      <c r="H37" s="36"/>
      <c r="I37" s="134">
        <v>0</v>
      </c>
      <c r="J37" s="133">
        <f>0</f>
        <v>0</v>
      </c>
      <c r="K37" s="36"/>
      <c r="L37" s="119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pans="1:31" s="2" customFormat="1" ht="6.95" customHeight="1">
      <c r="A38" s="36"/>
      <c r="B38" s="41"/>
      <c r="C38" s="36"/>
      <c r="D38" s="36"/>
      <c r="E38" s="36"/>
      <c r="F38" s="36"/>
      <c r="G38" s="36"/>
      <c r="H38" s="36"/>
      <c r="I38" s="118"/>
      <c r="J38" s="36"/>
      <c r="K38" s="36"/>
      <c r="L38" s="119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pans="1:31" s="2" customFormat="1" ht="25.35" customHeight="1">
      <c r="A39" s="36"/>
      <c r="B39" s="41"/>
      <c r="C39" s="135"/>
      <c r="D39" s="136" t="s">
        <v>50</v>
      </c>
      <c r="E39" s="137"/>
      <c r="F39" s="137"/>
      <c r="G39" s="138" t="s">
        <v>51</v>
      </c>
      <c r="H39" s="139" t="s">
        <v>52</v>
      </c>
      <c r="I39" s="140"/>
      <c r="J39" s="141">
        <f>SUM(J30:J37)</f>
        <v>0</v>
      </c>
      <c r="K39" s="142"/>
      <c r="L39" s="119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pans="1:31" s="2" customFormat="1" ht="14.45" customHeight="1">
      <c r="A40" s="36"/>
      <c r="B40" s="143"/>
      <c r="C40" s="144"/>
      <c r="D40" s="144"/>
      <c r="E40" s="144"/>
      <c r="F40" s="144"/>
      <c r="G40" s="144"/>
      <c r="H40" s="144"/>
      <c r="I40" s="145"/>
      <c r="J40" s="144"/>
      <c r="K40" s="144"/>
      <c r="L40" s="119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4" spans="1:31" s="2" customFormat="1" ht="6.95" customHeight="1">
      <c r="A44" s="36"/>
      <c r="B44" s="146"/>
      <c r="C44" s="147"/>
      <c r="D44" s="147"/>
      <c r="E44" s="147"/>
      <c r="F44" s="147"/>
      <c r="G44" s="147"/>
      <c r="H44" s="147"/>
      <c r="I44" s="148"/>
      <c r="J44" s="147"/>
      <c r="K44" s="147"/>
      <c r="L44" s="119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pans="1:31" s="2" customFormat="1" ht="24.95" customHeight="1">
      <c r="A45" s="36"/>
      <c r="B45" s="37"/>
      <c r="C45" s="25" t="s">
        <v>112</v>
      </c>
      <c r="D45" s="38"/>
      <c r="E45" s="38"/>
      <c r="F45" s="38"/>
      <c r="G45" s="38"/>
      <c r="H45" s="38"/>
      <c r="I45" s="118"/>
      <c r="J45" s="38"/>
      <c r="K45" s="38"/>
      <c r="L45" s="119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spans="1:31" s="2" customFormat="1" ht="6.95" customHeight="1">
      <c r="A46" s="36"/>
      <c r="B46" s="37"/>
      <c r="C46" s="38"/>
      <c r="D46" s="38"/>
      <c r="E46" s="38"/>
      <c r="F46" s="38"/>
      <c r="G46" s="38"/>
      <c r="H46" s="38"/>
      <c r="I46" s="118"/>
      <c r="J46" s="38"/>
      <c r="K46" s="38"/>
      <c r="L46" s="119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pans="1:31" s="2" customFormat="1" ht="12" customHeight="1">
      <c r="A47" s="36"/>
      <c r="B47" s="37"/>
      <c r="C47" s="31" t="s">
        <v>16</v>
      </c>
      <c r="D47" s="38"/>
      <c r="E47" s="38"/>
      <c r="F47" s="38"/>
      <c r="G47" s="38"/>
      <c r="H47" s="38"/>
      <c r="I47" s="118"/>
      <c r="J47" s="38"/>
      <c r="K47" s="38"/>
      <c r="L47" s="119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pans="1:31" s="2" customFormat="1" ht="16.5" customHeight="1">
      <c r="A48" s="36"/>
      <c r="B48" s="37"/>
      <c r="C48" s="38"/>
      <c r="D48" s="38"/>
      <c r="E48" s="413" t="str">
        <f>E7</f>
        <v>Pelhřimov - výpravní budova, obnova střešního pláště</v>
      </c>
      <c r="F48" s="414"/>
      <c r="G48" s="414"/>
      <c r="H48" s="414"/>
      <c r="I48" s="118"/>
      <c r="J48" s="38"/>
      <c r="K48" s="38"/>
      <c r="L48" s="119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pans="1:47" s="2" customFormat="1" ht="12" customHeight="1">
      <c r="A49" s="36"/>
      <c r="B49" s="37"/>
      <c r="C49" s="31" t="s">
        <v>108</v>
      </c>
      <c r="D49" s="38"/>
      <c r="E49" s="38"/>
      <c r="F49" s="38"/>
      <c r="G49" s="38"/>
      <c r="H49" s="38"/>
      <c r="I49" s="118"/>
      <c r="J49" s="38"/>
      <c r="K49" s="38"/>
      <c r="L49" s="119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pans="1:47" s="2" customFormat="1" ht="16.5" customHeight="1">
      <c r="A50" s="36"/>
      <c r="B50" s="37"/>
      <c r="C50" s="38"/>
      <c r="D50" s="38"/>
      <c r="E50" s="362" t="str">
        <f>E9</f>
        <v>VRN - Vedlejší rozpočtové náklady</v>
      </c>
      <c r="F50" s="415"/>
      <c r="G50" s="415"/>
      <c r="H50" s="415"/>
      <c r="I50" s="118"/>
      <c r="J50" s="38"/>
      <c r="K50" s="38"/>
      <c r="L50" s="119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pans="1:47" s="2" customFormat="1" ht="6.95" customHeight="1">
      <c r="A51" s="36"/>
      <c r="B51" s="37"/>
      <c r="C51" s="38"/>
      <c r="D51" s="38"/>
      <c r="E51" s="38"/>
      <c r="F51" s="38"/>
      <c r="G51" s="38"/>
      <c r="H51" s="38"/>
      <c r="I51" s="118"/>
      <c r="J51" s="38"/>
      <c r="K51" s="38"/>
      <c r="L51" s="119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pans="1:47" s="2" customFormat="1" ht="12" customHeight="1">
      <c r="A52" s="36"/>
      <c r="B52" s="37"/>
      <c r="C52" s="31" t="s">
        <v>22</v>
      </c>
      <c r="D52" s="38"/>
      <c r="E52" s="38"/>
      <c r="F52" s="29" t="str">
        <f>F12</f>
        <v>Železniční stanice-Pelhřimov</v>
      </c>
      <c r="G52" s="38"/>
      <c r="H52" s="38"/>
      <c r="I52" s="120" t="s">
        <v>24</v>
      </c>
      <c r="J52" s="61" t="str">
        <f>IF(J12="","",J12)</f>
        <v>15. 10. 2019</v>
      </c>
      <c r="K52" s="38"/>
      <c r="L52" s="119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pans="1:47" s="2" customFormat="1" ht="6.95" customHeight="1">
      <c r="A53" s="36"/>
      <c r="B53" s="37"/>
      <c r="C53" s="38"/>
      <c r="D53" s="38"/>
      <c r="E53" s="38"/>
      <c r="F53" s="38"/>
      <c r="G53" s="38"/>
      <c r="H53" s="38"/>
      <c r="I53" s="118"/>
      <c r="J53" s="38"/>
      <c r="K53" s="38"/>
      <c r="L53" s="119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pans="1:47" s="2" customFormat="1" ht="15.2" customHeight="1">
      <c r="A54" s="36"/>
      <c r="B54" s="37"/>
      <c r="C54" s="31" t="s">
        <v>26</v>
      </c>
      <c r="D54" s="38"/>
      <c r="E54" s="38"/>
      <c r="F54" s="29" t="str">
        <f>E15</f>
        <v xml:space="preserve">Správa železniční a dopravní cesty, Praha </v>
      </c>
      <c r="G54" s="38"/>
      <c r="H54" s="38"/>
      <c r="I54" s="120" t="s">
        <v>32</v>
      </c>
      <c r="J54" s="34" t="str">
        <f>E21</f>
        <v>Engineerscz</v>
      </c>
      <c r="K54" s="38"/>
      <c r="L54" s="119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pans="1:47" s="2" customFormat="1" ht="15.2" customHeight="1">
      <c r="A55" s="36"/>
      <c r="B55" s="37"/>
      <c r="C55" s="31" t="s">
        <v>30</v>
      </c>
      <c r="D55" s="38"/>
      <c r="E55" s="38"/>
      <c r="F55" s="29" t="str">
        <f>IF(E18="","",E18)</f>
        <v>Vyplň údaj</v>
      </c>
      <c r="G55" s="38"/>
      <c r="H55" s="38"/>
      <c r="I55" s="120" t="s">
        <v>35</v>
      </c>
      <c r="J55" s="34" t="str">
        <f>E24</f>
        <v>Toman Martin</v>
      </c>
      <c r="K55" s="38"/>
      <c r="L55" s="119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pans="1:47" s="2" customFormat="1" ht="10.35" customHeight="1">
      <c r="A56" s="36"/>
      <c r="B56" s="37"/>
      <c r="C56" s="38"/>
      <c r="D56" s="38"/>
      <c r="E56" s="38"/>
      <c r="F56" s="38"/>
      <c r="G56" s="38"/>
      <c r="H56" s="38"/>
      <c r="I56" s="118"/>
      <c r="J56" s="38"/>
      <c r="K56" s="38"/>
      <c r="L56" s="119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pans="1:47" s="2" customFormat="1" ht="29.25" customHeight="1">
      <c r="A57" s="36"/>
      <c r="B57" s="37"/>
      <c r="C57" s="149" t="s">
        <v>113</v>
      </c>
      <c r="D57" s="150"/>
      <c r="E57" s="150"/>
      <c r="F57" s="150"/>
      <c r="G57" s="150"/>
      <c r="H57" s="150"/>
      <c r="I57" s="151"/>
      <c r="J57" s="152" t="s">
        <v>114</v>
      </c>
      <c r="K57" s="150"/>
      <c r="L57" s="119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pans="1:47" s="2" customFormat="1" ht="10.35" customHeight="1">
      <c r="A58" s="36"/>
      <c r="B58" s="37"/>
      <c r="C58" s="38"/>
      <c r="D58" s="38"/>
      <c r="E58" s="38"/>
      <c r="F58" s="38"/>
      <c r="G58" s="38"/>
      <c r="H58" s="38"/>
      <c r="I58" s="118"/>
      <c r="J58" s="38"/>
      <c r="K58" s="38"/>
      <c r="L58" s="119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pans="1:47" s="2" customFormat="1" ht="22.9" customHeight="1">
      <c r="A59" s="36"/>
      <c r="B59" s="37"/>
      <c r="C59" s="153" t="s">
        <v>72</v>
      </c>
      <c r="D59" s="38"/>
      <c r="E59" s="38"/>
      <c r="F59" s="38"/>
      <c r="G59" s="38"/>
      <c r="H59" s="38"/>
      <c r="I59" s="118"/>
      <c r="J59" s="79">
        <f>J84</f>
        <v>0</v>
      </c>
      <c r="K59" s="38"/>
      <c r="L59" s="119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U59" s="19" t="s">
        <v>115</v>
      </c>
    </row>
    <row r="60" spans="1:47" s="9" customFormat="1" ht="24.95" customHeight="1">
      <c r="B60" s="154"/>
      <c r="C60" s="155"/>
      <c r="D60" s="156" t="s">
        <v>591</v>
      </c>
      <c r="E60" s="157"/>
      <c r="F60" s="157"/>
      <c r="G60" s="157"/>
      <c r="H60" s="157"/>
      <c r="I60" s="158"/>
      <c r="J60" s="159">
        <f>J85</f>
        <v>0</v>
      </c>
      <c r="K60" s="155"/>
      <c r="L60" s="160"/>
    </row>
    <row r="61" spans="1:47" s="10" customFormat="1" ht="19.899999999999999" customHeight="1">
      <c r="B61" s="161"/>
      <c r="C61" s="99"/>
      <c r="D61" s="162" t="s">
        <v>592</v>
      </c>
      <c r="E61" s="163"/>
      <c r="F61" s="163"/>
      <c r="G61" s="163"/>
      <c r="H61" s="163"/>
      <c r="I61" s="164"/>
      <c r="J61" s="165">
        <f>J86</f>
        <v>0</v>
      </c>
      <c r="K61" s="99"/>
      <c r="L61" s="166"/>
    </row>
    <row r="62" spans="1:47" s="10" customFormat="1" ht="19.899999999999999" customHeight="1">
      <c r="B62" s="161"/>
      <c r="C62" s="99"/>
      <c r="D62" s="162" t="s">
        <v>677</v>
      </c>
      <c r="E62" s="163"/>
      <c r="F62" s="163"/>
      <c r="G62" s="163"/>
      <c r="H62" s="163"/>
      <c r="I62" s="164"/>
      <c r="J62" s="165">
        <f>J88</f>
        <v>0</v>
      </c>
      <c r="K62" s="99"/>
      <c r="L62" s="166"/>
    </row>
    <row r="63" spans="1:47" s="10" customFormat="1" ht="19.899999999999999" customHeight="1">
      <c r="B63" s="161"/>
      <c r="C63" s="99"/>
      <c r="D63" s="162" t="s">
        <v>678</v>
      </c>
      <c r="E63" s="163"/>
      <c r="F63" s="163"/>
      <c r="G63" s="163"/>
      <c r="H63" s="163"/>
      <c r="I63" s="164"/>
      <c r="J63" s="165">
        <f>J99</f>
        <v>0</v>
      </c>
      <c r="K63" s="99"/>
      <c r="L63" s="166"/>
    </row>
    <row r="64" spans="1:47" s="10" customFormat="1" ht="19.899999999999999" customHeight="1">
      <c r="B64" s="161"/>
      <c r="C64" s="99"/>
      <c r="D64" s="162" t="s">
        <v>679</v>
      </c>
      <c r="E64" s="163"/>
      <c r="F64" s="163"/>
      <c r="G64" s="163"/>
      <c r="H64" s="163"/>
      <c r="I64" s="164"/>
      <c r="J64" s="165">
        <f>J105</f>
        <v>0</v>
      </c>
      <c r="K64" s="99"/>
      <c r="L64" s="166"/>
    </row>
    <row r="65" spans="1:31" s="2" customFormat="1" ht="21.75" customHeight="1">
      <c r="A65" s="36"/>
      <c r="B65" s="37"/>
      <c r="C65" s="38"/>
      <c r="D65" s="38"/>
      <c r="E65" s="38"/>
      <c r="F65" s="38"/>
      <c r="G65" s="38"/>
      <c r="H65" s="38"/>
      <c r="I65" s="118"/>
      <c r="J65" s="38"/>
      <c r="K65" s="38"/>
      <c r="L65" s="119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 spans="1:31" s="2" customFormat="1" ht="6.95" customHeight="1">
      <c r="A66" s="36"/>
      <c r="B66" s="49"/>
      <c r="C66" s="50"/>
      <c r="D66" s="50"/>
      <c r="E66" s="50"/>
      <c r="F66" s="50"/>
      <c r="G66" s="50"/>
      <c r="H66" s="50"/>
      <c r="I66" s="145"/>
      <c r="J66" s="50"/>
      <c r="K66" s="50"/>
      <c r="L66" s="119"/>
      <c r="S66" s="36"/>
      <c r="T66" s="36"/>
      <c r="U66" s="36"/>
      <c r="V66" s="36"/>
      <c r="W66" s="36"/>
      <c r="X66" s="36"/>
      <c r="Y66" s="36"/>
      <c r="Z66" s="36"/>
      <c r="AA66" s="36"/>
      <c r="AB66" s="36"/>
      <c r="AC66" s="36"/>
      <c r="AD66" s="36"/>
      <c r="AE66" s="36"/>
    </row>
    <row r="70" spans="1:31" s="2" customFormat="1" ht="6.95" customHeight="1">
      <c r="A70" s="36"/>
      <c r="B70" s="51"/>
      <c r="C70" s="52"/>
      <c r="D70" s="52"/>
      <c r="E70" s="52"/>
      <c r="F70" s="52"/>
      <c r="G70" s="52"/>
      <c r="H70" s="52"/>
      <c r="I70" s="148"/>
      <c r="J70" s="52"/>
      <c r="K70" s="52"/>
      <c r="L70" s="119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</row>
    <row r="71" spans="1:31" s="2" customFormat="1" ht="24.95" customHeight="1">
      <c r="A71" s="36"/>
      <c r="B71" s="37"/>
      <c r="C71" s="25" t="s">
        <v>130</v>
      </c>
      <c r="D71" s="38"/>
      <c r="E71" s="38"/>
      <c r="F71" s="38"/>
      <c r="G71" s="38"/>
      <c r="H71" s="38"/>
      <c r="I71" s="118"/>
      <c r="J71" s="38"/>
      <c r="K71" s="38"/>
      <c r="L71" s="119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2" spans="1:31" s="2" customFormat="1" ht="6.95" customHeight="1">
      <c r="A72" s="36"/>
      <c r="B72" s="37"/>
      <c r="C72" s="38"/>
      <c r="D72" s="38"/>
      <c r="E72" s="38"/>
      <c r="F72" s="38"/>
      <c r="G72" s="38"/>
      <c r="H72" s="38"/>
      <c r="I72" s="118"/>
      <c r="J72" s="38"/>
      <c r="K72" s="38"/>
      <c r="L72" s="119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3" spans="1:31" s="2" customFormat="1" ht="12" customHeight="1">
      <c r="A73" s="36"/>
      <c r="B73" s="37"/>
      <c r="C73" s="31" t="s">
        <v>16</v>
      </c>
      <c r="D73" s="38"/>
      <c r="E73" s="38"/>
      <c r="F73" s="38"/>
      <c r="G73" s="38"/>
      <c r="H73" s="38"/>
      <c r="I73" s="118"/>
      <c r="J73" s="38"/>
      <c r="K73" s="38"/>
      <c r="L73" s="119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pans="1:31" s="2" customFormat="1" ht="16.5" customHeight="1">
      <c r="A74" s="36"/>
      <c r="B74" s="37"/>
      <c r="C74" s="38"/>
      <c r="D74" s="38"/>
      <c r="E74" s="413" t="str">
        <f>E7</f>
        <v>Pelhřimov - výpravní budova, obnova střešního pláště</v>
      </c>
      <c r="F74" s="414"/>
      <c r="G74" s="414"/>
      <c r="H74" s="414"/>
      <c r="I74" s="118"/>
      <c r="J74" s="38"/>
      <c r="K74" s="38"/>
      <c r="L74" s="119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pans="1:31" s="2" customFormat="1" ht="12" customHeight="1">
      <c r="A75" s="36"/>
      <c r="B75" s="37"/>
      <c r="C75" s="31" t="s">
        <v>108</v>
      </c>
      <c r="D75" s="38"/>
      <c r="E75" s="38"/>
      <c r="F75" s="38"/>
      <c r="G75" s="38"/>
      <c r="H75" s="38"/>
      <c r="I75" s="118"/>
      <c r="J75" s="38"/>
      <c r="K75" s="38"/>
      <c r="L75" s="119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pans="1:31" s="2" customFormat="1" ht="16.5" customHeight="1">
      <c r="A76" s="36"/>
      <c r="B76" s="37"/>
      <c r="C76" s="38"/>
      <c r="D76" s="38"/>
      <c r="E76" s="362" t="str">
        <f>E9</f>
        <v>VRN - Vedlejší rozpočtové náklady</v>
      </c>
      <c r="F76" s="415"/>
      <c r="G76" s="415"/>
      <c r="H76" s="415"/>
      <c r="I76" s="118"/>
      <c r="J76" s="38"/>
      <c r="K76" s="38"/>
      <c r="L76" s="119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pans="1:31" s="2" customFormat="1" ht="6.95" customHeight="1">
      <c r="A77" s="36"/>
      <c r="B77" s="37"/>
      <c r="C77" s="38"/>
      <c r="D77" s="38"/>
      <c r="E77" s="38"/>
      <c r="F77" s="38"/>
      <c r="G77" s="38"/>
      <c r="H77" s="38"/>
      <c r="I77" s="118"/>
      <c r="J77" s="38"/>
      <c r="K77" s="38"/>
      <c r="L77" s="119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pans="1:31" s="2" customFormat="1" ht="12" customHeight="1">
      <c r="A78" s="36"/>
      <c r="B78" s="37"/>
      <c r="C78" s="31" t="s">
        <v>22</v>
      </c>
      <c r="D78" s="38"/>
      <c r="E78" s="38"/>
      <c r="F78" s="29" t="str">
        <f>F12</f>
        <v>Železniční stanice-Pelhřimov</v>
      </c>
      <c r="G78" s="38"/>
      <c r="H78" s="38"/>
      <c r="I78" s="120" t="s">
        <v>24</v>
      </c>
      <c r="J78" s="61" t="str">
        <f>IF(J12="","",J12)</f>
        <v>15. 10. 2019</v>
      </c>
      <c r="K78" s="38"/>
      <c r="L78" s="119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pans="1:31" s="2" customFormat="1" ht="6.95" customHeight="1">
      <c r="A79" s="36"/>
      <c r="B79" s="37"/>
      <c r="C79" s="38"/>
      <c r="D79" s="38"/>
      <c r="E79" s="38"/>
      <c r="F79" s="38"/>
      <c r="G79" s="38"/>
      <c r="H79" s="38"/>
      <c r="I79" s="118"/>
      <c r="J79" s="38"/>
      <c r="K79" s="38"/>
      <c r="L79" s="119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pans="1:31" s="2" customFormat="1" ht="15.2" customHeight="1">
      <c r="A80" s="36"/>
      <c r="B80" s="37"/>
      <c r="C80" s="31" t="s">
        <v>26</v>
      </c>
      <c r="D80" s="38"/>
      <c r="E80" s="38"/>
      <c r="F80" s="29" t="str">
        <f>E15</f>
        <v xml:space="preserve">Správa železniční a dopravní cesty, Praha </v>
      </c>
      <c r="G80" s="38"/>
      <c r="H80" s="38"/>
      <c r="I80" s="120" t="s">
        <v>32</v>
      </c>
      <c r="J80" s="34" t="str">
        <f>E21</f>
        <v>Engineerscz</v>
      </c>
      <c r="K80" s="38"/>
      <c r="L80" s="119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pans="1:65" s="2" customFormat="1" ht="15.2" customHeight="1">
      <c r="A81" s="36"/>
      <c r="B81" s="37"/>
      <c r="C81" s="31" t="s">
        <v>30</v>
      </c>
      <c r="D81" s="38"/>
      <c r="E81" s="38"/>
      <c r="F81" s="29" t="str">
        <f>IF(E18="","",E18)</f>
        <v>Vyplň údaj</v>
      </c>
      <c r="G81" s="38"/>
      <c r="H81" s="38"/>
      <c r="I81" s="120" t="s">
        <v>35</v>
      </c>
      <c r="J81" s="34" t="str">
        <f>E24</f>
        <v>Toman Martin</v>
      </c>
      <c r="K81" s="38"/>
      <c r="L81" s="119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pans="1:65" s="2" customFormat="1" ht="10.35" customHeight="1">
      <c r="A82" s="36"/>
      <c r="B82" s="37"/>
      <c r="C82" s="38"/>
      <c r="D82" s="38"/>
      <c r="E82" s="38"/>
      <c r="F82" s="38"/>
      <c r="G82" s="38"/>
      <c r="H82" s="38"/>
      <c r="I82" s="118"/>
      <c r="J82" s="38"/>
      <c r="K82" s="38"/>
      <c r="L82" s="119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pans="1:65" s="11" customFormat="1" ht="29.25" customHeight="1">
      <c r="A83" s="167"/>
      <c r="B83" s="168"/>
      <c r="C83" s="169" t="s">
        <v>131</v>
      </c>
      <c r="D83" s="170" t="s">
        <v>59</v>
      </c>
      <c r="E83" s="170" t="s">
        <v>55</v>
      </c>
      <c r="F83" s="170" t="s">
        <v>56</v>
      </c>
      <c r="G83" s="170" t="s">
        <v>132</v>
      </c>
      <c r="H83" s="170" t="s">
        <v>133</v>
      </c>
      <c r="I83" s="171" t="s">
        <v>134</v>
      </c>
      <c r="J83" s="170" t="s">
        <v>114</v>
      </c>
      <c r="K83" s="172" t="s">
        <v>135</v>
      </c>
      <c r="L83" s="173"/>
      <c r="M83" s="70" t="s">
        <v>21</v>
      </c>
      <c r="N83" s="71" t="s">
        <v>44</v>
      </c>
      <c r="O83" s="71" t="s">
        <v>136</v>
      </c>
      <c r="P83" s="71" t="s">
        <v>137</v>
      </c>
      <c r="Q83" s="71" t="s">
        <v>138</v>
      </c>
      <c r="R83" s="71" t="s">
        <v>139</v>
      </c>
      <c r="S83" s="71" t="s">
        <v>140</v>
      </c>
      <c r="T83" s="72" t="s">
        <v>141</v>
      </c>
      <c r="U83" s="167"/>
      <c r="V83" s="167"/>
      <c r="W83" s="167"/>
      <c r="X83" s="167"/>
      <c r="Y83" s="167"/>
      <c r="Z83" s="167"/>
      <c r="AA83" s="167"/>
      <c r="AB83" s="167"/>
      <c r="AC83" s="167"/>
      <c r="AD83" s="167"/>
      <c r="AE83" s="167"/>
    </row>
    <row r="84" spans="1:65" s="2" customFormat="1" ht="22.9" customHeight="1">
      <c r="A84" s="36"/>
      <c r="B84" s="37"/>
      <c r="C84" s="77" t="s">
        <v>142</v>
      </c>
      <c r="D84" s="38"/>
      <c r="E84" s="38"/>
      <c r="F84" s="38"/>
      <c r="G84" s="38"/>
      <c r="H84" s="38"/>
      <c r="I84" s="118"/>
      <c r="J84" s="174">
        <f>BK84</f>
        <v>0</v>
      </c>
      <c r="K84" s="38"/>
      <c r="L84" s="41"/>
      <c r="M84" s="73"/>
      <c r="N84" s="175"/>
      <c r="O84" s="74"/>
      <c r="P84" s="176">
        <f>P85</f>
        <v>0</v>
      </c>
      <c r="Q84" s="74"/>
      <c r="R84" s="176">
        <f>R85</f>
        <v>0</v>
      </c>
      <c r="S84" s="74"/>
      <c r="T84" s="177">
        <f>T85</f>
        <v>0</v>
      </c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  <c r="AT84" s="19" t="s">
        <v>73</v>
      </c>
      <c r="AU84" s="19" t="s">
        <v>115</v>
      </c>
      <c r="BK84" s="178">
        <f>BK85</f>
        <v>0</v>
      </c>
    </row>
    <row r="85" spans="1:65" s="12" customFormat="1" ht="25.9" customHeight="1">
      <c r="B85" s="179"/>
      <c r="C85" s="180"/>
      <c r="D85" s="181" t="s">
        <v>73</v>
      </c>
      <c r="E85" s="182" t="s">
        <v>95</v>
      </c>
      <c r="F85" s="182" t="s">
        <v>96</v>
      </c>
      <c r="G85" s="180"/>
      <c r="H85" s="180"/>
      <c r="I85" s="183"/>
      <c r="J85" s="184">
        <f>BK85</f>
        <v>0</v>
      </c>
      <c r="K85" s="180"/>
      <c r="L85" s="185"/>
      <c r="M85" s="186"/>
      <c r="N85" s="187"/>
      <c r="O85" s="187"/>
      <c r="P85" s="188">
        <f>P86+P88+P99+P105</f>
        <v>0</v>
      </c>
      <c r="Q85" s="187"/>
      <c r="R85" s="188">
        <f>R86+R88+R99+R105</f>
        <v>0</v>
      </c>
      <c r="S85" s="187"/>
      <c r="T85" s="189">
        <f>T86+T88+T99+T105</f>
        <v>0</v>
      </c>
      <c r="AR85" s="190" t="s">
        <v>179</v>
      </c>
      <c r="AT85" s="191" t="s">
        <v>73</v>
      </c>
      <c r="AU85" s="191" t="s">
        <v>74</v>
      </c>
      <c r="AY85" s="190" t="s">
        <v>145</v>
      </c>
      <c r="BK85" s="192">
        <f>BK86+BK88+BK99+BK105</f>
        <v>0</v>
      </c>
    </row>
    <row r="86" spans="1:65" s="12" customFormat="1" ht="22.9" customHeight="1">
      <c r="B86" s="179"/>
      <c r="C86" s="180"/>
      <c r="D86" s="181" t="s">
        <v>73</v>
      </c>
      <c r="E86" s="193" t="s">
        <v>671</v>
      </c>
      <c r="F86" s="193" t="s">
        <v>672</v>
      </c>
      <c r="G86" s="180"/>
      <c r="H86" s="180"/>
      <c r="I86" s="183"/>
      <c r="J86" s="194">
        <f>BK86</f>
        <v>0</v>
      </c>
      <c r="K86" s="180"/>
      <c r="L86" s="185"/>
      <c r="M86" s="186"/>
      <c r="N86" s="187"/>
      <c r="O86" s="187"/>
      <c r="P86" s="188">
        <f>P87</f>
        <v>0</v>
      </c>
      <c r="Q86" s="187"/>
      <c r="R86" s="188">
        <f>R87</f>
        <v>0</v>
      </c>
      <c r="S86" s="187"/>
      <c r="T86" s="189">
        <f>T87</f>
        <v>0</v>
      </c>
      <c r="AR86" s="190" t="s">
        <v>179</v>
      </c>
      <c r="AT86" s="191" t="s">
        <v>73</v>
      </c>
      <c r="AU86" s="191" t="s">
        <v>81</v>
      </c>
      <c r="AY86" s="190" t="s">
        <v>145</v>
      </c>
      <c r="BK86" s="192">
        <f>BK87</f>
        <v>0</v>
      </c>
    </row>
    <row r="87" spans="1:65" s="2" customFormat="1" ht="16.5" customHeight="1">
      <c r="A87" s="36"/>
      <c r="B87" s="37"/>
      <c r="C87" s="195" t="s">
        <v>81</v>
      </c>
      <c r="D87" s="195" t="s">
        <v>148</v>
      </c>
      <c r="E87" s="196" t="s">
        <v>673</v>
      </c>
      <c r="F87" s="197" t="s">
        <v>674</v>
      </c>
      <c r="G87" s="198" t="s">
        <v>195</v>
      </c>
      <c r="H87" s="199">
        <v>1</v>
      </c>
      <c r="I87" s="200"/>
      <c r="J87" s="201">
        <f>ROUND(I87*H87,2)</f>
        <v>0</v>
      </c>
      <c r="K87" s="197" t="s">
        <v>164</v>
      </c>
      <c r="L87" s="41"/>
      <c r="M87" s="202" t="s">
        <v>21</v>
      </c>
      <c r="N87" s="203" t="s">
        <v>45</v>
      </c>
      <c r="O87" s="66"/>
      <c r="P87" s="204">
        <f>O87*H87</f>
        <v>0</v>
      </c>
      <c r="Q87" s="204">
        <v>0</v>
      </c>
      <c r="R87" s="204">
        <f>Q87*H87</f>
        <v>0</v>
      </c>
      <c r="S87" s="204">
        <v>0</v>
      </c>
      <c r="T87" s="205">
        <f>S87*H87</f>
        <v>0</v>
      </c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R87" s="206" t="s">
        <v>675</v>
      </c>
      <c r="AT87" s="206" t="s">
        <v>148</v>
      </c>
      <c r="AU87" s="206" t="s">
        <v>83</v>
      </c>
      <c r="AY87" s="19" t="s">
        <v>145</v>
      </c>
      <c r="BE87" s="207">
        <f>IF(N87="základní",J87,0)</f>
        <v>0</v>
      </c>
      <c r="BF87" s="207">
        <f>IF(N87="snížená",J87,0)</f>
        <v>0</v>
      </c>
      <c r="BG87" s="207">
        <f>IF(N87="zákl. přenesená",J87,0)</f>
        <v>0</v>
      </c>
      <c r="BH87" s="207">
        <f>IF(N87="sníž. přenesená",J87,0)</f>
        <v>0</v>
      </c>
      <c r="BI87" s="207">
        <f>IF(N87="nulová",J87,0)</f>
        <v>0</v>
      </c>
      <c r="BJ87" s="19" t="s">
        <v>81</v>
      </c>
      <c r="BK87" s="207">
        <f>ROUND(I87*H87,2)</f>
        <v>0</v>
      </c>
      <c r="BL87" s="19" t="s">
        <v>675</v>
      </c>
      <c r="BM87" s="206" t="s">
        <v>680</v>
      </c>
    </row>
    <row r="88" spans="1:65" s="12" customFormat="1" ht="22.9" customHeight="1">
      <c r="B88" s="179"/>
      <c r="C88" s="180"/>
      <c r="D88" s="181" t="s">
        <v>73</v>
      </c>
      <c r="E88" s="193" t="s">
        <v>681</v>
      </c>
      <c r="F88" s="193" t="s">
        <v>682</v>
      </c>
      <c r="G88" s="180"/>
      <c r="H88" s="180"/>
      <c r="I88" s="183"/>
      <c r="J88" s="194">
        <f>BK88</f>
        <v>0</v>
      </c>
      <c r="K88" s="180"/>
      <c r="L88" s="185"/>
      <c r="M88" s="186"/>
      <c r="N88" s="187"/>
      <c r="O88" s="187"/>
      <c r="P88" s="188">
        <f>SUM(P89:P98)</f>
        <v>0</v>
      </c>
      <c r="Q88" s="187"/>
      <c r="R88" s="188">
        <f>SUM(R89:R98)</f>
        <v>0</v>
      </c>
      <c r="S88" s="187"/>
      <c r="T88" s="189">
        <f>SUM(T89:T98)</f>
        <v>0</v>
      </c>
      <c r="AR88" s="190" t="s">
        <v>179</v>
      </c>
      <c r="AT88" s="191" t="s">
        <v>73</v>
      </c>
      <c r="AU88" s="191" t="s">
        <v>81</v>
      </c>
      <c r="AY88" s="190" t="s">
        <v>145</v>
      </c>
      <c r="BK88" s="192">
        <f>SUM(BK89:BK98)</f>
        <v>0</v>
      </c>
    </row>
    <row r="89" spans="1:65" s="2" customFormat="1" ht="16.5" customHeight="1">
      <c r="A89" s="36"/>
      <c r="B89" s="37"/>
      <c r="C89" s="195" t="s">
        <v>83</v>
      </c>
      <c r="D89" s="195" t="s">
        <v>148</v>
      </c>
      <c r="E89" s="196" t="s">
        <v>683</v>
      </c>
      <c r="F89" s="197" t="s">
        <v>684</v>
      </c>
      <c r="G89" s="198" t="s">
        <v>195</v>
      </c>
      <c r="H89" s="199">
        <v>1</v>
      </c>
      <c r="I89" s="200"/>
      <c r="J89" s="201">
        <f>ROUND(I89*H89,2)</f>
        <v>0</v>
      </c>
      <c r="K89" s="197" t="s">
        <v>164</v>
      </c>
      <c r="L89" s="41"/>
      <c r="M89" s="202" t="s">
        <v>21</v>
      </c>
      <c r="N89" s="203" t="s">
        <v>45</v>
      </c>
      <c r="O89" s="66"/>
      <c r="P89" s="204">
        <f>O89*H89</f>
        <v>0</v>
      </c>
      <c r="Q89" s="204">
        <v>0</v>
      </c>
      <c r="R89" s="204">
        <f>Q89*H89</f>
        <v>0</v>
      </c>
      <c r="S89" s="204">
        <v>0</v>
      </c>
      <c r="T89" s="205">
        <f>S89*H89</f>
        <v>0</v>
      </c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R89" s="206" t="s">
        <v>675</v>
      </c>
      <c r="AT89" s="206" t="s">
        <v>148</v>
      </c>
      <c r="AU89" s="206" t="s">
        <v>83</v>
      </c>
      <c r="AY89" s="19" t="s">
        <v>145</v>
      </c>
      <c r="BE89" s="207">
        <f>IF(N89="základní",J89,0)</f>
        <v>0</v>
      </c>
      <c r="BF89" s="207">
        <f>IF(N89="snížená",J89,0)</f>
        <v>0</v>
      </c>
      <c r="BG89" s="207">
        <f>IF(N89="zákl. přenesená",J89,0)</f>
        <v>0</v>
      </c>
      <c r="BH89" s="207">
        <f>IF(N89="sníž. přenesená",J89,0)</f>
        <v>0</v>
      </c>
      <c r="BI89" s="207">
        <f>IF(N89="nulová",J89,0)</f>
        <v>0</v>
      </c>
      <c r="BJ89" s="19" t="s">
        <v>81</v>
      </c>
      <c r="BK89" s="207">
        <f>ROUND(I89*H89,2)</f>
        <v>0</v>
      </c>
      <c r="BL89" s="19" t="s">
        <v>675</v>
      </c>
      <c r="BM89" s="206" t="s">
        <v>685</v>
      </c>
    </row>
    <row r="90" spans="1:65" s="2" customFormat="1" ht="16.5" customHeight="1">
      <c r="A90" s="36"/>
      <c r="B90" s="37"/>
      <c r="C90" s="195" t="s">
        <v>168</v>
      </c>
      <c r="D90" s="195" t="s">
        <v>148</v>
      </c>
      <c r="E90" s="196" t="s">
        <v>686</v>
      </c>
      <c r="F90" s="197" t="s">
        <v>687</v>
      </c>
      <c r="G90" s="198" t="s">
        <v>195</v>
      </c>
      <c r="H90" s="199">
        <v>1</v>
      </c>
      <c r="I90" s="200"/>
      <c r="J90" s="201">
        <f>ROUND(I90*H90,2)</f>
        <v>0</v>
      </c>
      <c r="K90" s="197" t="s">
        <v>164</v>
      </c>
      <c r="L90" s="41"/>
      <c r="M90" s="202" t="s">
        <v>21</v>
      </c>
      <c r="N90" s="203" t="s">
        <v>45</v>
      </c>
      <c r="O90" s="66"/>
      <c r="P90" s="204">
        <f>O90*H90</f>
        <v>0</v>
      </c>
      <c r="Q90" s="204">
        <v>0</v>
      </c>
      <c r="R90" s="204">
        <f>Q90*H90</f>
        <v>0</v>
      </c>
      <c r="S90" s="204">
        <v>0</v>
      </c>
      <c r="T90" s="205">
        <f>S90*H90</f>
        <v>0</v>
      </c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R90" s="206" t="s">
        <v>675</v>
      </c>
      <c r="AT90" s="206" t="s">
        <v>148</v>
      </c>
      <c r="AU90" s="206" t="s">
        <v>83</v>
      </c>
      <c r="AY90" s="19" t="s">
        <v>145</v>
      </c>
      <c r="BE90" s="207">
        <f>IF(N90="základní",J90,0)</f>
        <v>0</v>
      </c>
      <c r="BF90" s="207">
        <f>IF(N90="snížená",J90,0)</f>
        <v>0</v>
      </c>
      <c r="BG90" s="207">
        <f>IF(N90="zákl. přenesená",J90,0)</f>
        <v>0</v>
      </c>
      <c r="BH90" s="207">
        <f>IF(N90="sníž. přenesená",J90,0)</f>
        <v>0</v>
      </c>
      <c r="BI90" s="207">
        <f>IF(N90="nulová",J90,0)</f>
        <v>0</v>
      </c>
      <c r="BJ90" s="19" t="s">
        <v>81</v>
      </c>
      <c r="BK90" s="207">
        <f>ROUND(I90*H90,2)</f>
        <v>0</v>
      </c>
      <c r="BL90" s="19" t="s">
        <v>675</v>
      </c>
      <c r="BM90" s="206" t="s">
        <v>688</v>
      </c>
    </row>
    <row r="91" spans="1:65" s="2" customFormat="1" ht="16.5" customHeight="1">
      <c r="A91" s="36"/>
      <c r="B91" s="37"/>
      <c r="C91" s="195" t="s">
        <v>153</v>
      </c>
      <c r="D91" s="195" t="s">
        <v>148</v>
      </c>
      <c r="E91" s="196" t="s">
        <v>689</v>
      </c>
      <c r="F91" s="197" t="s">
        <v>690</v>
      </c>
      <c r="G91" s="198" t="s">
        <v>195</v>
      </c>
      <c r="H91" s="199">
        <v>1</v>
      </c>
      <c r="I91" s="200"/>
      <c r="J91" s="201">
        <f>ROUND(I91*H91,2)</f>
        <v>0</v>
      </c>
      <c r="K91" s="197" t="s">
        <v>164</v>
      </c>
      <c r="L91" s="41"/>
      <c r="M91" s="202" t="s">
        <v>21</v>
      </c>
      <c r="N91" s="203" t="s">
        <v>45</v>
      </c>
      <c r="O91" s="66"/>
      <c r="P91" s="204">
        <f>O91*H91</f>
        <v>0</v>
      </c>
      <c r="Q91" s="204">
        <v>0</v>
      </c>
      <c r="R91" s="204">
        <f>Q91*H91</f>
        <v>0</v>
      </c>
      <c r="S91" s="204">
        <v>0</v>
      </c>
      <c r="T91" s="205">
        <f>S91*H91</f>
        <v>0</v>
      </c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R91" s="206" t="s">
        <v>675</v>
      </c>
      <c r="AT91" s="206" t="s">
        <v>148</v>
      </c>
      <c r="AU91" s="206" t="s">
        <v>83</v>
      </c>
      <c r="AY91" s="19" t="s">
        <v>145</v>
      </c>
      <c r="BE91" s="207">
        <f>IF(N91="základní",J91,0)</f>
        <v>0</v>
      </c>
      <c r="BF91" s="207">
        <f>IF(N91="snížená",J91,0)</f>
        <v>0</v>
      </c>
      <c r="BG91" s="207">
        <f>IF(N91="zákl. přenesená",J91,0)</f>
        <v>0</v>
      </c>
      <c r="BH91" s="207">
        <f>IF(N91="sníž. přenesená",J91,0)</f>
        <v>0</v>
      </c>
      <c r="BI91" s="207">
        <f>IF(N91="nulová",J91,0)</f>
        <v>0</v>
      </c>
      <c r="BJ91" s="19" t="s">
        <v>81</v>
      </c>
      <c r="BK91" s="207">
        <f>ROUND(I91*H91,2)</f>
        <v>0</v>
      </c>
      <c r="BL91" s="19" t="s">
        <v>675</v>
      </c>
      <c r="BM91" s="206" t="s">
        <v>691</v>
      </c>
    </row>
    <row r="92" spans="1:65" s="13" customFormat="1" ht="11.25">
      <c r="B92" s="208"/>
      <c r="C92" s="209"/>
      <c r="D92" s="210" t="s">
        <v>155</v>
      </c>
      <c r="E92" s="211" t="s">
        <v>21</v>
      </c>
      <c r="F92" s="212" t="s">
        <v>692</v>
      </c>
      <c r="G92" s="209"/>
      <c r="H92" s="211" t="s">
        <v>21</v>
      </c>
      <c r="I92" s="213"/>
      <c r="J92" s="209"/>
      <c r="K92" s="209"/>
      <c r="L92" s="214"/>
      <c r="M92" s="215"/>
      <c r="N92" s="216"/>
      <c r="O92" s="216"/>
      <c r="P92" s="216"/>
      <c r="Q92" s="216"/>
      <c r="R92" s="216"/>
      <c r="S92" s="216"/>
      <c r="T92" s="217"/>
      <c r="AT92" s="218" t="s">
        <v>155</v>
      </c>
      <c r="AU92" s="218" t="s">
        <v>83</v>
      </c>
      <c r="AV92" s="13" t="s">
        <v>81</v>
      </c>
      <c r="AW92" s="13" t="s">
        <v>34</v>
      </c>
      <c r="AX92" s="13" t="s">
        <v>74</v>
      </c>
      <c r="AY92" s="218" t="s">
        <v>145</v>
      </c>
    </row>
    <row r="93" spans="1:65" s="14" customFormat="1" ht="11.25">
      <c r="B93" s="219"/>
      <c r="C93" s="220"/>
      <c r="D93" s="210" t="s">
        <v>155</v>
      </c>
      <c r="E93" s="221" t="s">
        <v>21</v>
      </c>
      <c r="F93" s="222" t="s">
        <v>81</v>
      </c>
      <c r="G93" s="220"/>
      <c r="H93" s="223">
        <v>1</v>
      </c>
      <c r="I93" s="224"/>
      <c r="J93" s="220"/>
      <c r="K93" s="220"/>
      <c r="L93" s="225"/>
      <c r="M93" s="226"/>
      <c r="N93" s="227"/>
      <c r="O93" s="227"/>
      <c r="P93" s="227"/>
      <c r="Q93" s="227"/>
      <c r="R93" s="227"/>
      <c r="S93" s="227"/>
      <c r="T93" s="228"/>
      <c r="AT93" s="229" t="s">
        <v>155</v>
      </c>
      <c r="AU93" s="229" t="s">
        <v>83</v>
      </c>
      <c r="AV93" s="14" t="s">
        <v>83</v>
      </c>
      <c r="AW93" s="14" t="s">
        <v>34</v>
      </c>
      <c r="AX93" s="14" t="s">
        <v>74</v>
      </c>
      <c r="AY93" s="229" t="s">
        <v>145</v>
      </c>
    </row>
    <row r="94" spans="1:65" s="15" customFormat="1" ht="11.25">
      <c r="B94" s="230"/>
      <c r="C94" s="231"/>
      <c r="D94" s="210" t="s">
        <v>155</v>
      </c>
      <c r="E94" s="232" t="s">
        <v>21</v>
      </c>
      <c r="F94" s="233" t="s">
        <v>158</v>
      </c>
      <c r="G94" s="231"/>
      <c r="H94" s="234">
        <v>1</v>
      </c>
      <c r="I94" s="235"/>
      <c r="J94" s="231"/>
      <c r="K94" s="231"/>
      <c r="L94" s="236"/>
      <c r="M94" s="237"/>
      <c r="N94" s="238"/>
      <c r="O94" s="238"/>
      <c r="P94" s="238"/>
      <c r="Q94" s="238"/>
      <c r="R94" s="238"/>
      <c r="S94" s="238"/>
      <c r="T94" s="239"/>
      <c r="AT94" s="240" t="s">
        <v>155</v>
      </c>
      <c r="AU94" s="240" t="s">
        <v>83</v>
      </c>
      <c r="AV94" s="15" t="s">
        <v>153</v>
      </c>
      <c r="AW94" s="15" t="s">
        <v>34</v>
      </c>
      <c r="AX94" s="15" t="s">
        <v>81</v>
      </c>
      <c r="AY94" s="240" t="s">
        <v>145</v>
      </c>
    </row>
    <row r="95" spans="1:65" s="2" customFormat="1" ht="16.5" customHeight="1">
      <c r="A95" s="36"/>
      <c r="B95" s="37"/>
      <c r="C95" s="195" t="s">
        <v>179</v>
      </c>
      <c r="D95" s="195" t="s">
        <v>148</v>
      </c>
      <c r="E95" s="196" t="s">
        <v>693</v>
      </c>
      <c r="F95" s="197" t="s">
        <v>694</v>
      </c>
      <c r="G95" s="198" t="s">
        <v>195</v>
      </c>
      <c r="H95" s="199">
        <v>1</v>
      </c>
      <c r="I95" s="200"/>
      <c r="J95" s="201">
        <f>ROUND(I95*H95,2)</f>
        <v>0</v>
      </c>
      <c r="K95" s="197" t="s">
        <v>164</v>
      </c>
      <c r="L95" s="41"/>
      <c r="M95" s="202" t="s">
        <v>21</v>
      </c>
      <c r="N95" s="203" t="s">
        <v>45</v>
      </c>
      <c r="O95" s="66"/>
      <c r="P95" s="204">
        <f>O95*H95</f>
        <v>0</v>
      </c>
      <c r="Q95" s="204">
        <v>0</v>
      </c>
      <c r="R95" s="204">
        <f>Q95*H95</f>
        <v>0</v>
      </c>
      <c r="S95" s="204">
        <v>0</v>
      </c>
      <c r="T95" s="205">
        <f>S95*H95</f>
        <v>0</v>
      </c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  <c r="AR95" s="206" t="s">
        <v>675</v>
      </c>
      <c r="AT95" s="206" t="s">
        <v>148</v>
      </c>
      <c r="AU95" s="206" t="s">
        <v>83</v>
      </c>
      <c r="AY95" s="19" t="s">
        <v>145</v>
      </c>
      <c r="BE95" s="207">
        <f>IF(N95="základní",J95,0)</f>
        <v>0</v>
      </c>
      <c r="BF95" s="207">
        <f>IF(N95="snížená",J95,0)</f>
        <v>0</v>
      </c>
      <c r="BG95" s="207">
        <f>IF(N95="zákl. přenesená",J95,0)</f>
        <v>0</v>
      </c>
      <c r="BH95" s="207">
        <f>IF(N95="sníž. přenesená",J95,0)</f>
        <v>0</v>
      </c>
      <c r="BI95" s="207">
        <f>IF(N95="nulová",J95,0)</f>
        <v>0</v>
      </c>
      <c r="BJ95" s="19" t="s">
        <v>81</v>
      </c>
      <c r="BK95" s="207">
        <f>ROUND(I95*H95,2)</f>
        <v>0</v>
      </c>
      <c r="BL95" s="19" t="s">
        <v>675</v>
      </c>
      <c r="BM95" s="206" t="s">
        <v>695</v>
      </c>
    </row>
    <row r="96" spans="1:65" s="2" customFormat="1" ht="16.5" customHeight="1">
      <c r="A96" s="36"/>
      <c r="B96" s="37"/>
      <c r="C96" s="195" t="s">
        <v>146</v>
      </c>
      <c r="D96" s="195" t="s">
        <v>148</v>
      </c>
      <c r="E96" s="196" t="s">
        <v>696</v>
      </c>
      <c r="F96" s="197" t="s">
        <v>697</v>
      </c>
      <c r="G96" s="198" t="s">
        <v>195</v>
      </c>
      <c r="H96" s="199">
        <v>1</v>
      </c>
      <c r="I96" s="200"/>
      <c r="J96" s="201">
        <f>ROUND(I96*H96,2)</f>
        <v>0</v>
      </c>
      <c r="K96" s="197" t="s">
        <v>164</v>
      </c>
      <c r="L96" s="41"/>
      <c r="M96" s="202" t="s">
        <v>21</v>
      </c>
      <c r="N96" s="203" t="s">
        <v>45</v>
      </c>
      <c r="O96" s="66"/>
      <c r="P96" s="204">
        <f>O96*H96</f>
        <v>0</v>
      </c>
      <c r="Q96" s="204">
        <v>0</v>
      </c>
      <c r="R96" s="204">
        <f>Q96*H96</f>
        <v>0</v>
      </c>
      <c r="S96" s="204">
        <v>0</v>
      </c>
      <c r="T96" s="205">
        <f>S96*H96</f>
        <v>0</v>
      </c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R96" s="206" t="s">
        <v>675</v>
      </c>
      <c r="AT96" s="206" t="s">
        <v>148</v>
      </c>
      <c r="AU96" s="206" t="s">
        <v>83</v>
      </c>
      <c r="AY96" s="19" t="s">
        <v>145</v>
      </c>
      <c r="BE96" s="207">
        <f>IF(N96="základní",J96,0)</f>
        <v>0</v>
      </c>
      <c r="BF96" s="207">
        <f>IF(N96="snížená",J96,0)</f>
        <v>0</v>
      </c>
      <c r="BG96" s="207">
        <f>IF(N96="zákl. přenesená",J96,0)</f>
        <v>0</v>
      </c>
      <c r="BH96" s="207">
        <f>IF(N96="sníž. přenesená",J96,0)</f>
        <v>0</v>
      </c>
      <c r="BI96" s="207">
        <f>IF(N96="nulová",J96,0)</f>
        <v>0</v>
      </c>
      <c r="BJ96" s="19" t="s">
        <v>81</v>
      </c>
      <c r="BK96" s="207">
        <f>ROUND(I96*H96,2)</f>
        <v>0</v>
      </c>
      <c r="BL96" s="19" t="s">
        <v>675</v>
      </c>
      <c r="BM96" s="206" t="s">
        <v>698</v>
      </c>
    </row>
    <row r="97" spans="1:65" s="2" customFormat="1" ht="16.5" customHeight="1">
      <c r="A97" s="36"/>
      <c r="B97" s="37"/>
      <c r="C97" s="195" t="s">
        <v>188</v>
      </c>
      <c r="D97" s="195" t="s">
        <v>148</v>
      </c>
      <c r="E97" s="196" t="s">
        <v>699</v>
      </c>
      <c r="F97" s="197" t="s">
        <v>700</v>
      </c>
      <c r="G97" s="198" t="s">
        <v>195</v>
      </c>
      <c r="H97" s="199">
        <v>1</v>
      </c>
      <c r="I97" s="200"/>
      <c r="J97" s="201">
        <f>ROUND(I97*H97,2)</f>
        <v>0</v>
      </c>
      <c r="K97" s="197" t="s">
        <v>164</v>
      </c>
      <c r="L97" s="41"/>
      <c r="M97" s="202" t="s">
        <v>21</v>
      </c>
      <c r="N97" s="203" t="s">
        <v>45</v>
      </c>
      <c r="O97" s="66"/>
      <c r="P97" s="204">
        <f>O97*H97</f>
        <v>0</v>
      </c>
      <c r="Q97" s="204">
        <v>0</v>
      </c>
      <c r="R97" s="204">
        <f>Q97*H97</f>
        <v>0</v>
      </c>
      <c r="S97" s="204">
        <v>0</v>
      </c>
      <c r="T97" s="205">
        <f>S97*H97</f>
        <v>0</v>
      </c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R97" s="206" t="s">
        <v>675</v>
      </c>
      <c r="AT97" s="206" t="s">
        <v>148</v>
      </c>
      <c r="AU97" s="206" t="s">
        <v>83</v>
      </c>
      <c r="AY97" s="19" t="s">
        <v>145</v>
      </c>
      <c r="BE97" s="207">
        <f>IF(N97="základní",J97,0)</f>
        <v>0</v>
      </c>
      <c r="BF97" s="207">
        <f>IF(N97="snížená",J97,0)</f>
        <v>0</v>
      </c>
      <c r="BG97" s="207">
        <f>IF(N97="zákl. přenesená",J97,0)</f>
        <v>0</v>
      </c>
      <c r="BH97" s="207">
        <f>IF(N97="sníž. přenesená",J97,0)</f>
        <v>0</v>
      </c>
      <c r="BI97" s="207">
        <f>IF(N97="nulová",J97,0)</f>
        <v>0</v>
      </c>
      <c r="BJ97" s="19" t="s">
        <v>81</v>
      </c>
      <c r="BK97" s="207">
        <f>ROUND(I97*H97,2)</f>
        <v>0</v>
      </c>
      <c r="BL97" s="19" t="s">
        <v>675</v>
      </c>
      <c r="BM97" s="206" t="s">
        <v>701</v>
      </c>
    </row>
    <row r="98" spans="1:65" s="2" customFormat="1" ht="16.5" customHeight="1">
      <c r="A98" s="36"/>
      <c r="B98" s="37"/>
      <c r="C98" s="195" t="s">
        <v>192</v>
      </c>
      <c r="D98" s="195" t="s">
        <v>148</v>
      </c>
      <c r="E98" s="196" t="s">
        <v>702</v>
      </c>
      <c r="F98" s="197" t="s">
        <v>703</v>
      </c>
      <c r="G98" s="198" t="s">
        <v>195</v>
      </c>
      <c r="H98" s="199">
        <v>1</v>
      </c>
      <c r="I98" s="200"/>
      <c r="J98" s="201">
        <f>ROUND(I98*H98,2)</f>
        <v>0</v>
      </c>
      <c r="K98" s="197" t="s">
        <v>164</v>
      </c>
      <c r="L98" s="41"/>
      <c r="M98" s="202" t="s">
        <v>21</v>
      </c>
      <c r="N98" s="203" t="s">
        <v>45</v>
      </c>
      <c r="O98" s="66"/>
      <c r="P98" s="204">
        <f>O98*H98</f>
        <v>0</v>
      </c>
      <c r="Q98" s="204">
        <v>0</v>
      </c>
      <c r="R98" s="204">
        <f>Q98*H98</f>
        <v>0</v>
      </c>
      <c r="S98" s="204">
        <v>0</v>
      </c>
      <c r="T98" s="205">
        <f>S98*H98</f>
        <v>0</v>
      </c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R98" s="206" t="s">
        <v>675</v>
      </c>
      <c r="AT98" s="206" t="s">
        <v>148</v>
      </c>
      <c r="AU98" s="206" t="s">
        <v>83</v>
      </c>
      <c r="AY98" s="19" t="s">
        <v>145</v>
      </c>
      <c r="BE98" s="207">
        <f>IF(N98="základní",J98,0)</f>
        <v>0</v>
      </c>
      <c r="BF98" s="207">
        <f>IF(N98="snížená",J98,0)</f>
        <v>0</v>
      </c>
      <c r="BG98" s="207">
        <f>IF(N98="zákl. přenesená",J98,0)</f>
        <v>0</v>
      </c>
      <c r="BH98" s="207">
        <f>IF(N98="sníž. přenesená",J98,0)</f>
        <v>0</v>
      </c>
      <c r="BI98" s="207">
        <f>IF(N98="nulová",J98,0)</f>
        <v>0</v>
      </c>
      <c r="BJ98" s="19" t="s">
        <v>81</v>
      </c>
      <c r="BK98" s="207">
        <f>ROUND(I98*H98,2)</f>
        <v>0</v>
      </c>
      <c r="BL98" s="19" t="s">
        <v>675</v>
      </c>
      <c r="BM98" s="206" t="s">
        <v>704</v>
      </c>
    </row>
    <row r="99" spans="1:65" s="12" customFormat="1" ht="22.9" customHeight="1">
      <c r="B99" s="179"/>
      <c r="C99" s="180"/>
      <c r="D99" s="181" t="s">
        <v>73</v>
      </c>
      <c r="E99" s="193" t="s">
        <v>705</v>
      </c>
      <c r="F99" s="193" t="s">
        <v>706</v>
      </c>
      <c r="G99" s="180"/>
      <c r="H99" s="180"/>
      <c r="I99" s="183"/>
      <c r="J99" s="194">
        <f>BK99</f>
        <v>0</v>
      </c>
      <c r="K99" s="180"/>
      <c r="L99" s="185"/>
      <c r="M99" s="186"/>
      <c r="N99" s="187"/>
      <c r="O99" s="187"/>
      <c r="P99" s="188">
        <f>SUM(P100:P104)</f>
        <v>0</v>
      </c>
      <c r="Q99" s="187"/>
      <c r="R99" s="188">
        <f>SUM(R100:R104)</f>
        <v>0</v>
      </c>
      <c r="S99" s="187"/>
      <c r="T99" s="189">
        <f>SUM(T100:T104)</f>
        <v>0</v>
      </c>
      <c r="AR99" s="190" t="s">
        <v>179</v>
      </c>
      <c r="AT99" s="191" t="s">
        <v>73</v>
      </c>
      <c r="AU99" s="191" t="s">
        <v>81</v>
      </c>
      <c r="AY99" s="190" t="s">
        <v>145</v>
      </c>
      <c r="BK99" s="192">
        <f>SUM(BK100:BK104)</f>
        <v>0</v>
      </c>
    </row>
    <row r="100" spans="1:65" s="2" customFormat="1" ht="16.5" customHeight="1">
      <c r="A100" s="36"/>
      <c r="B100" s="37"/>
      <c r="C100" s="195" t="s">
        <v>159</v>
      </c>
      <c r="D100" s="195" t="s">
        <v>148</v>
      </c>
      <c r="E100" s="196" t="s">
        <v>707</v>
      </c>
      <c r="F100" s="197" t="s">
        <v>708</v>
      </c>
      <c r="G100" s="198" t="s">
        <v>195</v>
      </c>
      <c r="H100" s="199">
        <v>1</v>
      </c>
      <c r="I100" s="200"/>
      <c r="J100" s="201">
        <f>ROUND(I100*H100,2)</f>
        <v>0</v>
      </c>
      <c r="K100" s="197" t="s">
        <v>164</v>
      </c>
      <c r="L100" s="41"/>
      <c r="M100" s="202" t="s">
        <v>21</v>
      </c>
      <c r="N100" s="203" t="s">
        <v>45</v>
      </c>
      <c r="O100" s="66"/>
      <c r="P100" s="204">
        <f>O100*H100</f>
        <v>0</v>
      </c>
      <c r="Q100" s="204">
        <v>0</v>
      </c>
      <c r="R100" s="204">
        <f>Q100*H100</f>
        <v>0</v>
      </c>
      <c r="S100" s="204">
        <v>0</v>
      </c>
      <c r="T100" s="205">
        <f>S100*H100</f>
        <v>0</v>
      </c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R100" s="206" t="s">
        <v>675</v>
      </c>
      <c r="AT100" s="206" t="s">
        <v>148</v>
      </c>
      <c r="AU100" s="206" t="s">
        <v>83</v>
      </c>
      <c r="AY100" s="19" t="s">
        <v>145</v>
      </c>
      <c r="BE100" s="207">
        <f>IF(N100="základní",J100,0)</f>
        <v>0</v>
      </c>
      <c r="BF100" s="207">
        <f>IF(N100="snížená",J100,0)</f>
        <v>0</v>
      </c>
      <c r="BG100" s="207">
        <f>IF(N100="zákl. přenesená",J100,0)</f>
        <v>0</v>
      </c>
      <c r="BH100" s="207">
        <f>IF(N100="sníž. přenesená",J100,0)</f>
        <v>0</v>
      </c>
      <c r="BI100" s="207">
        <f>IF(N100="nulová",J100,0)</f>
        <v>0</v>
      </c>
      <c r="BJ100" s="19" t="s">
        <v>81</v>
      </c>
      <c r="BK100" s="207">
        <f>ROUND(I100*H100,2)</f>
        <v>0</v>
      </c>
      <c r="BL100" s="19" t="s">
        <v>675</v>
      </c>
      <c r="BM100" s="206" t="s">
        <v>709</v>
      </c>
    </row>
    <row r="101" spans="1:65" s="2" customFormat="1" ht="16.5" customHeight="1">
      <c r="A101" s="36"/>
      <c r="B101" s="37"/>
      <c r="C101" s="195" t="s">
        <v>202</v>
      </c>
      <c r="D101" s="195" t="s">
        <v>148</v>
      </c>
      <c r="E101" s="196" t="s">
        <v>710</v>
      </c>
      <c r="F101" s="197" t="s">
        <v>711</v>
      </c>
      <c r="G101" s="198" t="s">
        <v>195</v>
      </c>
      <c r="H101" s="199">
        <v>1</v>
      </c>
      <c r="I101" s="200"/>
      <c r="J101" s="201">
        <f>ROUND(I101*H101,2)</f>
        <v>0</v>
      </c>
      <c r="K101" s="197" t="s">
        <v>164</v>
      </c>
      <c r="L101" s="41"/>
      <c r="M101" s="202" t="s">
        <v>21</v>
      </c>
      <c r="N101" s="203" t="s">
        <v>45</v>
      </c>
      <c r="O101" s="66"/>
      <c r="P101" s="204">
        <f>O101*H101</f>
        <v>0</v>
      </c>
      <c r="Q101" s="204">
        <v>0</v>
      </c>
      <c r="R101" s="204">
        <f>Q101*H101</f>
        <v>0</v>
      </c>
      <c r="S101" s="204">
        <v>0</v>
      </c>
      <c r="T101" s="205">
        <f>S101*H101</f>
        <v>0</v>
      </c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  <c r="AR101" s="206" t="s">
        <v>675</v>
      </c>
      <c r="AT101" s="206" t="s">
        <v>148</v>
      </c>
      <c r="AU101" s="206" t="s">
        <v>83</v>
      </c>
      <c r="AY101" s="19" t="s">
        <v>145</v>
      </c>
      <c r="BE101" s="207">
        <f>IF(N101="základní",J101,0)</f>
        <v>0</v>
      </c>
      <c r="BF101" s="207">
        <f>IF(N101="snížená",J101,0)</f>
        <v>0</v>
      </c>
      <c r="BG101" s="207">
        <f>IF(N101="zákl. přenesená",J101,0)</f>
        <v>0</v>
      </c>
      <c r="BH101" s="207">
        <f>IF(N101="sníž. přenesená",J101,0)</f>
        <v>0</v>
      </c>
      <c r="BI101" s="207">
        <f>IF(N101="nulová",J101,0)</f>
        <v>0</v>
      </c>
      <c r="BJ101" s="19" t="s">
        <v>81</v>
      </c>
      <c r="BK101" s="207">
        <f>ROUND(I101*H101,2)</f>
        <v>0</v>
      </c>
      <c r="BL101" s="19" t="s">
        <v>675</v>
      </c>
      <c r="BM101" s="206" t="s">
        <v>712</v>
      </c>
    </row>
    <row r="102" spans="1:65" s="13" customFormat="1" ht="11.25">
      <c r="B102" s="208"/>
      <c r="C102" s="209"/>
      <c r="D102" s="210" t="s">
        <v>155</v>
      </c>
      <c r="E102" s="211" t="s">
        <v>21</v>
      </c>
      <c r="F102" s="212" t="s">
        <v>713</v>
      </c>
      <c r="G102" s="209"/>
      <c r="H102" s="211" t="s">
        <v>21</v>
      </c>
      <c r="I102" s="213"/>
      <c r="J102" s="209"/>
      <c r="K102" s="209"/>
      <c r="L102" s="214"/>
      <c r="M102" s="215"/>
      <c r="N102" s="216"/>
      <c r="O102" s="216"/>
      <c r="P102" s="216"/>
      <c r="Q102" s="216"/>
      <c r="R102" s="216"/>
      <c r="S102" s="216"/>
      <c r="T102" s="217"/>
      <c r="AT102" s="218" t="s">
        <v>155</v>
      </c>
      <c r="AU102" s="218" t="s">
        <v>83</v>
      </c>
      <c r="AV102" s="13" t="s">
        <v>81</v>
      </c>
      <c r="AW102" s="13" t="s">
        <v>34</v>
      </c>
      <c r="AX102" s="13" t="s">
        <v>74</v>
      </c>
      <c r="AY102" s="218" t="s">
        <v>145</v>
      </c>
    </row>
    <row r="103" spans="1:65" s="14" customFormat="1" ht="11.25">
      <c r="B103" s="219"/>
      <c r="C103" s="220"/>
      <c r="D103" s="210" t="s">
        <v>155</v>
      </c>
      <c r="E103" s="221" t="s">
        <v>21</v>
      </c>
      <c r="F103" s="222" t="s">
        <v>81</v>
      </c>
      <c r="G103" s="220"/>
      <c r="H103" s="223">
        <v>1</v>
      </c>
      <c r="I103" s="224"/>
      <c r="J103" s="220"/>
      <c r="K103" s="220"/>
      <c r="L103" s="225"/>
      <c r="M103" s="226"/>
      <c r="N103" s="227"/>
      <c r="O103" s="227"/>
      <c r="P103" s="227"/>
      <c r="Q103" s="227"/>
      <c r="R103" s="227"/>
      <c r="S103" s="227"/>
      <c r="T103" s="228"/>
      <c r="AT103" s="229" t="s">
        <v>155</v>
      </c>
      <c r="AU103" s="229" t="s">
        <v>83</v>
      </c>
      <c r="AV103" s="14" t="s">
        <v>83</v>
      </c>
      <c r="AW103" s="14" t="s">
        <v>34</v>
      </c>
      <c r="AX103" s="14" t="s">
        <v>74</v>
      </c>
      <c r="AY103" s="229" t="s">
        <v>145</v>
      </c>
    </row>
    <row r="104" spans="1:65" s="15" customFormat="1" ht="11.25">
      <c r="B104" s="230"/>
      <c r="C104" s="231"/>
      <c r="D104" s="210" t="s">
        <v>155</v>
      </c>
      <c r="E104" s="232" t="s">
        <v>21</v>
      </c>
      <c r="F104" s="233" t="s">
        <v>158</v>
      </c>
      <c r="G104" s="231"/>
      <c r="H104" s="234">
        <v>1</v>
      </c>
      <c r="I104" s="235"/>
      <c r="J104" s="231"/>
      <c r="K104" s="231"/>
      <c r="L104" s="236"/>
      <c r="M104" s="237"/>
      <c r="N104" s="238"/>
      <c r="O104" s="238"/>
      <c r="P104" s="238"/>
      <c r="Q104" s="238"/>
      <c r="R104" s="238"/>
      <c r="S104" s="238"/>
      <c r="T104" s="239"/>
      <c r="AT104" s="240" t="s">
        <v>155</v>
      </c>
      <c r="AU104" s="240" t="s">
        <v>83</v>
      </c>
      <c r="AV104" s="15" t="s">
        <v>153</v>
      </c>
      <c r="AW104" s="15" t="s">
        <v>34</v>
      </c>
      <c r="AX104" s="15" t="s">
        <v>81</v>
      </c>
      <c r="AY104" s="240" t="s">
        <v>145</v>
      </c>
    </row>
    <row r="105" spans="1:65" s="12" customFormat="1" ht="22.9" customHeight="1">
      <c r="B105" s="179"/>
      <c r="C105" s="180"/>
      <c r="D105" s="181" t="s">
        <v>73</v>
      </c>
      <c r="E105" s="193" t="s">
        <v>714</v>
      </c>
      <c r="F105" s="193" t="s">
        <v>715</v>
      </c>
      <c r="G105" s="180"/>
      <c r="H105" s="180"/>
      <c r="I105" s="183"/>
      <c r="J105" s="194">
        <f>BK105</f>
        <v>0</v>
      </c>
      <c r="K105" s="180"/>
      <c r="L105" s="185"/>
      <c r="M105" s="186"/>
      <c r="N105" s="187"/>
      <c r="O105" s="187"/>
      <c r="P105" s="188">
        <f>SUM(P106:P110)</f>
        <v>0</v>
      </c>
      <c r="Q105" s="187"/>
      <c r="R105" s="188">
        <f>SUM(R106:R110)</f>
        <v>0</v>
      </c>
      <c r="S105" s="187"/>
      <c r="T105" s="189">
        <f>SUM(T106:T110)</f>
        <v>0</v>
      </c>
      <c r="AR105" s="190" t="s">
        <v>179</v>
      </c>
      <c r="AT105" s="191" t="s">
        <v>73</v>
      </c>
      <c r="AU105" s="191" t="s">
        <v>81</v>
      </c>
      <c r="AY105" s="190" t="s">
        <v>145</v>
      </c>
      <c r="BK105" s="192">
        <f>SUM(BK106:BK110)</f>
        <v>0</v>
      </c>
    </row>
    <row r="106" spans="1:65" s="2" customFormat="1" ht="16.5" customHeight="1">
      <c r="A106" s="36"/>
      <c r="B106" s="37"/>
      <c r="C106" s="195" t="s">
        <v>211</v>
      </c>
      <c r="D106" s="195" t="s">
        <v>148</v>
      </c>
      <c r="E106" s="196" t="s">
        <v>716</v>
      </c>
      <c r="F106" s="197" t="s">
        <v>717</v>
      </c>
      <c r="G106" s="198" t="s">
        <v>195</v>
      </c>
      <c r="H106" s="199">
        <v>1</v>
      </c>
      <c r="I106" s="200"/>
      <c r="J106" s="201">
        <f>ROUND(I106*H106,2)</f>
        <v>0</v>
      </c>
      <c r="K106" s="197" t="s">
        <v>164</v>
      </c>
      <c r="L106" s="41"/>
      <c r="M106" s="202" t="s">
        <v>21</v>
      </c>
      <c r="N106" s="203" t="s">
        <v>45</v>
      </c>
      <c r="O106" s="66"/>
      <c r="P106" s="204">
        <f>O106*H106</f>
        <v>0</v>
      </c>
      <c r="Q106" s="204">
        <v>0</v>
      </c>
      <c r="R106" s="204">
        <f>Q106*H106</f>
        <v>0</v>
      </c>
      <c r="S106" s="204">
        <v>0</v>
      </c>
      <c r="T106" s="205">
        <f>S106*H106</f>
        <v>0</v>
      </c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  <c r="AR106" s="206" t="s">
        <v>675</v>
      </c>
      <c r="AT106" s="206" t="s">
        <v>148</v>
      </c>
      <c r="AU106" s="206" t="s">
        <v>83</v>
      </c>
      <c r="AY106" s="19" t="s">
        <v>145</v>
      </c>
      <c r="BE106" s="207">
        <f>IF(N106="základní",J106,0)</f>
        <v>0</v>
      </c>
      <c r="BF106" s="207">
        <f>IF(N106="snížená",J106,0)</f>
        <v>0</v>
      </c>
      <c r="BG106" s="207">
        <f>IF(N106="zákl. přenesená",J106,0)</f>
        <v>0</v>
      </c>
      <c r="BH106" s="207">
        <f>IF(N106="sníž. přenesená",J106,0)</f>
        <v>0</v>
      </c>
      <c r="BI106" s="207">
        <f>IF(N106="nulová",J106,0)</f>
        <v>0</v>
      </c>
      <c r="BJ106" s="19" t="s">
        <v>81</v>
      </c>
      <c r="BK106" s="207">
        <f>ROUND(I106*H106,2)</f>
        <v>0</v>
      </c>
      <c r="BL106" s="19" t="s">
        <v>675</v>
      </c>
      <c r="BM106" s="206" t="s">
        <v>718</v>
      </c>
    </row>
    <row r="107" spans="1:65" s="13" customFormat="1" ht="22.5">
      <c r="B107" s="208"/>
      <c r="C107" s="209"/>
      <c r="D107" s="210" t="s">
        <v>155</v>
      </c>
      <c r="E107" s="211" t="s">
        <v>21</v>
      </c>
      <c r="F107" s="212" t="s">
        <v>719</v>
      </c>
      <c r="G107" s="209"/>
      <c r="H107" s="211" t="s">
        <v>21</v>
      </c>
      <c r="I107" s="213"/>
      <c r="J107" s="209"/>
      <c r="K107" s="209"/>
      <c r="L107" s="214"/>
      <c r="M107" s="215"/>
      <c r="N107" s="216"/>
      <c r="O107" s="216"/>
      <c r="P107" s="216"/>
      <c r="Q107" s="216"/>
      <c r="R107" s="216"/>
      <c r="S107" s="216"/>
      <c r="T107" s="217"/>
      <c r="AT107" s="218" t="s">
        <v>155</v>
      </c>
      <c r="AU107" s="218" t="s">
        <v>83</v>
      </c>
      <c r="AV107" s="13" t="s">
        <v>81</v>
      </c>
      <c r="AW107" s="13" t="s">
        <v>34</v>
      </c>
      <c r="AX107" s="13" t="s">
        <v>74</v>
      </c>
      <c r="AY107" s="218" t="s">
        <v>145</v>
      </c>
    </row>
    <row r="108" spans="1:65" s="13" customFormat="1" ht="11.25">
      <c r="B108" s="208"/>
      <c r="C108" s="209"/>
      <c r="D108" s="210" t="s">
        <v>155</v>
      </c>
      <c r="E108" s="211" t="s">
        <v>21</v>
      </c>
      <c r="F108" s="212" t="s">
        <v>720</v>
      </c>
      <c r="G108" s="209"/>
      <c r="H108" s="211" t="s">
        <v>21</v>
      </c>
      <c r="I108" s="213"/>
      <c r="J108" s="209"/>
      <c r="K108" s="209"/>
      <c r="L108" s="214"/>
      <c r="M108" s="215"/>
      <c r="N108" s="216"/>
      <c r="O108" s="216"/>
      <c r="P108" s="216"/>
      <c r="Q108" s="216"/>
      <c r="R108" s="216"/>
      <c r="S108" s="216"/>
      <c r="T108" s="217"/>
      <c r="AT108" s="218" t="s">
        <v>155</v>
      </c>
      <c r="AU108" s="218" t="s">
        <v>83</v>
      </c>
      <c r="AV108" s="13" t="s">
        <v>81</v>
      </c>
      <c r="AW108" s="13" t="s">
        <v>34</v>
      </c>
      <c r="AX108" s="13" t="s">
        <v>74</v>
      </c>
      <c r="AY108" s="218" t="s">
        <v>145</v>
      </c>
    </row>
    <row r="109" spans="1:65" s="14" customFormat="1" ht="11.25">
      <c r="B109" s="219"/>
      <c r="C109" s="220"/>
      <c r="D109" s="210" t="s">
        <v>155</v>
      </c>
      <c r="E109" s="221" t="s">
        <v>21</v>
      </c>
      <c r="F109" s="222" t="s">
        <v>81</v>
      </c>
      <c r="G109" s="220"/>
      <c r="H109" s="223">
        <v>1</v>
      </c>
      <c r="I109" s="224"/>
      <c r="J109" s="220"/>
      <c r="K109" s="220"/>
      <c r="L109" s="225"/>
      <c r="M109" s="226"/>
      <c r="N109" s="227"/>
      <c r="O109" s="227"/>
      <c r="P109" s="227"/>
      <c r="Q109" s="227"/>
      <c r="R109" s="227"/>
      <c r="S109" s="227"/>
      <c r="T109" s="228"/>
      <c r="AT109" s="229" t="s">
        <v>155</v>
      </c>
      <c r="AU109" s="229" t="s">
        <v>83</v>
      </c>
      <c r="AV109" s="14" t="s">
        <v>83</v>
      </c>
      <c r="AW109" s="14" t="s">
        <v>34</v>
      </c>
      <c r="AX109" s="14" t="s">
        <v>74</v>
      </c>
      <c r="AY109" s="229" t="s">
        <v>145</v>
      </c>
    </row>
    <row r="110" spans="1:65" s="15" customFormat="1" ht="11.25">
      <c r="B110" s="230"/>
      <c r="C110" s="231"/>
      <c r="D110" s="210" t="s">
        <v>155</v>
      </c>
      <c r="E110" s="232" t="s">
        <v>21</v>
      </c>
      <c r="F110" s="233" t="s">
        <v>158</v>
      </c>
      <c r="G110" s="231"/>
      <c r="H110" s="234">
        <v>1</v>
      </c>
      <c r="I110" s="235"/>
      <c r="J110" s="231"/>
      <c r="K110" s="231"/>
      <c r="L110" s="236"/>
      <c r="M110" s="267"/>
      <c r="N110" s="268"/>
      <c r="O110" s="268"/>
      <c r="P110" s="268"/>
      <c r="Q110" s="268"/>
      <c r="R110" s="268"/>
      <c r="S110" s="268"/>
      <c r="T110" s="269"/>
      <c r="AT110" s="240" t="s">
        <v>155</v>
      </c>
      <c r="AU110" s="240" t="s">
        <v>83</v>
      </c>
      <c r="AV110" s="15" t="s">
        <v>153</v>
      </c>
      <c r="AW110" s="15" t="s">
        <v>34</v>
      </c>
      <c r="AX110" s="15" t="s">
        <v>81</v>
      </c>
      <c r="AY110" s="240" t="s">
        <v>145</v>
      </c>
    </row>
    <row r="111" spans="1:65" s="2" customFormat="1" ht="6.95" customHeight="1">
      <c r="A111" s="36"/>
      <c r="B111" s="49"/>
      <c r="C111" s="50"/>
      <c r="D111" s="50"/>
      <c r="E111" s="50"/>
      <c r="F111" s="50"/>
      <c r="G111" s="50"/>
      <c r="H111" s="50"/>
      <c r="I111" s="145"/>
      <c r="J111" s="50"/>
      <c r="K111" s="50"/>
      <c r="L111" s="41"/>
      <c r="M111" s="36"/>
      <c r="O111" s="36"/>
      <c r="P111" s="36"/>
      <c r="Q111" s="36"/>
      <c r="R111" s="36"/>
      <c r="S111" s="36"/>
      <c r="T111" s="36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</row>
  </sheetData>
  <sheetProtection algorithmName="SHA-512" hashValue="7QzMItOiXMObva1VVusB67LnoVc+T5O9CSM5Luvpwss86ah4tdT2miRH8eqVTcYlkQYa80sB77izUjifDPwDBw==" saltValue="irbn0mQ551Ei8SS0fZlCrKlAjLFxvaVP7w45Qhx+US3U1d1FzJvr4kZbOV6w0wIKdjyxbycge8A0eKhj/uQ7sA==" spinCount="100000" sheet="1" objects="1" scenarios="1" formatColumns="0" formatRows="0" autoFilter="0"/>
  <autoFilter ref="C83:K110"/>
  <mergeCells count="9">
    <mergeCell ref="E50:H50"/>
    <mergeCell ref="E74:H74"/>
    <mergeCell ref="E76:H76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0"/>
  <sheetViews>
    <sheetView showGridLines="0" workbookViewId="0"/>
  </sheetViews>
  <sheetFormatPr defaultRowHeight="14.25"/>
  <cols>
    <col min="1" max="1" width="8.33203125" style="1" customWidth="1"/>
    <col min="2" max="2" width="1.6640625" style="1" customWidth="1"/>
    <col min="3" max="3" width="25" style="1" customWidth="1"/>
    <col min="4" max="4" width="75.83203125" style="1" customWidth="1"/>
    <col min="5" max="5" width="13.33203125" style="1" customWidth="1"/>
    <col min="6" max="6" width="20" style="1" customWidth="1"/>
    <col min="7" max="7" width="1.6640625" style="1" customWidth="1"/>
    <col min="8" max="8" width="8.33203125" style="1" customWidth="1"/>
  </cols>
  <sheetData>
    <row r="1" spans="1:8" s="1" customFormat="1" ht="11.25" customHeight="1"/>
    <row r="2" spans="1:8" s="1" customFormat="1" ht="36.950000000000003" customHeight="1"/>
    <row r="3" spans="1:8" s="1" customFormat="1" ht="6.95" customHeight="1">
      <c r="B3" s="112"/>
      <c r="C3" s="113"/>
      <c r="D3" s="113"/>
      <c r="E3" s="113"/>
      <c r="F3" s="113"/>
      <c r="G3" s="113"/>
      <c r="H3" s="22"/>
    </row>
    <row r="4" spans="1:8" s="1" customFormat="1" ht="24.95" customHeight="1">
      <c r="B4" s="22"/>
      <c r="C4" s="115" t="s">
        <v>721</v>
      </c>
      <c r="H4" s="22"/>
    </row>
    <row r="5" spans="1:8" s="1" customFormat="1" ht="12" customHeight="1">
      <c r="B5" s="22"/>
      <c r="C5" s="270" t="s">
        <v>13</v>
      </c>
      <c r="D5" s="412" t="s">
        <v>14</v>
      </c>
      <c r="E5" s="405"/>
      <c r="F5" s="405"/>
      <c r="H5" s="22"/>
    </row>
    <row r="6" spans="1:8" s="1" customFormat="1" ht="36.950000000000003" customHeight="1">
      <c r="B6" s="22"/>
      <c r="C6" s="271" t="s">
        <v>16</v>
      </c>
      <c r="D6" s="416" t="s">
        <v>17</v>
      </c>
      <c r="E6" s="405"/>
      <c r="F6" s="405"/>
      <c r="H6" s="22"/>
    </row>
    <row r="7" spans="1:8" s="1" customFormat="1" ht="16.5" customHeight="1">
      <c r="B7" s="22"/>
      <c r="C7" s="117" t="s">
        <v>24</v>
      </c>
      <c r="D7" s="121" t="str">
        <f>'Rekapitulace stavby'!AN8</f>
        <v>15. 10. 2019</v>
      </c>
      <c r="H7" s="22"/>
    </row>
    <row r="8" spans="1:8" s="2" customFormat="1" ht="10.9" customHeight="1">
      <c r="A8" s="36"/>
      <c r="B8" s="41"/>
      <c r="C8" s="36"/>
      <c r="D8" s="36"/>
      <c r="E8" s="36"/>
      <c r="F8" s="36"/>
      <c r="G8" s="36"/>
      <c r="H8" s="41"/>
    </row>
    <row r="9" spans="1:8" s="11" customFormat="1" ht="29.25" customHeight="1">
      <c r="A9" s="167"/>
      <c r="B9" s="272"/>
      <c r="C9" s="273" t="s">
        <v>55</v>
      </c>
      <c r="D9" s="274" t="s">
        <v>56</v>
      </c>
      <c r="E9" s="274" t="s">
        <v>132</v>
      </c>
      <c r="F9" s="275" t="s">
        <v>722</v>
      </c>
      <c r="G9" s="167"/>
      <c r="H9" s="272"/>
    </row>
    <row r="10" spans="1:8" s="2" customFormat="1" ht="26.45" customHeight="1">
      <c r="A10" s="36"/>
      <c r="B10" s="41"/>
      <c r="C10" s="276" t="s">
        <v>723</v>
      </c>
      <c r="D10" s="276" t="s">
        <v>86</v>
      </c>
      <c r="E10" s="36"/>
      <c r="F10" s="36"/>
      <c r="G10" s="36"/>
      <c r="H10" s="41"/>
    </row>
    <row r="11" spans="1:8" s="2" customFormat="1" ht="16.899999999999999" customHeight="1">
      <c r="A11" s="36"/>
      <c r="B11" s="41"/>
      <c r="C11" s="277" t="s">
        <v>98</v>
      </c>
      <c r="D11" s="278" t="s">
        <v>99</v>
      </c>
      <c r="E11" s="279" t="s">
        <v>21</v>
      </c>
      <c r="F11" s="280">
        <v>238</v>
      </c>
      <c r="G11" s="36"/>
      <c r="H11" s="41"/>
    </row>
    <row r="12" spans="1:8" s="2" customFormat="1" ht="16.899999999999999" customHeight="1">
      <c r="A12" s="36"/>
      <c r="B12" s="41"/>
      <c r="C12" s="281" t="s">
        <v>21</v>
      </c>
      <c r="D12" s="281" t="s">
        <v>269</v>
      </c>
      <c r="E12" s="19" t="s">
        <v>21</v>
      </c>
      <c r="F12" s="282">
        <v>0</v>
      </c>
      <c r="G12" s="36"/>
      <c r="H12" s="41"/>
    </row>
    <row r="13" spans="1:8" s="2" customFormat="1" ht="16.899999999999999" customHeight="1">
      <c r="A13" s="36"/>
      <c r="B13" s="41"/>
      <c r="C13" s="281" t="s">
        <v>21</v>
      </c>
      <c r="D13" s="281" t="s">
        <v>408</v>
      </c>
      <c r="E13" s="19" t="s">
        <v>21</v>
      </c>
      <c r="F13" s="282">
        <v>175.68</v>
      </c>
      <c r="G13" s="36"/>
      <c r="H13" s="41"/>
    </row>
    <row r="14" spans="1:8" s="2" customFormat="1" ht="16.899999999999999" customHeight="1">
      <c r="A14" s="36"/>
      <c r="B14" s="41"/>
      <c r="C14" s="281" t="s">
        <v>21</v>
      </c>
      <c r="D14" s="281" t="s">
        <v>409</v>
      </c>
      <c r="E14" s="19" t="s">
        <v>21</v>
      </c>
      <c r="F14" s="282">
        <v>62.32</v>
      </c>
      <c r="G14" s="36"/>
      <c r="H14" s="41"/>
    </row>
    <row r="15" spans="1:8" s="2" customFormat="1" ht="16.899999999999999" customHeight="1">
      <c r="A15" s="36"/>
      <c r="B15" s="41"/>
      <c r="C15" s="281" t="s">
        <v>98</v>
      </c>
      <c r="D15" s="281" t="s">
        <v>382</v>
      </c>
      <c r="E15" s="19" t="s">
        <v>21</v>
      </c>
      <c r="F15" s="282">
        <v>238</v>
      </c>
      <c r="G15" s="36"/>
      <c r="H15" s="41"/>
    </row>
    <row r="16" spans="1:8" s="2" customFormat="1" ht="16.899999999999999" customHeight="1">
      <c r="A16" s="36"/>
      <c r="B16" s="41"/>
      <c r="C16" s="283" t="s">
        <v>724</v>
      </c>
      <c r="D16" s="36"/>
      <c r="E16" s="36"/>
      <c r="F16" s="36"/>
      <c r="G16" s="36"/>
      <c r="H16" s="41"/>
    </row>
    <row r="17" spans="1:8" s="2" customFormat="1" ht="16.899999999999999" customHeight="1">
      <c r="A17" s="36"/>
      <c r="B17" s="41"/>
      <c r="C17" s="281" t="s">
        <v>405</v>
      </c>
      <c r="D17" s="281" t="s">
        <v>725</v>
      </c>
      <c r="E17" s="19" t="s">
        <v>182</v>
      </c>
      <c r="F17" s="282">
        <v>312.88</v>
      </c>
      <c r="G17" s="36"/>
      <c r="H17" s="41"/>
    </row>
    <row r="18" spans="1:8" s="2" customFormat="1" ht="22.5">
      <c r="A18" s="36"/>
      <c r="B18" s="41"/>
      <c r="C18" s="281" t="s">
        <v>420</v>
      </c>
      <c r="D18" s="281" t="s">
        <v>726</v>
      </c>
      <c r="E18" s="19" t="s">
        <v>163</v>
      </c>
      <c r="F18" s="282">
        <v>115.76600000000001</v>
      </c>
      <c r="G18" s="36"/>
      <c r="H18" s="41"/>
    </row>
    <row r="19" spans="1:8" s="2" customFormat="1" ht="16.899999999999999" customHeight="1">
      <c r="A19" s="36"/>
      <c r="B19" s="41"/>
      <c r="C19" s="277" t="s">
        <v>101</v>
      </c>
      <c r="D19" s="278" t="s">
        <v>102</v>
      </c>
      <c r="E19" s="279" t="s">
        <v>21</v>
      </c>
      <c r="F19" s="280">
        <v>1245.67</v>
      </c>
      <c r="G19" s="36"/>
      <c r="H19" s="41"/>
    </row>
    <row r="20" spans="1:8" s="2" customFormat="1" ht="16.899999999999999" customHeight="1">
      <c r="A20" s="36"/>
      <c r="B20" s="41"/>
      <c r="C20" s="281" t="s">
        <v>21</v>
      </c>
      <c r="D20" s="281" t="s">
        <v>102</v>
      </c>
      <c r="E20" s="19" t="s">
        <v>21</v>
      </c>
      <c r="F20" s="282">
        <v>0</v>
      </c>
      <c r="G20" s="36"/>
      <c r="H20" s="41"/>
    </row>
    <row r="21" spans="1:8" s="2" customFormat="1" ht="16.899999999999999" customHeight="1">
      <c r="A21" s="36"/>
      <c r="B21" s="41"/>
      <c r="C21" s="281" t="s">
        <v>21</v>
      </c>
      <c r="D21" s="281" t="s">
        <v>284</v>
      </c>
      <c r="E21" s="19" t="s">
        <v>21</v>
      </c>
      <c r="F21" s="282">
        <v>375.72899999999998</v>
      </c>
      <c r="G21" s="36"/>
      <c r="H21" s="41"/>
    </row>
    <row r="22" spans="1:8" s="2" customFormat="1" ht="16.899999999999999" customHeight="1">
      <c r="A22" s="36"/>
      <c r="B22" s="41"/>
      <c r="C22" s="281" t="s">
        <v>21</v>
      </c>
      <c r="D22" s="281" t="s">
        <v>285</v>
      </c>
      <c r="E22" s="19" t="s">
        <v>21</v>
      </c>
      <c r="F22" s="282">
        <v>16.18</v>
      </c>
      <c r="G22" s="36"/>
      <c r="H22" s="41"/>
    </row>
    <row r="23" spans="1:8" s="2" customFormat="1" ht="16.899999999999999" customHeight="1">
      <c r="A23" s="36"/>
      <c r="B23" s="41"/>
      <c r="C23" s="281" t="s">
        <v>21</v>
      </c>
      <c r="D23" s="281" t="s">
        <v>286</v>
      </c>
      <c r="E23" s="19" t="s">
        <v>21</v>
      </c>
      <c r="F23" s="282">
        <v>617.44500000000005</v>
      </c>
      <c r="G23" s="36"/>
      <c r="H23" s="41"/>
    </row>
    <row r="24" spans="1:8" s="2" customFormat="1" ht="16.899999999999999" customHeight="1">
      <c r="A24" s="36"/>
      <c r="B24" s="41"/>
      <c r="C24" s="281" t="s">
        <v>21</v>
      </c>
      <c r="D24" s="281" t="s">
        <v>287</v>
      </c>
      <c r="E24" s="19" t="s">
        <v>21</v>
      </c>
      <c r="F24" s="282">
        <v>242.376</v>
      </c>
      <c r="G24" s="36"/>
      <c r="H24" s="41"/>
    </row>
    <row r="25" spans="1:8" s="2" customFormat="1" ht="16.899999999999999" customHeight="1">
      <c r="A25" s="36"/>
      <c r="B25" s="41"/>
      <c r="C25" s="281" t="s">
        <v>21</v>
      </c>
      <c r="D25" s="281" t="s">
        <v>292</v>
      </c>
      <c r="E25" s="19" t="s">
        <v>21</v>
      </c>
      <c r="F25" s="282">
        <v>0</v>
      </c>
      <c r="G25" s="36"/>
      <c r="H25" s="41"/>
    </row>
    <row r="26" spans="1:8" s="2" customFormat="1" ht="16.899999999999999" customHeight="1">
      <c r="A26" s="36"/>
      <c r="B26" s="41"/>
      <c r="C26" s="281" t="s">
        <v>21</v>
      </c>
      <c r="D26" s="281" t="s">
        <v>293</v>
      </c>
      <c r="E26" s="19" t="s">
        <v>21</v>
      </c>
      <c r="F26" s="282">
        <v>-0.9</v>
      </c>
      <c r="G26" s="36"/>
      <c r="H26" s="41"/>
    </row>
    <row r="27" spans="1:8" s="2" customFormat="1" ht="16.899999999999999" customHeight="1">
      <c r="A27" s="36"/>
      <c r="B27" s="41"/>
      <c r="C27" s="281" t="s">
        <v>21</v>
      </c>
      <c r="D27" s="281" t="s">
        <v>294</v>
      </c>
      <c r="E27" s="19" t="s">
        <v>21</v>
      </c>
      <c r="F27" s="282">
        <v>-3</v>
      </c>
      <c r="G27" s="36"/>
      <c r="H27" s="41"/>
    </row>
    <row r="28" spans="1:8" s="2" customFormat="1" ht="16.899999999999999" customHeight="1">
      <c r="A28" s="36"/>
      <c r="B28" s="41"/>
      <c r="C28" s="281" t="s">
        <v>21</v>
      </c>
      <c r="D28" s="281" t="s">
        <v>295</v>
      </c>
      <c r="E28" s="19" t="s">
        <v>21</v>
      </c>
      <c r="F28" s="282">
        <v>-1.36</v>
      </c>
      <c r="G28" s="36"/>
      <c r="H28" s="41"/>
    </row>
    <row r="29" spans="1:8" s="2" customFormat="1" ht="16.899999999999999" customHeight="1">
      <c r="A29" s="36"/>
      <c r="B29" s="41"/>
      <c r="C29" s="281" t="s">
        <v>21</v>
      </c>
      <c r="D29" s="281" t="s">
        <v>296</v>
      </c>
      <c r="E29" s="19" t="s">
        <v>21</v>
      </c>
      <c r="F29" s="282">
        <v>-0.8</v>
      </c>
      <c r="G29" s="36"/>
      <c r="H29" s="41"/>
    </row>
    <row r="30" spans="1:8" s="2" customFormat="1" ht="16.899999999999999" customHeight="1">
      <c r="A30" s="36"/>
      <c r="B30" s="41"/>
      <c r="C30" s="281" t="s">
        <v>101</v>
      </c>
      <c r="D30" s="281" t="s">
        <v>158</v>
      </c>
      <c r="E30" s="19" t="s">
        <v>21</v>
      </c>
      <c r="F30" s="282">
        <v>1245.67</v>
      </c>
      <c r="G30" s="36"/>
      <c r="H30" s="41"/>
    </row>
    <row r="31" spans="1:8" s="2" customFormat="1" ht="16.899999999999999" customHeight="1">
      <c r="A31" s="36"/>
      <c r="B31" s="41"/>
      <c r="C31" s="283" t="s">
        <v>724</v>
      </c>
      <c r="D31" s="36"/>
      <c r="E31" s="36"/>
      <c r="F31" s="36"/>
      <c r="G31" s="36"/>
      <c r="H31" s="41"/>
    </row>
    <row r="32" spans="1:8" s="2" customFormat="1" ht="16.899999999999999" customHeight="1">
      <c r="A32" s="36"/>
      <c r="B32" s="41"/>
      <c r="C32" s="281" t="s">
        <v>280</v>
      </c>
      <c r="D32" s="281" t="s">
        <v>727</v>
      </c>
      <c r="E32" s="19" t="s">
        <v>163</v>
      </c>
      <c r="F32" s="282">
        <v>1245.67</v>
      </c>
      <c r="G32" s="36"/>
      <c r="H32" s="41"/>
    </row>
    <row r="33" spans="1:8" s="2" customFormat="1" ht="16.899999999999999" customHeight="1">
      <c r="A33" s="36"/>
      <c r="B33" s="41"/>
      <c r="C33" s="281" t="s">
        <v>257</v>
      </c>
      <c r="D33" s="281" t="s">
        <v>728</v>
      </c>
      <c r="E33" s="19" t="s">
        <v>163</v>
      </c>
      <c r="F33" s="282">
        <v>1245.67</v>
      </c>
      <c r="G33" s="36"/>
      <c r="H33" s="41"/>
    </row>
    <row r="34" spans="1:8" s="2" customFormat="1" ht="16.899999999999999" customHeight="1">
      <c r="A34" s="36"/>
      <c r="B34" s="41"/>
      <c r="C34" s="281" t="s">
        <v>311</v>
      </c>
      <c r="D34" s="281" t="s">
        <v>729</v>
      </c>
      <c r="E34" s="19" t="s">
        <v>163</v>
      </c>
      <c r="F34" s="282">
        <v>1245.67</v>
      </c>
      <c r="G34" s="36"/>
      <c r="H34" s="41"/>
    </row>
    <row r="35" spans="1:8" s="2" customFormat="1" ht="16.899999999999999" customHeight="1">
      <c r="A35" s="36"/>
      <c r="B35" s="41"/>
      <c r="C35" s="281" t="s">
        <v>379</v>
      </c>
      <c r="D35" s="281" t="s">
        <v>730</v>
      </c>
      <c r="E35" s="19" t="s">
        <v>163</v>
      </c>
      <c r="F35" s="282">
        <v>1248.72</v>
      </c>
      <c r="G35" s="36"/>
      <c r="H35" s="41"/>
    </row>
    <row r="36" spans="1:8" s="2" customFormat="1" ht="22.5">
      <c r="A36" s="36"/>
      <c r="B36" s="41"/>
      <c r="C36" s="281" t="s">
        <v>416</v>
      </c>
      <c r="D36" s="281" t="s">
        <v>731</v>
      </c>
      <c r="E36" s="19" t="s">
        <v>163</v>
      </c>
      <c r="F36" s="282">
        <v>1245.67</v>
      </c>
      <c r="G36" s="36"/>
      <c r="H36" s="41"/>
    </row>
    <row r="37" spans="1:8" s="2" customFormat="1" ht="16.899999999999999" customHeight="1">
      <c r="A37" s="36"/>
      <c r="B37" s="41"/>
      <c r="C37" s="281" t="s">
        <v>189</v>
      </c>
      <c r="D37" s="281" t="s">
        <v>732</v>
      </c>
      <c r="E37" s="19" t="s">
        <v>163</v>
      </c>
      <c r="F37" s="282">
        <v>1245.67</v>
      </c>
      <c r="G37" s="36"/>
      <c r="H37" s="41"/>
    </row>
    <row r="38" spans="1:8" s="2" customFormat="1" ht="16.899999999999999" customHeight="1">
      <c r="A38" s="36"/>
      <c r="B38" s="41"/>
      <c r="C38" s="277" t="s">
        <v>105</v>
      </c>
      <c r="D38" s="278" t="s">
        <v>106</v>
      </c>
      <c r="E38" s="279" t="s">
        <v>21</v>
      </c>
      <c r="F38" s="280">
        <v>74.88</v>
      </c>
      <c r="G38" s="36"/>
      <c r="H38" s="41"/>
    </row>
    <row r="39" spans="1:8" s="2" customFormat="1" ht="16.899999999999999" customHeight="1">
      <c r="A39" s="36"/>
      <c r="B39" s="41"/>
      <c r="C39" s="281" t="s">
        <v>21</v>
      </c>
      <c r="D39" s="281" t="s">
        <v>410</v>
      </c>
      <c r="E39" s="19" t="s">
        <v>21</v>
      </c>
      <c r="F39" s="282">
        <v>0</v>
      </c>
      <c r="G39" s="36"/>
      <c r="H39" s="41"/>
    </row>
    <row r="40" spans="1:8" s="2" customFormat="1" ht="16.899999999999999" customHeight="1">
      <c r="A40" s="36"/>
      <c r="B40" s="41"/>
      <c r="C40" s="281" t="s">
        <v>21</v>
      </c>
      <c r="D40" s="281" t="s">
        <v>201</v>
      </c>
      <c r="E40" s="19" t="s">
        <v>21</v>
      </c>
      <c r="F40" s="282">
        <v>44.68</v>
      </c>
      <c r="G40" s="36"/>
      <c r="H40" s="41"/>
    </row>
    <row r="41" spans="1:8" s="2" customFormat="1" ht="16.899999999999999" customHeight="1">
      <c r="A41" s="36"/>
      <c r="B41" s="41"/>
      <c r="C41" s="281" t="s">
        <v>21</v>
      </c>
      <c r="D41" s="281" t="s">
        <v>207</v>
      </c>
      <c r="E41" s="19" t="s">
        <v>21</v>
      </c>
      <c r="F41" s="282">
        <v>7.8</v>
      </c>
      <c r="G41" s="36"/>
      <c r="H41" s="41"/>
    </row>
    <row r="42" spans="1:8" s="2" customFormat="1" ht="16.899999999999999" customHeight="1">
      <c r="A42" s="36"/>
      <c r="B42" s="41"/>
      <c r="C42" s="281" t="s">
        <v>21</v>
      </c>
      <c r="D42" s="281" t="s">
        <v>208</v>
      </c>
      <c r="E42" s="19" t="s">
        <v>21</v>
      </c>
      <c r="F42" s="282">
        <v>8</v>
      </c>
      <c r="G42" s="36"/>
      <c r="H42" s="41"/>
    </row>
    <row r="43" spans="1:8" s="2" customFormat="1" ht="16.899999999999999" customHeight="1">
      <c r="A43" s="36"/>
      <c r="B43" s="41"/>
      <c r="C43" s="281" t="s">
        <v>21</v>
      </c>
      <c r="D43" s="281" t="s">
        <v>209</v>
      </c>
      <c r="E43" s="19" t="s">
        <v>21</v>
      </c>
      <c r="F43" s="282">
        <v>10.8</v>
      </c>
      <c r="G43" s="36"/>
      <c r="H43" s="41"/>
    </row>
    <row r="44" spans="1:8" s="2" customFormat="1" ht="16.899999999999999" customHeight="1">
      <c r="A44" s="36"/>
      <c r="B44" s="41"/>
      <c r="C44" s="281" t="s">
        <v>21</v>
      </c>
      <c r="D44" s="281" t="s">
        <v>210</v>
      </c>
      <c r="E44" s="19" t="s">
        <v>21</v>
      </c>
      <c r="F44" s="282">
        <v>3.6</v>
      </c>
      <c r="G44" s="36"/>
      <c r="H44" s="41"/>
    </row>
    <row r="45" spans="1:8" s="2" customFormat="1" ht="16.899999999999999" customHeight="1">
      <c r="A45" s="36"/>
      <c r="B45" s="41"/>
      <c r="C45" s="281" t="s">
        <v>105</v>
      </c>
      <c r="D45" s="281" t="s">
        <v>382</v>
      </c>
      <c r="E45" s="19" t="s">
        <v>21</v>
      </c>
      <c r="F45" s="282">
        <v>74.88</v>
      </c>
      <c r="G45" s="36"/>
      <c r="H45" s="41"/>
    </row>
    <row r="46" spans="1:8" s="2" customFormat="1" ht="16.899999999999999" customHeight="1">
      <c r="A46" s="36"/>
      <c r="B46" s="41"/>
      <c r="C46" s="283" t="s">
        <v>724</v>
      </c>
      <c r="D46" s="36"/>
      <c r="E46" s="36"/>
      <c r="F46" s="36"/>
      <c r="G46" s="36"/>
      <c r="H46" s="41"/>
    </row>
    <row r="47" spans="1:8" s="2" customFormat="1" ht="16.899999999999999" customHeight="1">
      <c r="A47" s="36"/>
      <c r="B47" s="41"/>
      <c r="C47" s="281" t="s">
        <v>405</v>
      </c>
      <c r="D47" s="281" t="s">
        <v>725</v>
      </c>
      <c r="E47" s="19" t="s">
        <v>182</v>
      </c>
      <c r="F47" s="282">
        <v>312.88</v>
      </c>
      <c r="G47" s="36"/>
      <c r="H47" s="41"/>
    </row>
    <row r="48" spans="1:8" s="2" customFormat="1" ht="22.5">
      <c r="A48" s="36"/>
      <c r="B48" s="41"/>
      <c r="C48" s="281" t="s">
        <v>420</v>
      </c>
      <c r="D48" s="281" t="s">
        <v>726</v>
      </c>
      <c r="E48" s="19" t="s">
        <v>163</v>
      </c>
      <c r="F48" s="282">
        <v>115.76600000000001</v>
      </c>
      <c r="G48" s="36"/>
      <c r="H48" s="41"/>
    </row>
    <row r="49" spans="1:8" s="2" customFormat="1" ht="7.35" customHeight="1">
      <c r="A49" s="36"/>
      <c r="B49" s="143"/>
      <c r="C49" s="144"/>
      <c r="D49" s="144"/>
      <c r="E49" s="144"/>
      <c r="F49" s="144"/>
      <c r="G49" s="144"/>
      <c r="H49" s="41"/>
    </row>
    <row r="50" spans="1:8" s="2" customFormat="1" ht="11.25">
      <c r="A50" s="36"/>
      <c r="B50" s="36"/>
      <c r="C50" s="36"/>
      <c r="D50" s="36"/>
      <c r="E50" s="36"/>
      <c r="F50" s="36"/>
      <c r="G50" s="36"/>
      <c r="H50" s="36"/>
    </row>
  </sheetData>
  <sheetProtection algorithmName="SHA-512" hashValue="ioFQ+IB4xf/cvz4Rt1edn7GAepnB7kkaifAs7I7aNNvwKqstxFWxiuGR2AnlllRzfyt5OLwVVGxrNSvMli/5bw==" saltValue="P/Z7zM3zjoEvihRjrygp2+gr0SAI0e3xvdpW/0vL+WLx784DJ2DKSX5JQxuYyQm8gKHvQbjx+tzIuaDbuf2xtQ==" spinCount="100000" sheet="1" objects="1" scenarios="1" formatColumns="0" formatRows="0"/>
  <mergeCells count="2">
    <mergeCell ref="D5:F5"/>
    <mergeCell ref="D6:F6"/>
  </mergeCells>
  <pageMargins left="0.7" right="0.7" top="0.78740157499999996" bottom="0.78740157499999996" header="0.3" footer="0.3"/>
  <pageSetup paperSize="9" fitToHeight="100" orientation="portrait" blackAndWhite="1"/>
  <headerFooter>
    <oddFooter>&amp;CStrana &amp;P z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8"/>
  <sheetViews>
    <sheetView showGridLines="0" zoomScale="110" zoomScaleNormal="110" workbookViewId="0"/>
  </sheetViews>
  <sheetFormatPr defaultRowHeight="14.25"/>
  <cols>
    <col min="1" max="1" width="8.33203125" style="284" customWidth="1"/>
    <col min="2" max="2" width="1.6640625" style="284" customWidth="1"/>
    <col min="3" max="4" width="5" style="284" customWidth="1"/>
    <col min="5" max="5" width="11.6640625" style="284" customWidth="1"/>
    <col min="6" max="6" width="9.1640625" style="284" customWidth="1"/>
    <col min="7" max="7" width="5" style="284" customWidth="1"/>
    <col min="8" max="8" width="77.83203125" style="284" customWidth="1"/>
    <col min="9" max="10" width="20" style="284" customWidth="1"/>
    <col min="11" max="11" width="1.6640625" style="284" customWidth="1"/>
  </cols>
  <sheetData>
    <row r="1" spans="2:11" s="1" customFormat="1" ht="37.5" customHeight="1"/>
    <row r="2" spans="2:11" s="1" customFormat="1" ht="7.5" customHeight="1">
      <c r="B2" s="285"/>
      <c r="C2" s="286"/>
      <c r="D2" s="286"/>
      <c r="E2" s="286"/>
      <c r="F2" s="286"/>
      <c r="G2" s="286"/>
      <c r="H2" s="286"/>
      <c r="I2" s="286"/>
      <c r="J2" s="286"/>
      <c r="K2" s="287"/>
    </row>
    <row r="3" spans="2:11" s="17" customFormat="1" ht="45" customHeight="1">
      <c r="B3" s="288"/>
      <c r="C3" s="418" t="s">
        <v>733</v>
      </c>
      <c r="D3" s="418"/>
      <c r="E3" s="418"/>
      <c r="F3" s="418"/>
      <c r="G3" s="418"/>
      <c r="H3" s="418"/>
      <c r="I3" s="418"/>
      <c r="J3" s="418"/>
      <c r="K3" s="289"/>
    </row>
    <row r="4" spans="2:11" s="1" customFormat="1" ht="25.5" customHeight="1">
      <c r="B4" s="290"/>
      <c r="C4" s="423" t="s">
        <v>734</v>
      </c>
      <c r="D4" s="423"/>
      <c r="E4" s="423"/>
      <c r="F4" s="423"/>
      <c r="G4" s="423"/>
      <c r="H4" s="423"/>
      <c r="I4" s="423"/>
      <c r="J4" s="423"/>
      <c r="K4" s="291"/>
    </row>
    <row r="5" spans="2:11" s="1" customFormat="1" ht="5.25" customHeight="1">
      <c r="B5" s="290"/>
      <c r="C5" s="292"/>
      <c r="D5" s="292"/>
      <c r="E5" s="292"/>
      <c r="F5" s="292"/>
      <c r="G5" s="292"/>
      <c r="H5" s="292"/>
      <c r="I5" s="292"/>
      <c r="J5" s="292"/>
      <c r="K5" s="291"/>
    </row>
    <row r="6" spans="2:11" s="1" customFormat="1" ht="15" customHeight="1">
      <c r="B6" s="290"/>
      <c r="C6" s="422" t="s">
        <v>735</v>
      </c>
      <c r="D6" s="422"/>
      <c r="E6" s="422"/>
      <c r="F6" s="422"/>
      <c r="G6" s="422"/>
      <c r="H6" s="422"/>
      <c r="I6" s="422"/>
      <c r="J6" s="422"/>
      <c r="K6" s="291"/>
    </row>
    <row r="7" spans="2:11" s="1" customFormat="1" ht="15" customHeight="1">
      <c r="B7" s="294"/>
      <c r="C7" s="422" t="s">
        <v>736</v>
      </c>
      <c r="D7" s="422"/>
      <c r="E7" s="422"/>
      <c r="F7" s="422"/>
      <c r="G7" s="422"/>
      <c r="H7" s="422"/>
      <c r="I7" s="422"/>
      <c r="J7" s="422"/>
      <c r="K7" s="291"/>
    </row>
    <row r="8" spans="2:11" s="1" customFormat="1" ht="12.75" customHeight="1">
      <c r="B8" s="294"/>
      <c r="C8" s="293"/>
      <c r="D8" s="293"/>
      <c r="E8" s="293"/>
      <c r="F8" s="293"/>
      <c r="G8" s="293"/>
      <c r="H8" s="293"/>
      <c r="I8" s="293"/>
      <c r="J8" s="293"/>
      <c r="K8" s="291"/>
    </row>
    <row r="9" spans="2:11" s="1" customFormat="1" ht="15" customHeight="1">
      <c r="B9" s="294"/>
      <c r="C9" s="422" t="s">
        <v>737</v>
      </c>
      <c r="D9" s="422"/>
      <c r="E9" s="422"/>
      <c r="F9" s="422"/>
      <c r="G9" s="422"/>
      <c r="H9" s="422"/>
      <c r="I9" s="422"/>
      <c r="J9" s="422"/>
      <c r="K9" s="291"/>
    </row>
    <row r="10" spans="2:11" s="1" customFormat="1" ht="15" customHeight="1">
      <c r="B10" s="294"/>
      <c r="C10" s="293"/>
      <c r="D10" s="422" t="s">
        <v>738</v>
      </c>
      <c r="E10" s="422"/>
      <c r="F10" s="422"/>
      <c r="G10" s="422"/>
      <c r="H10" s="422"/>
      <c r="I10" s="422"/>
      <c r="J10" s="422"/>
      <c r="K10" s="291"/>
    </row>
    <row r="11" spans="2:11" s="1" customFormat="1" ht="15" customHeight="1">
      <c r="B11" s="294"/>
      <c r="C11" s="295"/>
      <c r="D11" s="422" t="s">
        <v>739</v>
      </c>
      <c r="E11" s="422"/>
      <c r="F11" s="422"/>
      <c r="G11" s="422"/>
      <c r="H11" s="422"/>
      <c r="I11" s="422"/>
      <c r="J11" s="422"/>
      <c r="K11" s="291"/>
    </row>
    <row r="12" spans="2:11" s="1" customFormat="1" ht="15" customHeight="1">
      <c r="B12" s="294"/>
      <c r="C12" s="295"/>
      <c r="D12" s="293"/>
      <c r="E12" s="293"/>
      <c r="F12" s="293"/>
      <c r="G12" s="293"/>
      <c r="H12" s="293"/>
      <c r="I12" s="293"/>
      <c r="J12" s="293"/>
      <c r="K12" s="291"/>
    </row>
    <row r="13" spans="2:11" s="1" customFormat="1" ht="15" customHeight="1">
      <c r="B13" s="294"/>
      <c r="C13" s="295"/>
      <c r="D13" s="296" t="s">
        <v>740</v>
      </c>
      <c r="E13" s="293"/>
      <c r="F13" s="293"/>
      <c r="G13" s="293"/>
      <c r="H13" s="293"/>
      <c r="I13" s="293"/>
      <c r="J13" s="293"/>
      <c r="K13" s="291"/>
    </row>
    <row r="14" spans="2:11" s="1" customFormat="1" ht="12.75" customHeight="1">
      <c r="B14" s="294"/>
      <c r="C14" s="295"/>
      <c r="D14" s="295"/>
      <c r="E14" s="295"/>
      <c r="F14" s="295"/>
      <c r="G14" s="295"/>
      <c r="H14" s="295"/>
      <c r="I14" s="295"/>
      <c r="J14" s="295"/>
      <c r="K14" s="291"/>
    </row>
    <row r="15" spans="2:11" s="1" customFormat="1" ht="15" customHeight="1">
      <c r="B15" s="294"/>
      <c r="C15" s="295"/>
      <c r="D15" s="422" t="s">
        <v>741</v>
      </c>
      <c r="E15" s="422"/>
      <c r="F15" s="422"/>
      <c r="G15" s="422"/>
      <c r="H15" s="422"/>
      <c r="I15" s="422"/>
      <c r="J15" s="422"/>
      <c r="K15" s="291"/>
    </row>
    <row r="16" spans="2:11" s="1" customFormat="1" ht="15" customHeight="1">
      <c r="B16" s="294"/>
      <c r="C16" s="295"/>
      <c r="D16" s="422" t="s">
        <v>742</v>
      </c>
      <c r="E16" s="422"/>
      <c r="F16" s="422"/>
      <c r="G16" s="422"/>
      <c r="H16" s="422"/>
      <c r="I16" s="422"/>
      <c r="J16" s="422"/>
      <c r="K16" s="291"/>
    </row>
    <row r="17" spans="2:11" s="1" customFormat="1" ht="15" customHeight="1">
      <c r="B17" s="294"/>
      <c r="C17" s="295"/>
      <c r="D17" s="422" t="s">
        <v>743</v>
      </c>
      <c r="E17" s="422"/>
      <c r="F17" s="422"/>
      <c r="G17" s="422"/>
      <c r="H17" s="422"/>
      <c r="I17" s="422"/>
      <c r="J17" s="422"/>
      <c r="K17" s="291"/>
    </row>
    <row r="18" spans="2:11" s="1" customFormat="1" ht="15" customHeight="1">
      <c r="B18" s="294"/>
      <c r="C18" s="295"/>
      <c r="D18" s="295"/>
      <c r="E18" s="297" t="s">
        <v>80</v>
      </c>
      <c r="F18" s="422" t="s">
        <v>744</v>
      </c>
      <c r="G18" s="422"/>
      <c r="H18" s="422"/>
      <c r="I18" s="422"/>
      <c r="J18" s="422"/>
      <c r="K18" s="291"/>
    </row>
    <row r="19" spans="2:11" s="1" customFormat="1" ht="15" customHeight="1">
      <c r="B19" s="294"/>
      <c r="C19" s="295"/>
      <c r="D19" s="295"/>
      <c r="E19" s="297" t="s">
        <v>745</v>
      </c>
      <c r="F19" s="422" t="s">
        <v>746</v>
      </c>
      <c r="G19" s="422"/>
      <c r="H19" s="422"/>
      <c r="I19" s="422"/>
      <c r="J19" s="422"/>
      <c r="K19" s="291"/>
    </row>
    <row r="20" spans="2:11" s="1" customFormat="1" ht="15" customHeight="1">
      <c r="B20" s="294"/>
      <c r="C20" s="295"/>
      <c r="D20" s="295"/>
      <c r="E20" s="297" t="s">
        <v>747</v>
      </c>
      <c r="F20" s="422" t="s">
        <v>748</v>
      </c>
      <c r="G20" s="422"/>
      <c r="H20" s="422"/>
      <c r="I20" s="422"/>
      <c r="J20" s="422"/>
      <c r="K20" s="291"/>
    </row>
    <row r="21" spans="2:11" s="1" customFormat="1" ht="15" customHeight="1">
      <c r="B21" s="294"/>
      <c r="C21" s="295"/>
      <c r="D21" s="295"/>
      <c r="E21" s="297" t="s">
        <v>749</v>
      </c>
      <c r="F21" s="422" t="s">
        <v>750</v>
      </c>
      <c r="G21" s="422"/>
      <c r="H21" s="422"/>
      <c r="I21" s="422"/>
      <c r="J21" s="422"/>
      <c r="K21" s="291"/>
    </row>
    <row r="22" spans="2:11" s="1" customFormat="1" ht="15" customHeight="1">
      <c r="B22" s="294"/>
      <c r="C22" s="295"/>
      <c r="D22" s="295"/>
      <c r="E22" s="297" t="s">
        <v>751</v>
      </c>
      <c r="F22" s="422" t="s">
        <v>752</v>
      </c>
      <c r="G22" s="422"/>
      <c r="H22" s="422"/>
      <c r="I22" s="422"/>
      <c r="J22" s="422"/>
      <c r="K22" s="291"/>
    </row>
    <row r="23" spans="2:11" s="1" customFormat="1" ht="15" customHeight="1">
      <c r="B23" s="294"/>
      <c r="C23" s="295"/>
      <c r="D23" s="295"/>
      <c r="E23" s="297" t="s">
        <v>87</v>
      </c>
      <c r="F23" s="422" t="s">
        <v>753</v>
      </c>
      <c r="G23" s="422"/>
      <c r="H23" s="422"/>
      <c r="I23" s="422"/>
      <c r="J23" s="422"/>
      <c r="K23" s="291"/>
    </row>
    <row r="24" spans="2:11" s="1" customFormat="1" ht="12.75" customHeight="1">
      <c r="B24" s="294"/>
      <c r="C24" s="295"/>
      <c r="D24" s="295"/>
      <c r="E24" s="295"/>
      <c r="F24" s="295"/>
      <c r="G24" s="295"/>
      <c r="H24" s="295"/>
      <c r="I24" s="295"/>
      <c r="J24" s="295"/>
      <c r="K24" s="291"/>
    </row>
    <row r="25" spans="2:11" s="1" customFormat="1" ht="15" customHeight="1">
      <c r="B25" s="294"/>
      <c r="C25" s="422" t="s">
        <v>754</v>
      </c>
      <c r="D25" s="422"/>
      <c r="E25" s="422"/>
      <c r="F25" s="422"/>
      <c r="G25" s="422"/>
      <c r="H25" s="422"/>
      <c r="I25" s="422"/>
      <c r="J25" s="422"/>
      <c r="K25" s="291"/>
    </row>
    <row r="26" spans="2:11" s="1" customFormat="1" ht="15" customHeight="1">
      <c r="B26" s="294"/>
      <c r="C26" s="422" t="s">
        <v>755</v>
      </c>
      <c r="D26" s="422"/>
      <c r="E26" s="422"/>
      <c r="F26" s="422"/>
      <c r="G26" s="422"/>
      <c r="H26" s="422"/>
      <c r="I26" s="422"/>
      <c r="J26" s="422"/>
      <c r="K26" s="291"/>
    </row>
    <row r="27" spans="2:11" s="1" customFormat="1" ht="15" customHeight="1">
      <c r="B27" s="294"/>
      <c r="C27" s="293"/>
      <c r="D27" s="422" t="s">
        <v>756</v>
      </c>
      <c r="E27" s="422"/>
      <c r="F27" s="422"/>
      <c r="G27" s="422"/>
      <c r="H27" s="422"/>
      <c r="I27" s="422"/>
      <c r="J27" s="422"/>
      <c r="K27" s="291"/>
    </row>
    <row r="28" spans="2:11" s="1" customFormat="1" ht="15" customHeight="1">
      <c r="B28" s="294"/>
      <c r="C28" s="295"/>
      <c r="D28" s="422" t="s">
        <v>757</v>
      </c>
      <c r="E28" s="422"/>
      <c r="F28" s="422"/>
      <c r="G28" s="422"/>
      <c r="H28" s="422"/>
      <c r="I28" s="422"/>
      <c r="J28" s="422"/>
      <c r="K28" s="291"/>
    </row>
    <row r="29" spans="2:11" s="1" customFormat="1" ht="12.75" customHeight="1">
      <c r="B29" s="294"/>
      <c r="C29" s="295"/>
      <c r="D29" s="295"/>
      <c r="E29" s="295"/>
      <c r="F29" s="295"/>
      <c r="G29" s="295"/>
      <c r="H29" s="295"/>
      <c r="I29" s="295"/>
      <c r="J29" s="295"/>
      <c r="K29" s="291"/>
    </row>
    <row r="30" spans="2:11" s="1" customFormat="1" ht="15" customHeight="1">
      <c r="B30" s="294"/>
      <c r="C30" s="295"/>
      <c r="D30" s="422" t="s">
        <v>758</v>
      </c>
      <c r="E30" s="422"/>
      <c r="F30" s="422"/>
      <c r="G30" s="422"/>
      <c r="H30" s="422"/>
      <c r="I30" s="422"/>
      <c r="J30" s="422"/>
      <c r="K30" s="291"/>
    </row>
    <row r="31" spans="2:11" s="1" customFormat="1" ht="15" customHeight="1">
      <c r="B31" s="294"/>
      <c r="C31" s="295"/>
      <c r="D31" s="422" t="s">
        <v>759</v>
      </c>
      <c r="E31" s="422"/>
      <c r="F31" s="422"/>
      <c r="G31" s="422"/>
      <c r="H31" s="422"/>
      <c r="I31" s="422"/>
      <c r="J31" s="422"/>
      <c r="K31" s="291"/>
    </row>
    <row r="32" spans="2:11" s="1" customFormat="1" ht="12.75" customHeight="1">
      <c r="B32" s="294"/>
      <c r="C32" s="295"/>
      <c r="D32" s="295"/>
      <c r="E32" s="295"/>
      <c r="F32" s="295"/>
      <c r="G32" s="295"/>
      <c r="H32" s="295"/>
      <c r="I32" s="295"/>
      <c r="J32" s="295"/>
      <c r="K32" s="291"/>
    </row>
    <row r="33" spans="2:11" s="1" customFormat="1" ht="15" customHeight="1">
      <c r="B33" s="294"/>
      <c r="C33" s="295"/>
      <c r="D33" s="422" t="s">
        <v>760</v>
      </c>
      <c r="E33" s="422"/>
      <c r="F33" s="422"/>
      <c r="G33" s="422"/>
      <c r="H33" s="422"/>
      <c r="I33" s="422"/>
      <c r="J33" s="422"/>
      <c r="K33" s="291"/>
    </row>
    <row r="34" spans="2:11" s="1" customFormat="1" ht="15" customHeight="1">
      <c r="B34" s="294"/>
      <c r="C34" s="295"/>
      <c r="D34" s="422" t="s">
        <v>761</v>
      </c>
      <c r="E34" s="422"/>
      <c r="F34" s="422"/>
      <c r="G34" s="422"/>
      <c r="H34" s="422"/>
      <c r="I34" s="422"/>
      <c r="J34" s="422"/>
      <c r="K34" s="291"/>
    </row>
    <row r="35" spans="2:11" s="1" customFormat="1" ht="15" customHeight="1">
      <c r="B35" s="294"/>
      <c r="C35" s="295"/>
      <c r="D35" s="422" t="s">
        <v>762</v>
      </c>
      <c r="E35" s="422"/>
      <c r="F35" s="422"/>
      <c r="G35" s="422"/>
      <c r="H35" s="422"/>
      <c r="I35" s="422"/>
      <c r="J35" s="422"/>
      <c r="K35" s="291"/>
    </row>
    <row r="36" spans="2:11" s="1" customFormat="1" ht="15" customHeight="1">
      <c r="B36" s="294"/>
      <c r="C36" s="295"/>
      <c r="D36" s="293"/>
      <c r="E36" s="296" t="s">
        <v>131</v>
      </c>
      <c r="F36" s="293"/>
      <c r="G36" s="422" t="s">
        <v>763</v>
      </c>
      <c r="H36" s="422"/>
      <c r="I36" s="422"/>
      <c r="J36" s="422"/>
      <c r="K36" s="291"/>
    </row>
    <row r="37" spans="2:11" s="1" customFormat="1" ht="30.75" customHeight="1">
      <c r="B37" s="294"/>
      <c r="C37" s="295"/>
      <c r="D37" s="293"/>
      <c r="E37" s="296" t="s">
        <v>764</v>
      </c>
      <c r="F37" s="293"/>
      <c r="G37" s="422" t="s">
        <v>765</v>
      </c>
      <c r="H37" s="422"/>
      <c r="I37" s="422"/>
      <c r="J37" s="422"/>
      <c r="K37" s="291"/>
    </row>
    <row r="38" spans="2:11" s="1" customFormat="1" ht="15" customHeight="1">
      <c r="B38" s="294"/>
      <c r="C38" s="295"/>
      <c r="D38" s="293"/>
      <c r="E38" s="296" t="s">
        <v>55</v>
      </c>
      <c r="F38" s="293"/>
      <c r="G38" s="422" t="s">
        <v>766</v>
      </c>
      <c r="H38" s="422"/>
      <c r="I38" s="422"/>
      <c r="J38" s="422"/>
      <c r="K38" s="291"/>
    </row>
    <row r="39" spans="2:11" s="1" customFormat="1" ht="15" customHeight="1">
      <c r="B39" s="294"/>
      <c r="C39" s="295"/>
      <c r="D39" s="293"/>
      <c r="E39" s="296" t="s">
        <v>56</v>
      </c>
      <c r="F39" s="293"/>
      <c r="G39" s="422" t="s">
        <v>767</v>
      </c>
      <c r="H39" s="422"/>
      <c r="I39" s="422"/>
      <c r="J39" s="422"/>
      <c r="K39" s="291"/>
    </row>
    <row r="40" spans="2:11" s="1" customFormat="1" ht="15" customHeight="1">
      <c r="B40" s="294"/>
      <c r="C40" s="295"/>
      <c r="D40" s="293"/>
      <c r="E40" s="296" t="s">
        <v>132</v>
      </c>
      <c r="F40" s="293"/>
      <c r="G40" s="422" t="s">
        <v>768</v>
      </c>
      <c r="H40" s="422"/>
      <c r="I40" s="422"/>
      <c r="J40" s="422"/>
      <c r="K40" s="291"/>
    </row>
    <row r="41" spans="2:11" s="1" customFormat="1" ht="15" customHeight="1">
      <c r="B41" s="294"/>
      <c r="C41" s="295"/>
      <c r="D41" s="293"/>
      <c r="E41" s="296" t="s">
        <v>133</v>
      </c>
      <c r="F41" s="293"/>
      <c r="G41" s="422" t="s">
        <v>769</v>
      </c>
      <c r="H41" s="422"/>
      <c r="I41" s="422"/>
      <c r="J41" s="422"/>
      <c r="K41" s="291"/>
    </row>
    <row r="42" spans="2:11" s="1" customFormat="1" ht="15" customHeight="1">
      <c r="B42" s="294"/>
      <c r="C42" s="295"/>
      <c r="D42" s="293"/>
      <c r="E42" s="296" t="s">
        <v>770</v>
      </c>
      <c r="F42" s="293"/>
      <c r="G42" s="422" t="s">
        <v>771</v>
      </c>
      <c r="H42" s="422"/>
      <c r="I42" s="422"/>
      <c r="J42" s="422"/>
      <c r="K42" s="291"/>
    </row>
    <row r="43" spans="2:11" s="1" customFormat="1" ht="15" customHeight="1">
      <c r="B43" s="294"/>
      <c r="C43" s="295"/>
      <c r="D43" s="293"/>
      <c r="E43" s="296"/>
      <c r="F43" s="293"/>
      <c r="G43" s="422" t="s">
        <v>772</v>
      </c>
      <c r="H43" s="422"/>
      <c r="I43" s="422"/>
      <c r="J43" s="422"/>
      <c r="K43" s="291"/>
    </row>
    <row r="44" spans="2:11" s="1" customFormat="1" ht="15" customHeight="1">
      <c r="B44" s="294"/>
      <c r="C44" s="295"/>
      <c r="D44" s="293"/>
      <c r="E44" s="296" t="s">
        <v>773</v>
      </c>
      <c r="F44" s="293"/>
      <c r="G44" s="422" t="s">
        <v>774</v>
      </c>
      <c r="H44" s="422"/>
      <c r="I44" s="422"/>
      <c r="J44" s="422"/>
      <c r="K44" s="291"/>
    </row>
    <row r="45" spans="2:11" s="1" customFormat="1" ht="15" customHeight="1">
      <c r="B45" s="294"/>
      <c r="C45" s="295"/>
      <c r="D45" s="293"/>
      <c r="E45" s="296" t="s">
        <v>135</v>
      </c>
      <c r="F45" s="293"/>
      <c r="G45" s="422" t="s">
        <v>775</v>
      </c>
      <c r="H45" s="422"/>
      <c r="I45" s="422"/>
      <c r="J45" s="422"/>
      <c r="K45" s="291"/>
    </row>
    <row r="46" spans="2:11" s="1" customFormat="1" ht="12.75" customHeight="1">
      <c r="B46" s="294"/>
      <c r="C46" s="295"/>
      <c r="D46" s="293"/>
      <c r="E46" s="293"/>
      <c r="F46" s="293"/>
      <c r="G46" s="293"/>
      <c r="H46" s="293"/>
      <c r="I46" s="293"/>
      <c r="J46" s="293"/>
      <c r="K46" s="291"/>
    </row>
    <row r="47" spans="2:11" s="1" customFormat="1" ht="15" customHeight="1">
      <c r="B47" s="294"/>
      <c r="C47" s="295"/>
      <c r="D47" s="422" t="s">
        <v>776</v>
      </c>
      <c r="E47" s="422"/>
      <c r="F47" s="422"/>
      <c r="G47" s="422"/>
      <c r="H47" s="422"/>
      <c r="I47" s="422"/>
      <c r="J47" s="422"/>
      <c r="K47" s="291"/>
    </row>
    <row r="48" spans="2:11" s="1" customFormat="1" ht="15" customHeight="1">
      <c r="B48" s="294"/>
      <c r="C48" s="295"/>
      <c r="D48" s="295"/>
      <c r="E48" s="422" t="s">
        <v>777</v>
      </c>
      <c r="F48" s="422"/>
      <c r="G48" s="422"/>
      <c r="H48" s="422"/>
      <c r="I48" s="422"/>
      <c r="J48" s="422"/>
      <c r="K48" s="291"/>
    </row>
    <row r="49" spans="2:11" s="1" customFormat="1" ht="15" customHeight="1">
      <c r="B49" s="294"/>
      <c r="C49" s="295"/>
      <c r="D49" s="295"/>
      <c r="E49" s="422" t="s">
        <v>778</v>
      </c>
      <c r="F49" s="422"/>
      <c r="G49" s="422"/>
      <c r="H49" s="422"/>
      <c r="I49" s="422"/>
      <c r="J49" s="422"/>
      <c r="K49" s="291"/>
    </row>
    <row r="50" spans="2:11" s="1" customFormat="1" ht="15" customHeight="1">
      <c r="B50" s="294"/>
      <c r="C50" s="295"/>
      <c r="D50" s="295"/>
      <c r="E50" s="422" t="s">
        <v>779</v>
      </c>
      <c r="F50" s="422"/>
      <c r="G50" s="422"/>
      <c r="H50" s="422"/>
      <c r="I50" s="422"/>
      <c r="J50" s="422"/>
      <c r="K50" s="291"/>
    </row>
    <row r="51" spans="2:11" s="1" customFormat="1" ht="15" customHeight="1">
      <c r="B51" s="294"/>
      <c r="C51" s="295"/>
      <c r="D51" s="422" t="s">
        <v>780</v>
      </c>
      <c r="E51" s="422"/>
      <c r="F51" s="422"/>
      <c r="G51" s="422"/>
      <c r="H51" s="422"/>
      <c r="I51" s="422"/>
      <c r="J51" s="422"/>
      <c r="K51" s="291"/>
    </row>
    <row r="52" spans="2:11" s="1" customFormat="1" ht="25.5" customHeight="1">
      <c r="B52" s="290"/>
      <c r="C52" s="423" t="s">
        <v>781</v>
      </c>
      <c r="D52" s="423"/>
      <c r="E52" s="423"/>
      <c r="F52" s="423"/>
      <c r="G52" s="423"/>
      <c r="H52" s="423"/>
      <c r="I52" s="423"/>
      <c r="J52" s="423"/>
      <c r="K52" s="291"/>
    </row>
    <row r="53" spans="2:11" s="1" customFormat="1" ht="5.25" customHeight="1">
      <c r="B53" s="290"/>
      <c r="C53" s="292"/>
      <c r="D53" s="292"/>
      <c r="E53" s="292"/>
      <c r="F53" s="292"/>
      <c r="G53" s="292"/>
      <c r="H53" s="292"/>
      <c r="I53" s="292"/>
      <c r="J53" s="292"/>
      <c r="K53" s="291"/>
    </row>
    <row r="54" spans="2:11" s="1" customFormat="1" ht="15" customHeight="1">
      <c r="B54" s="290"/>
      <c r="C54" s="422" t="s">
        <v>782</v>
      </c>
      <c r="D54" s="422"/>
      <c r="E54" s="422"/>
      <c r="F54" s="422"/>
      <c r="G54" s="422"/>
      <c r="H54" s="422"/>
      <c r="I54" s="422"/>
      <c r="J54" s="422"/>
      <c r="K54" s="291"/>
    </row>
    <row r="55" spans="2:11" s="1" customFormat="1" ht="15" customHeight="1">
      <c r="B55" s="290"/>
      <c r="C55" s="422" t="s">
        <v>783</v>
      </c>
      <c r="D55" s="422"/>
      <c r="E55" s="422"/>
      <c r="F55" s="422"/>
      <c r="G55" s="422"/>
      <c r="H55" s="422"/>
      <c r="I55" s="422"/>
      <c r="J55" s="422"/>
      <c r="K55" s="291"/>
    </row>
    <row r="56" spans="2:11" s="1" customFormat="1" ht="12.75" customHeight="1">
      <c r="B56" s="290"/>
      <c r="C56" s="293"/>
      <c r="D56" s="293"/>
      <c r="E56" s="293"/>
      <c r="F56" s="293"/>
      <c r="G56" s="293"/>
      <c r="H56" s="293"/>
      <c r="I56" s="293"/>
      <c r="J56" s="293"/>
      <c r="K56" s="291"/>
    </row>
    <row r="57" spans="2:11" s="1" customFormat="1" ht="15" customHeight="1">
      <c r="B57" s="290"/>
      <c r="C57" s="422" t="s">
        <v>784</v>
      </c>
      <c r="D57" s="422"/>
      <c r="E57" s="422"/>
      <c r="F57" s="422"/>
      <c r="G57" s="422"/>
      <c r="H57" s="422"/>
      <c r="I57" s="422"/>
      <c r="J57" s="422"/>
      <c r="K57" s="291"/>
    </row>
    <row r="58" spans="2:11" s="1" customFormat="1" ht="15" customHeight="1">
      <c r="B58" s="290"/>
      <c r="C58" s="295"/>
      <c r="D58" s="422" t="s">
        <v>785</v>
      </c>
      <c r="E58" s="422"/>
      <c r="F58" s="422"/>
      <c r="G58" s="422"/>
      <c r="H58" s="422"/>
      <c r="I58" s="422"/>
      <c r="J58" s="422"/>
      <c r="K58" s="291"/>
    </row>
    <row r="59" spans="2:11" s="1" customFormat="1" ht="15" customHeight="1">
      <c r="B59" s="290"/>
      <c r="C59" s="295"/>
      <c r="D59" s="422" t="s">
        <v>786</v>
      </c>
      <c r="E59" s="422"/>
      <c r="F59" s="422"/>
      <c r="G59" s="422"/>
      <c r="H59" s="422"/>
      <c r="I59" s="422"/>
      <c r="J59" s="422"/>
      <c r="K59" s="291"/>
    </row>
    <row r="60" spans="2:11" s="1" customFormat="1" ht="15" customHeight="1">
      <c r="B60" s="290"/>
      <c r="C60" s="295"/>
      <c r="D60" s="422" t="s">
        <v>787</v>
      </c>
      <c r="E60" s="422"/>
      <c r="F60" s="422"/>
      <c r="G60" s="422"/>
      <c r="H60" s="422"/>
      <c r="I60" s="422"/>
      <c r="J60" s="422"/>
      <c r="K60" s="291"/>
    </row>
    <row r="61" spans="2:11" s="1" customFormat="1" ht="15" customHeight="1">
      <c r="B61" s="290"/>
      <c r="C61" s="295"/>
      <c r="D61" s="422" t="s">
        <v>788</v>
      </c>
      <c r="E61" s="422"/>
      <c r="F61" s="422"/>
      <c r="G61" s="422"/>
      <c r="H61" s="422"/>
      <c r="I61" s="422"/>
      <c r="J61" s="422"/>
      <c r="K61" s="291"/>
    </row>
    <row r="62" spans="2:11" s="1" customFormat="1" ht="15" customHeight="1">
      <c r="B62" s="290"/>
      <c r="C62" s="295"/>
      <c r="D62" s="424" t="s">
        <v>789</v>
      </c>
      <c r="E62" s="424"/>
      <c r="F62" s="424"/>
      <c r="G62" s="424"/>
      <c r="H62" s="424"/>
      <c r="I62" s="424"/>
      <c r="J62" s="424"/>
      <c r="K62" s="291"/>
    </row>
    <row r="63" spans="2:11" s="1" customFormat="1" ht="15" customHeight="1">
      <c r="B63" s="290"/>
      <c r="C63" s="295"/>
      <c r="D63" s="422" t="s">
        <v>790</v>
      </c>
      <c r="E63" s="422"/>
      <c r="F63" s="422"/>
      <c r="G63" s="422"/>
      <c r="H63" s="422"/>
      <c r="I63" s="422"/>
      <c r="J63" s="422"/>
      <c r="K63" s="291"/>
    </row>
    <row r="64" spans="2:11" s="1" customFormat="1" ht="12.75" customHeight="1">
      <c r="B64" s="290"/>
      <c r="C64" s="295"/>
      <c r="D64" s="295"/>
      <c r="E64" s="298"/>
      <c r="F64" s="295"/>
      <c r="G64" s="295"/>
      <c r="H64" s="295"/>
      <c r="I64" s="295"/>
      <c r="J64" s="295"/>
      <c r="K64" s="291"/>
    </row>
    <row r="65" spans="2:11" s="1" customFormat="1" ht="15" customHeight="1">
      <c r="B65" s="290"/>
      <c r="C65" s="295"/>
      <c r="D65" s="422" t="s">
        <v>791</v>
      </c>
      <c r="E65" s="422"/>
      <c r="F65" s="422"/>
      <c r="G65" s="422"/>
      <c r="H65" s="422"/>
      <c r="I65" s="422"/>
      <c r="J65" s="422"/>
      <c r="K65" s="291"/>
    </row>
    <row r="66" spans="2:11" s="1" customFormat="1" ht="15" customHeight="1">
      <c r="B66" s="290"/>
      <c r="C66" s="295"/>
      <c r="D66" s="424" t="s">
        <v>792</v>
      </c>
      <c r="E66" s="424"/>
      <c r="F66" s="424"/>
      <c r="G66" s="424"/>
      <c r="H66" s="424"/>
      <c r="I66" s="424"/>
      <c r="J66" s="424"/>
      <c r="K66" s="291"/>
    </row>
    <row r="67" spans="2:11" s="1" customFormat="1" ht="15" customHeight="1">
      <c r="B67" s="290"/>
      <c r="C67" s="295"/>
      <c r="D67" s="422" t="s">
        <v>793</v>
      </c>
      <c r="E67" s="422"/>
      <c r="F67" s="422"/>
      <c r="G67" s="422"/>
      <c r="H67" s="422"/>
      <c r="I67" s="422"/>
      <c r="J67" s="422"/>
      <c r="K67" s="291"/>
    </row>
    <row r="68" spans="2:11" s="1" customFormat="1" ht="15" customHeight="1">
      <c r="B68" s="290"/>
      <c r="C68" s="295"/>
      <c r="D68" s="422" t="s">
        <v>794</v>
      </c>
      <c r="E68" s="422"/>
      <c r="F68" s="422"/>
      <c r="G68" s="422"/>
      <c r="H68" s="422"/>
      <c r="I68" s="422"/>
      <c r="J68" s="422"/>
      <c r="K68" s="291"/>
    </row>
    <row r="69" spans="2:11" s="1" customFormat="1" ht="15" customHeight="1">
      <c r="B69" s="290"/>
      <c r="C69" s="295"/>
      <c r="D69" s="422" t="s">
        <v>795</v>
      </c>
      <c r="E69" s="422"/>
      <c r="F69" s="422"/>
      <c r="G69" s="422"/>
      <c r="H69" s="422"/>
      <c r="I69" s="422"/>
      <c r="J69" s="422"/>
      <c r="K69" s="291"/>
    </row>
    <row r="70" spans="2:11" s="1" customFormat="1" ht="15" customHeight="1">
      <c r="B70" s="290"/>
      <c r="C70" s="295"/>
      <c r="D70" s="422" t="s">
        <v>796</v>
      </c>
      <c r="E70" s="422"/>
      <c r="F70" s="422"/>
      <c r="G70" s="422"/>
      <c r="H70" s="422"/>
      <c r="I70" s="422"/>
      <c r="J70" s="422"/>
      <c r="K70" s="291"/>
    </row>
    <row r="71" spans="2:11" s="1" customFormat="1" ht="12.75" customHeight="1">
      <c r="B71" s="299"/>
      <c r="C71" s="300"/>
      <c r="D71" s="300"/>
      <c r="E71" s="300"/>
      <c r="F71" s="300"/>
      <c r="G71" s="300"/>
      <c r="H71" s="300"/>
      <c r="I71" s="300"/>
      <c r="J71" s="300"/>
      <c r="K71" s="301"/>
    </row>
    <row r="72" spans="2:11" s="1" customFormat="1" ht="18.75" customHeight="1">
      <c r="B72" s="302"/>
      <c r="C72" s="302"/>
      <c r="D72" s="302"/>
      <c r="E72" s="302"/>
      <c r="F72" s="302"/>
      <c r="G72" s="302"/>
      <c r="H72" s="302"/>
      <c r="I72" s="302"/>
      <c r="J72" s="302"/>
      <c r="K72" s="303"/>
    </row>
    <row r="73" spans="2:11" s="1" customFormat="1" ht="18.75" customHeight="1">
      <c r="B73" s="303"/>
      <c r="C73" s="303"/>
      <c r="D73" s="303"/>
      <c r="E73" s="303"/>
      <c r="F73" s="303"/>
      <c r="G73" s="303"/>
      <c r="H73" s="303"/>
      <c r="I73" s="303"/>
      <c r="J73" s="303"/>
      <c r="K73" s="303"/>
    </row>
    <row r="74" spans="2:11" s="1" customFormat="1" ht="7.5" customHeight="1">
      <c r="B74" s="304"/>
      <c r="C74" s="305"/>
      <c r="D74" s="305"/>
      <c r="E74" s="305"/>
      <c r="F74" s="305"/>
      <c r="G74" s="305"/>
      <c r="H74" s="305"/>
      <c r="I74" s="305"/>
      <c r="J74" s="305"/>
      <c r="K74" s="306"/>
    </row>
    <row r="75" spans="2:11" s="1" customFormat="1" ht="45" customHeight="1">
      <c r="B75" s="307"/>
      <c r="C75" s="417" t="s">
        <v>797</v>
      </c>
      <c r="D75" s="417"/>
      <c r="E75" s="417"/>
      <c r="F75" s="417"/>
      <c r="G75" s="417"/>
      <c r="H75" s="417"/>
      <c r="I75" s="417"/>
      <c r="J75" s="417"/>
      <c r="K75" s="308"/>
    </row>
    <row r="76" spans="2:11" s="1" customFormat="1" ht="17.25" customHeight="1">
      <c r="B76" s="307"/>
      <c r="C76" s="309" t="s">
        <v>798</v>
      </c>
      <c r="D76" s="309"/>
      <c r="E76" s="309"/>
      <c r="F76" s="309" t="s">
        <v>799</v>
      </c>
      <c r="G76" s="310"/>
      <c r="H76" s="309" t="s">
        <v>56</v>
      </c>
      <c r="I76" s="309" t="s">
        <v>59</v>
      </c>
      <c r="J76" s="309" t="s">
        <v>800</v>
      </c>
      <c r="K76" s="308"/>
    </row>
    <row r="77" spans="2:11" s="1" customFormat="1" ht="17.25" customHeight="1">
      <c r="B77" s="307"/>
      <c r="C77" s="311" t="s">
        <v>801</v>
      </c>
      <c r="D77" s="311"/>
      <c r="E77" s="311"/>
      <c r="F77" s="312" t="s">
        <v>802</v>
      </c>
      <c r="G77" s="313"/>
      <c r="H77" s="311"/>
      <c r="I77" s="311"/>
      <c r="J77" s="311" t="s">
        <v>803</v>
      </c>
      <c r="K77" s="308"/>
    </row>
    <row r="78" spans="2:11" s="1" customFormat="1" ht="5.25" customHeight="1">
      <c r="B78" s="307"/>
      <c r="C78" s="314"/>
      <c r="D78" s="314"/>
      <c r="E78" s="314"/>
      <c r="F78" s="314"/>
      <c r="G78" s="315"/>
      <c r="H78" s="314"/>
      <c r="I78" s="314"/>
      <c r="J78" s="314"/>
      <c r="K78" s="308"/>
    </row>
    <row r="79" spans="2:11" s="1" customFormat="1" ht="15" customHeight="1">
      <c r="B79" s="307"/>
      <c r="C79" s="296" t="s">
        <v>55</v>
      </c>
      <c r="D79" s="314"/>
      <c r="E79" s="314"/>
      <c r="F79" s="316" t="s">
        <v>804</v>
      </c>
      <c r="G79" s="315"/>
      <c r="H79" s="296" t="s">
        <v>805</v>
      </c>
      <c r="I79" s="296" t="s">
        <v>806</v>
      </c>
      <c r="J79" s="296">
        <v>20</v>
      </c>
      <c r="K79" s="308"/>
    </row>
    <row r="80" spans="2:11" s="1" customFormat="1" ht="15" customHeight="1">
      <c r="B80" s="307"/>
      <c r="C80" s="296" t="s">
        <v>807</v>
      </c>
      <c r="D80" s="296"/>
      <c r="E80" s="296"/>
      <c r="F80" s="316" t="s">
        <v>804</v>
      </c>
      <c r="G80" s="315"/>
      <c r="H80" s="296" t="s">
        <v>808</v>
      </c>
      <c r="I80" s="296" t="s">
        <v>806</v>
      </c>
      <c r="J80" s="296">
        <v>120</v>
      </c>
      <c r="K80" s="308"/>
    </row>
    <row r="81" spans="2:11" s="1" customFormat="1" ht="15" customHeight="1">
      <c r="B81" s="317"/>
      <c r="C81" s="296" t="s">
        <v>809</v>
      </c>
      <c r="D81" s="296"/>
      <c r="E81" s="296"/>
      <c r="F81" s="316" t="s">
        <v>810</v>
      </c>
      <c r="G81" s="315"/>
      <c r="H81" s="296" t="s">
        <v>811</v>
      </c>
      <c r="I81" s="296" t="s">
        <v>806</v>
      </c>
      <c r="J81" s="296">
        <v>50</v>
      </c>
      <c r="K81" s="308"/>
    </row>
    <row r="82" spans="2:11" s="1" customFormat="1" ht="15" customHeight="1">
      <c r="B82" s="317"/>
      <c r="C82" s="296" t="s">
        <v>812</v>
      </c>
      <c r="D82" s="296"/>
      <c r="E82" s="296"/>
      <c r="F82" s="316" t="s">
        <v>804</v>
      </c>
      <c r="G82" s="315"/>
      <c r="H82" s="296" t="s">
        <v>813</v>
      </c>
      <c r="I82" s="296" t="s">
        <v>814</v>
      </c>
      <c r="J82" s="296"/>
      <c r="K82" s="308"/>
    </row>
    <row r="83" spans="2:11" s="1" customFormat="1" ht="15" customHeight="1">
      <c r="B83" s="317"/>
      <c r="C83" s="318" t="s">
        <v>815</v>
      </c>
      <c r="D83" s="318"/>
      <c r="E83" s="318"/>
      <c r="F83" s="319" t="s">
        <v>810</v>
      </c>
      <c r="G83" s="318"/>
      <c r="H83" s="318" t="s">
        <v>816</v>
      </c>
      <c r="I83" s="318" t="s">
        <v>806</v>
      </c>
      <c r="J83" s="318">
        <v>15</v>
      </c>
      <c r="K83" s="308"/>
    </row>
    <row r="84" spans="2:11" s="1" customFormat="1" ht="15" customHeight="1">
      <c r="B84" s="317"/>
      <c r="C84" s="318" t="s">
        <v>817</v>
      </c>
      <c r="D84" s="318"/>
      <c r="E84" s="318"/>
      <c r="F84" s="319" t="s">
        <v>810</v>
      </c>
      <c r="G84" s="318"/>
      <c r="H84" s="318" t="s">
        <v>818</v>
      </c>
      <c r="I84" s="318" t="s">
        <v>806</v>
      </c>
      <c r="J84" s="318">
        <v>15</v>
      </c>
      <c r="K84" s="308"/>
    </row>
    <row r="85" spans="2:11" s="1" customFormat="1" ht="15" customHeight="1">
      <c r="B85" s="317"/>
      <c r="C85" s="318" t="s">
        <v>819</v>
      </c>
      <c r="D85" s="318"/>
      <c r="E85" s="318"/>
      <c r="F85" s="319" t="s">
        <v>810</v>
      </c>
      <c r="G85" s="318"/>
      <c r="H85" s="318" t="s">
        <v>820</v>
      </c>
      <c r="I85" s="318" t="s">
        <v>806</v>
      </c>
      <c r="J85" s="318">
        <v>20</v>
      </c>
      <c r="K85" s="308"/>
    </row>
    <row r="86" spans="2:11" s="1" customFormat="1" ht="15" customHeight="1">
      <c r="B86" s="317"/>
      <c r="C86" s="318" t="s">
        <v>821</v>
      </c>
      <c r="D86" s="318"/>
      <c r="E86" s="318"/>
      <c r="F86" s="319" t="s">
        <v>810</v>
      </c>
      <c r="G86" s="318"/>
      <c r="H86" s="318" t="s">
        <v>822</v>
      </c>
      <c r="I86" s="318" t="s">
        <v>806</v>
      </c>
      <c r="J86" s="318">
        <v>20</v>
      </c>
      <c r="K86" s="308"/>
    </row>
    <row r="87" spans="2:11" s="1" customFormat="1" ht="15" customHeight="1">
      <c r="B87" s="317"/>
      <c r="C87" s="296" t="s">
        <v>823</v>
      </c>
      <c r="D87" s="296"/>
      <c r="E87" s="296"/>
      <c r="F87" s="316" t="s">
        <v>810</v>
      </c>
      <c r="G87" s="315"/>
      <c r="H87" s="296" t="s">
        <v>824</v>
      </c>
      <c r="I87" s="296" t="s">
        <v>806</v>
      </c>
      <c r="J87" s="296">
        <v>50</v>
      </c>
      <c r="K87" s="308"/>
    </row>
    <row r="88" spans="2:11" s="1" customFormat="1" ht="15" customHeight="1">
      <c r="B88" s="317"/>
      <c r="C88" s="296" t="s">
        <v>825</v>
      </c>
      <c r="D88" s="296"/>
      <c r="E88" s="296"/>
      <c r="F88" s="316" t="s">
        <v>810</v>
      </c>
      <c r="G88" s="315"/>
      <c r="H88" s="296" t="s">
        <v>826</v>
      </c>
      <c r="I88" s="296" t="s">
        <v>806</v>
      </c>
      <c r="J88" s="296">
        <v>20</v>
      </c>
      <c r="K88" s="308"/>
    </row>
    <row r="89" spans="2:11" s="1" customFormat="1" ht="15" customHeight="1">
      <c r="B89" s="317"/>
      <c r="C89" s="296" t="s">
        <v>827</v>
      </c>
      <c r="D89" s="296"/>
      <c r="E89" s="296"/>
      <c r="F89" s="316" t="s">
        <v>810</v>
      </c>
      <c r="G89" s="315"/>
      <c r="H89" s="296" t="s">
        <v>828</v>
      </c>
      <c r="I89" s="296" t="s">
        <v>806</v>
      </c>
      <c r="J89" s="296">
        <v>20</v>
      </c>
      <c r="K89" s="308"/>
    </row>
    <row r="90" spans="2:11" s="1" customFormat="1" ht="15" customHeight="1">
      <c r="B90" s="317"/>
      <c r="C90" s="296" t="s">
        <v>829</v>
      </c>
      <c r="D90" s="296"/>
      <c r="E90" s="296"/>
      <c r="F90" s="316" t="s">
        <v>810</v>
      </c>
      <c r="G90" s="315"/>
      <c r="H90" s="296" t="s">
        <v>830</v>
      </c>
      <c r="I90" s="296" t="s">
        <v>806</v>
      </c>
      <c r="J90" s="296">
        <v>50</v>
      </c>
      <c r="K90" s="308"/>
    </row>
    <row r="91" spans="2:11" s="1" customFormat="1" ht="15" customHeight="1">
      <c r="B91" s="317"/>
      <c r="C91" s="296" t="s">
        <v>831</v>
      </c>
      <c r="D91" s="296"/>
      <c r="E91" s="296"/>
      <c r="F91" s="316" t="s">
        <v>810</v>
      </c>
      <c r="G91" s="315"/>
      <c r="H91" s="296" t="s">
        <v>831</v>
      </c>
      <c r="I91" s="296" t="s">
        <v>806</v>
      </c>
      <c r="J91" s="296">
        <v>50</v>
      </c>
      <c r="K91" s="308"/>
    </row>
    <row r="92" spans="2:11" s="1" customFormat="1" ht="15" customHeight="1">
      <c r="B92" s="317"/>
      <c r="C92" s="296" t="s">
        <v>832</v>
      </c>
      <c r="D92" s="296"/>
      <c r="E92" s="296"/>
      <c r="F92" s="316" t="s">
        <v>810</v>
      </c>
      <c r="G92" s="315"/>
      <c r="H92" s="296" t="s">
        <v>833</v>
      </c>
      <c r="I92" s="296" t="s">
        <v>806</v>
      </c>
      <c r="J92" s="296">
        <v>255</v>
      </c>
      <c r="K92" s="308"/>
    </row>
    <row r="93" spans="2:11" s="1" customFormat="1" ht="15" customHeight="1">
      <c r="B93" s="317"/>
      <c r="C93" s="296" t="s">
        <v>834</v>
      </c>
      <c r="D93" s="296"/>
      <c r="E93" s="296"/>
      <c r="F93" s="316" t="s">
        <v>804</v>
      </c>
      <c r="G93" s="315"/>
      <c r="H93" s="296" t="s">
        <v>835</v>
      </c>
      <c r="I93" s="296" t="s">
        <v>836</v>
      </c>
      <c r="J93" s="296"/>
      <c r="K93" s="308"/>
    </row>
    <row r="94" spans="2:11" s="1" customFormat="1" ht="15" customHeight="1">
      <c r="B94" s="317"/>
      <c r="C94" s="296" t="s">
        <v>837</v>
      </c>
      <c r="D94" s="296"/>
      <c r="E94" s="296"/>
      <c r="F94" s="316" t="s">
        <v>804</v>
      </c>
      <c r="G94" s="315"/>
      <c r="H94" s="296" t="s">
        <v>838</v>
      </c>
      <c r="I94" s="296" t="s">
        <v>839</v>
      </c>
      <c r="J94" s="296"/>
      <c r="K94" s="308"/>
    </row>
    <row r="95" spans="2:11" s="1" customFormat="1" ht="15" customHeight="1">
      <c r="B95" s="317"/>
      <c r="C95" s="296" t="s">
        <v>840</v>
      </c>
      <c r="D95" s="296"/>
      <c r="E95" s="296"/>
      <c r="F95" s="316" t="s">
        <v>804</v>
      </c>
      <c r="G95" s="315"/>
      <c r="H95" s="296" t="s">
        <v>840</v>
      </c>
      <c r="I95" s="296" t="s">
        <v>839</v>
      </c>
      <c r="J95" s="296"/>
      <c r="K95" s="308"/>
    </row>
    <row r="96" spans="2:11" s="1" customFormat="1" ht="15" customHeight="1">
      <c r="B96" s="317"/>
      <c r="C96" s="296" t="s">
        <v>40</v>
      </c>
      <c r="D96" s="296"/>
      <c r="E96" s="296"/>
      <c r="F96" s="316" t="s">
        <v>804</v>
      </c>
      <c r="G96" s="315"/>
      <c r="H96" s="296" t="s">
        <v>841</v>
      </c>
      <c r="I96" s="296" t="s">
        <v>839</v>
      </c>
      <c r="J96" s="296"/>
      <c r="K96" s="308"/>
    </row>
    <row r="97" spans="2:11" s="1" customFormat="1" ht="15" customHeight="1">
      <c r="B97" s="317"/>
      <c r="C97" s="296" t="s">
        <v>50</v>
      </c>
      <c r="D97" s="296"/>
      <c r="E97" s="296"/>
      <c r="F97" s="316" t="s">
        <v>804</v>
      </c>
      <c r="G97" s="315"/>
      <c r="H97" s="296" t="s">
        <v>842</v>
      </c>
      <c r="I97" s="296" t="s">
        <v>839</v>
      </c>
      <c r="J97" s="296"/>
      <c r="K97" s="308"/>
    </row>
    <row r="98" spans="2:11" s="1" customFormat="1" ht="15" customHeight="1">
      <c r="B98" s="320"/>
      <c r="C98" s="321"/>
      <c r="D98" s="321"/>
      <c r="E98" s="321"/>
      <c r="F98" s="321"/>
      <c r="G98" s="321"/>
      <c r="H98" s="321"/>
      <c r="I98" s="321"/>
      <c r="J98" s="321"/>
      <c r="K98" s="322"/>
    </row>
    <row r="99" spans="2:11" s="1" customFormat="1" ht="18.75" customHeight="1">
      <c r="B99" s="323"/>
      <c r="C99" s="324"/>
      <c r="D99" s="324"/>
      <c r="E99" s="324"/>
      <c r="F99" s="324"/>
      <c r="G99" s="324"/>
      <c r="H99" s="324"/>
      <c r="I99" s="324"/>
      <c r="J99" s="324"/>
      <c r="K99" s="323"/>
    </row>
    <row r="100" spans="2:11" s="1" customFormat="1" ht="18.75" customHeight="1">
      <c r="B100" s="303"/>
      <c r="C100" s="303"/>
      <c r="D100" s="303"/>
      <c r="E100" s="303"/>
      <c r="F100" s="303"/>
      <c r="G100" s="303"/>
      <c r="H100" s="303"/>
      <c r="I100" s="303"/>
      <c r="J100" s="303"/>
      <c r="K100" s="303"/>
    </row>
    <row r="101" spans="2:11" s="1" customFormat="1" ht="7.5" customHeight="1">
      <c r="B101" s="304"/>
      <c r="C101" s="305"/>
      <c r="D101" s="305"/>
      <c r="E101" s="305"/>
      <c r="F101" s="305"/>
      <c r="G101" s="305"/>
      <c r="H101" s="305"/>
      <c r="I101" s="305"/>
      <c r="J101" s="305"/>
      <c r="K101" s="306"/>
    </row>
    <row r="102" spans="2:11" s="1" customFormat="1" ht="45" customHeight="1">
      <c r="B102" s="307"/>
      <c r="C102" s="417" t="s">
        <v>843</v>
      </c>
      <c r="D102" s="417"/>
      <c r="E102" s="417"/>
      <c r="F102" s="417"/>
      <c r="G102" s="417"/>
      <c r="H102" s="417"/>
      <c r="I102" s="417"/>
      <c r="J102" s="417"/>
      <c r="K102" s="308"/>
    </row>
    <row r="103" spans="2:11" s="1" customFormat="1" ht="17.25" customHeight="1">
      <c r="B103" s="307"/>
      <c r="C103" s="309" t="s">
        <v>798</v>
      </c>
      <c r="D103" s="309"/>
      <c r="E103" s="309"/>
      <c r="F103" s="309" t="s">
        <v>799</v>
      </c>
      <c r="G103" s="310"/>
      <c r="H103" s="309" t="s">
        <v>56</v>
      </c>
      <c r="I103" s="309" t="s">
        <v>59</v>
      </c>
      <c r="J103" s="309" t="s">
        <v>800</v>
      </c>
      <c r="K103" s="308"/>
    </row>
    <row r="104" spans="2:11" s="1" customFormat="1" ht="17.25" customHeight="1">
      <c r="B104" s="307"/>
      <c r="C104" s="311" t="s">
        <v>801</v>
      </c>
      <c r="D104" s="311"/>
      <c r="E104" s="311"/>
      <c r="F104" s="312" t="s">
        <v>802</v>
      </c>
      <c r="G104" s="313"/>
      <c r="H104" s="311"/>
      <c r="I104" s="311"/>
      <c r="J104" s="311" t="s">
        <v>803</v>
      </c>
      <c r="K104" s="308"/>
    </row>
    <row r="105" spans="2:11" s="1" customFormat="1" ht="5.25" customHeight="1">
      <c r="B105" s="307"/>
      <c r="C105" s="309"/>
      <c r="D105" s="309"/>
      <c r="E105" s="309"/>
      <c r="F105" s="309"/>
      <c r="G105" s="325"/>
      <c r="H105" s="309"/>
      <c r="I105" s="309"/>
      <c r="J105" s="309"/>
      <c r="K105" s="308"/>
    </row>
    <row r="106" spans="2:11" s="1" customFormat="1" ht="15" customHeight="1">
      <c r="B106" s="307"/>
      <c r="C106" s="296" t="s">
        <v>55</v>
      </c>
      <c r="D106" s="314"/>
      <c r="E106" s="314"/>
      <c r="F106" s="316" t="s">
        <v>804</v>
      </c>
      <c r="G106" s="325"/>
      <c r="H106" s="296" t="s">
        <v>844</v>
      </c>
      <c r="I106" s="296" t="s">
        <v>806</v>
      </c>
      <c r="J106" s="296">
        <v>20</v>
      </c>
      <c r="K106" s="308"/>
    </row>
    <row r="107" spans="2:11" s="1" customFormat="1" ht="15" customHeight="1">
      <c r="B107" s="307"/>
      <c r="C107" s="296" t="s">
        <v>807</v>
      </c>
      <c r="D107" s="296"/>
      <c r="E107" s="296"/>
      <c r="F107" s="316" t="s">
        <v>804</v>
      </c>
      <c r="G107" s="296"/>
      <c r="H107" s="296" t="s">
        <v>844</v>
      </c>
      <c r="I107" s="296" t="s">
        <v>806</v>
      </c>
      <c r="J107" s="296">
        <v>120</v>
      </c>
      <c r="K107" s="308"/>
    </row>
    <row r="108" spans="2:11" s="1" customFormat="1" ht="15" customHeight="1">
      <c r="B108" s="317"/>
      <c r="C108" s="296" t="s">
        <v>809</v>
      </c>
      <c r="D108" s="296"/>
      <c r="E108" s="296"/>
      <c r="F108" s="316" t="s">
        <v>810</v>
      </c>
      <c r="G108" s="296"/>
      <c r="H108" s="296" t="s">
        <v>844</v>
      </c>
      <c r="I108" s="296" t="s">
        <v>806</v>
      </c>
      <c r="J108" s="296">
        <v>50</v>
      </c>
      <c r="K108" s="308"/>
    </row>
    <row r="109" spans="2:11" s="1" customFormat="1" ht="15" customHeight="1">
      <c r="B109" s="317"/>
      <c r="C109" s="296" t="s">
        <v>812</v>
      </c>
      <c r="D109" s="296"/>
      <c r="E109" s="296"/>
      <c r="F109" s="316" t="s">
        <v>804</v>
      </c>
      <c r="G109" s="296"/>
      <c r="H109" s="296" t="s">
        <v>844</v>
      </c>
      <c r="I109" s="296" t="s">
        <v>814</v>
      </c>
      <c r="J109" s="296"/>
      <c r="K109" s="308"/>
    </row>
    <row r="110" spans="2:11" s="1" customFormat="1" ht="15" customHeight="1">
      <c r="B110" s="317"/>
      <c r="C110" s="296" t="s">
        <v>823</v>
      </c>
      <c r="D110" s="296"/>
      <c r="E110" s="296"/>
      <c r="F110" s="316" t="s">
        <v>810</v>
      </c>
      <c r="G110" s="296"/>
      <c r="H110" s="296" t="s">
        <v>844</v>
      </c>
      <c r="I110" s="296" t="s">
        <v>806</v>
      </c>
      <c r="J110" s="296">
        <v>50</v>
      </c>
      <c r="K110" s="308"/>
    </row>
    <row r="111" spans="2:11" s="1" customFormat="1" ht="15" customHeight="1">
      <c r="B111" s="317"/>
      <c r="C111" s="296" t="s">
        <v>831</v>
      </c>
      <c r="D111" s="296"/>
      <c r="E111" s="296"/>
      <c r="F111" s="316" t="s">
        <v>810</v>
      </c>
      <c r="G111" s="296"/>
      <c r="H111" s="296" t="s">
        <v>844</v>
      </c>
      <c r="I111" s="296" t="s">
        <v>806</v>
      </c>
      <c r="J111" s="296">
        <v>50</v>
      </c>
      <c r="K111" s="308"/>
    </row>
    <row r="112" spans="2:11" s="1" customFormat="1" ht="15" customHeight="1">
      <c r="B112" s="317"/>
      <c r="C112" s="296" t="s">
        <v>829</v>
      </c>
      <c r="D112" s="296"/>
      <c r="E112" s="296"/>
      <c r="F112" s="316" t="s">
        <v>810</v>
      </c>
      <c r="G112" s="296"/>
      <c r="H112" s="296" t="s">
        <v>844</v>
      </c>
      <c r="I112" s="296" t="s">
        <v>806</v>
      </c>
      <c r="J112" s="296">
        <v>50</v>
      </c>
      <c r="K112" s="308"/>
    </row>
    <row r="113" spans="2:11" s="1" customFormat="1" ht="15" customHeight="1">
      <c r="B113" s="317"/>
      <c r="C113" s="296" t="s">
        <v>55</v>
      </c>
      <c r="D113" s="296"/>
      <c r="E113" s="296"/>
      <c r="F113" s="316" t="s">
        <v>804</v>
      </c>
      <c r="G113" s="296"/>
      <c r="H113" s="296" t="s">
        <v>845</v>
      </c>
      <c r="I113" s="296" t="s">
        <v>806</v>
      </c>
      <c r="J113" s="296">
        <v>20</v>
      </c>
      <c r="K113" s="308"/>
    </row>
    <row r="114" spans="2:11" s="1" customFormat="1" ht="15" customHeight="1">
      <c r="B114" s="317"/>
      <c r="C114" s="296" t="s">
        <v>846</v>
      </c>
      <c r="D114" s="296"/>
      <c r="E114" s="296"/>
      <c r="F114" s="316" t="s">
        <v>804</v>
      </c>
      <c r="G114" s="296"/>
      <c r="H114" s="296" t="s">
        <v>847</v>
      </c>
      <c r="I114" s="296" t="s">
        <v>806</v>
      </c>
      <c r="J114" s="296">
        <v>120</v>
      </c>
      <c r="K114" s="308"/>
    </row>
    <row r="115" spans="2:11" s="1" customFormat="1" ht="15" customHeight="1">
      <c r="B115" s="317"/>
      <c r="C115" s="296" t="s">
        <v>40</v>
      </c>
      <c r="D115" s="296"/>
      <c r="E115" s="296"/>
      <c r="F115" s="316" t="s">
        <v>804</v>
      </c>
      <c r="G115" s="296"/>
      <c r="H115" s="296" t="s">
        <v>848</v>
      </c>
      <c r="I115" s="296" t="s">
        <v>839</v>
      </c>
      <c r="J115" s="296"/>
      <c r="K115" s="308"/>
    </row>
    <row r="116" spans="2:11" s="1" customFormat="1" ht="15" customHeight="1">
      <c r="B116" s="317"/>
      <c r="C116" s="296" t="s">
        <v>50</v>
      </c>
      <c r="D116" s="296"/>
      <c r="E116" s="296"/>
      <c r="F116" s="316" t="s">
        <v>804</v>
      </c>
      <c r="G116" s="296"/>
      <c r="H116" s="296" t="s">
        <v>849</v>
      </c>
      <c r="I116" s="296" t="s">
        <v>839</v>
      </c>
      <c r="J116" s="296"/>
      <c r="K116" s="308"/>
    </row>
    <row r="117" spans="2:11" s="1" customFormat="1" ht="15" customHeight="1">
      <c r="B117" s="317"/>
      <c r="C117" s="296" t="s">
        <v>59</v>
      </c>
      <c r="D117" s="296"/>
      <c r="E117" s="296"/>
      <c r="F117" s="316" t="s">
        <v>804</v>
      </c>
      <c r="G117" s="296"/>
      <c r="H117" s="296" t="s">
        <v>850</v>
      </c>
      <c r="I117" s="296" t="s">
        <v>851</v>
      </c>
      <c r="J117" s="296"/>
      <c r="K117" s="308"/>
    </row>
    <row r="118" spans="2:11" s="1" customFormat="1" ht="15" customHeight="1">
      <c r="B118" s="320"/>
      <c r="C118" s="326"/>
      <c r="D118" s="326"/>
      <c r="E118" s="326"/>
      <c r="F118" s="326"/>
      <c r="G118" s="326"/>
      <c r="H118" s="326"/>
      <c r="I118" s="326"/>
      <c r="J118" s="326"/>
      <c r="K118" s="322"/>
    </row>
    <row r="119" spans="2:11" s="1" customFormat="1" ht="18.75" customHeight="1">
      <c r="B119" s="327"/>
      <c r="C119" s="293"/>
      <c r="D119" s="293"/>
      <c r="E119" s="293"/>
      <c r="F119" s="328"/>
      <c r="G119" s="293"/>
      <c r="H119" s="293"/>
      <c r="I119" s="293"/>
      <c r="J119" s="293"/>
      <c r="K119" s="327"/>
    </row>
    <row r="120" spans="2:11" s="1" customFormat="1" ht="18.75" customHeight="1">
      <c r="B120" s="303"/>
      <c r="C120" s="303"/>
      <c r="D120" s="303"/>
      <c r="E120" s="303"/>
      <c r="F120" s="303"/>
      <c r="G120" s="303"/>
      <c r="H120" s="303"/>
      <c r="I120" s="303"/>
      <c r="J120" s="303"/>
      <c r="K120" s="303"/>
    </row>
    <row r="121" spans="2:11" s="1" customFormat="1" ht="7.5" customHeight="1">
      <c r="B121" s="329"/>
      <c r="C121" s="330"/>
      <c r="D121" s="330"/>
      <c r="E121" s="330"/>
      <c r="F121" s="330"/>
      <c r="G121" s="330"/>
      <c r="H121" s="330"/>
      <c r="I121" s="330"/>
      <c r="J121" s="330"/>
      <c r="K121" s="331"/>
    </row>
    <row r="122" spans="2:11" s="1" customFormat="1" ht="45" customHeight="1">
      <c r="B122" s="332"/>
      <c r="C122" s="418" t="s">
        <v>852</v>
      </c>
      <c r="D122" s="418"/>
      <c r="E122" s="418"/>
      <c r="F122" s="418"/>
      <c r="G122" s="418"/>
      <c r="H122" s="418"/>
      <c r="I122" s="418"/>
      <c r="J122" s="418"/>
      <c r="K122" s="333"/>
    </row>
    <row r="123" spans="2:11" s="1" customFormat="1" ht="17.25" customHeight="1">
      <c r="B123" s="334"/>
      <c r="C123" s="309" t="s">
        <v>798</v>
      </c>
      <c r="D123" s="309"/>
      <c r="E123" s="309"/>
      <c r="F123" s="309" t="s">
        <v>799</v>
      </c>
      <c r="G123" s="310"/>
      <c r="H123" s="309" t="s">
        <v>56</v>
      </c>
      <c r="I123" s="309" t="s">
        <v>59</v>
      </c>
      <c r="J123" s="309" t="s">
        <v>800</v>
      </c>
      <c r="K123" s="335"/>
    </row>
    <row r="124" spans="2:11" s="1" customFormat="1" ht="17.25" customHeight="1">
      <c r="B124" s="334"/>
      <c r="C124" s="311" t="s">
        <v>801</v>
      </c>
      <c r="D124" s="311"/>
      <c r="E124" s="311"/>
      <c r="F124" s="312" t="s">
        <v>802</v>
      </c>
      <c r="G124" s="313"/>
      <c r="H124" s="311"/>
      <c r="I124" s="311"/>
      <c r="J124" s="311" t="s">
        <v>803</v>
      </c>
      <c r="K124" s="335"/>
    </row>
    <row r="125" spans="2:11" s="1" customFormat="1" ht="5.25" customHeight="1">
      <c r="B125" s="336"/>
      <c r="C125" s="314"/>
      <c r="D125" s="314"/>
      <c r="E125" s="314"/>
      <c r="F125" s="314"/>
      <c r="G125" s="296"/>
      <c r="H125" s="314"/>
      <c r="I125" s="314"/>
      <c r="J125" s="314"/>
      <c r="K125" s="337"/>
    </row>
    <row r="126" spans="2:11" s="1" customFormat="1" ht="15" customHeight="1">
      <c r="B126" s="336"/>
      <c r="C126" s="296" t="s">
        <v>807</v>
      </c>
      <c r="D126" s="314"/>
      <c r="E126" s="314"/>
      <c r="F126" s="316" t="s">
        <v>804</v>
      </c>
      <c r="G126" s="296"/>
      <c r="H126" s="296" t="s">
        <v>844</v>
      </c>
      <c r="I126" s="296" t="s">
        <v>806</v>
      </c>
      <c r="J126" s="296">
        <v>120</v>
      </c>
      <c r="K126" s="338"/>
    </row>
    <row r="127" spans="2:11" s="1" customFormat="1" ht="15" customHeight="1">
      <c r="B127" s="336"/>
      <c r="C127" s="296" t="s">
        <v>853</v>
      </c>
      <c r="D127" s="296"/>
      <c r="E127" s="296"/>
      <c r="F127" s="316" t="s">
        <v>804</v>
      </c>
      <c r="G127" s="296"/>
      <c r="H127" s="296" t="s">
        <v>854</v>
      </c>
      <c r="I127" s="296" t="s">
        <v>806</v>
      </c>
      <c r="J127" s="296" t="s">
        <v>855</v>
      </c>
      <c r="K127" s="338"/>
    </row>
    <row r="128" spans="2:11" s="1" customFormat="1" ht="15" customHeight="1">
      <c r="B128" s="336"/>
      <c r="C128" s="296" t="s">
        <v>87</v>
      </c>
      <c r="D128" s="296"/>
      <c r="E128" s="296"/>
      <c r="F128" s="316" t="s">
        <v>804</v>
      </c>
      <c r="G128" s="296"/>
      <c r="H128" s="296" t="s">
        <v>856</v>
      </c>
      <c r="I128" s="296" t="s">
        <v>806</v>
      </c>
      <c r="J128" s="296" t="s">
        <v>855</v>
      </c>
      <c r="K128" s="338"/>
    </row>
    <row r="129" spans="2:11" s="1" customFormat="1" ht="15" customHeight="1">
      <c r="B129" s="336"/>
      <c r="C129" s="296" t="s">
        <v>815</v>
      </c>
      <c r="D129" s="296"/>
      <c r="E129" s="296"/>
      <c r="F129" s="316" t="s">
        <v>810</v>
      </c>
      <c r="G129" s="296"/>
      <c r="H129" s="296" t="s">
        <v>816</v>
      </c>
      <c r="I129" s="296" t="s">
        <v>806</v>
      </c>
      <c r="J129" s="296">
        <v>15</v>
      </c>
      <c r="K129" s="338"/>
    </row>
    <row r="130" spans="2:11" s="1" customFormat="1" ht="15" customHeight="1">
      <c r="B130" s="336"/>
      <c r="C130" s="318" t="s">
        <v>817</v>
      </c>
      <c r="D130" s="318"/>
      <c r="E130" s="318"/>
      <c r="F130" s="319" t="s">
        <v>810</v>
      </c>
      <c r="G130" s="318"/>
      <c r="H130" s="318" t="s">
        <v>818</v>
      </c>
      <c r="I130" s="318" t="s">
        <v>806</v>
      </c>
      <c r="J130" s="318">
        <v>15</v>
      </c>
      <c r="K130" s="338"/>
    </row>
    <row r="131" spans="2:11" s="1" customFormat="1" ht="15" customHeight="1">
      <c r="B131" s="336"/>
      <c r="C131" s="318" t="s">
        <v>819</v>
      </c>
      <c r="D131" s="318"/>
      <c r="E131" s="318"/>
      <c r="F131" s="319" t="s">
        <v>810</v>
      </c>
      <c r="G131" s="318"/>
      <c r="H131" s="318" t="s">
        <v>820</v>
      </c>
      <c r="I131" s="318" t="s">
        <v>806</v>
      </c>
      <c r="J131" s="318">
        <v>20</v>
      </c>
      <c r="K131" s="338"/>
    </row>
    <row r="132" spans="2:11" s="1" customFormat="1" ht="15" customHeight="1">
      <c r="B132" s="336"/>
      <c r="C132" s="318" t="s">
        <v>821</v>
      </c>
      <c r="D132" s="318"/>
      <c r="E132" s="318"/>
      <c r="F132" s="319" t="s">
        <v>810</v>
      </c>
      <c r="G132" s="318"/>
      <c r="H132" s="318" t="s">
        <v>822</v>
      </c>
      <c r="I132" s="318" t="s">
        <v>806</v>
      </c>
      <c r="J132" s="318">
        <v>20</v>
      </c>
      <c r="K132" s="338"/>
    </row>
    <row r="133" spans="2:11" s="1" customFormat="1" ht="15" customHeight="1">
      <c r="B133" s="336"/>
      <c r="C133" s="296" t="s">
        <v>809</v>
      </c>
      <c r="D133" s="296"/>
      <c r="E133" s="296"/>
      <c r="F133" s="316" t="s">
        <v>810</v>
      </c>
      <c r="G133" s="296"/>
      <c r="H133" s="296" t="s">
        <v>844</v>
      </c>
      <c r="I133" s="296" t="s">
        <v>806</v>
      </c>
      <c r="J133" s="296">
        <v>50</v>
      </c>
      <c r="K133" s="338"/>
    </row>
    <row r="134" spans="2:11" s="1" customFormat="1" ht="15" customHeight="1">
      <c r="B134" s="336"/>
      <c r="C134" s="296" t="s">
        <v>823</v>
      </c>
      <c r="D134" s="296"/>
      <c r="E134" s="296"/>
      <c r="F134" s="316" t="s">
        <v>810</v>
      </c>
      <c r="G134" s="296"/>
      <c r="H134" s="296" t="s">
        <v>844</v>
      </c>
      <c r="I134" s="296" t="s">
        <v>806</v>
      </c>
      <c r="J134" s="296">
        <v>50</v>
      </c>
      <c r="K134" s="338"/>
    </row>
    <row r="135" spans="2:11" s="1" customFormat="1" ht="15" customHeight="1">
      <c r="B135" s="336"/>
      <c r="C135" s="296" t="s">
        <v>829</v>
      </c>
      <c r="D135" s="296"/>
      <c r="E135" s="296"/>
      <c r="F135" s="316" t="s">
        <v>810</v>
      </c>
      <c r="G135" s="296"/>
      <c r="H135" s="296" t="s">
        <v>844</v>
      </c>
      <c r="I135" s="296" t="s">
        <v>806</v>
      </c>
      <c r="J135" s="296">
        <v>50</v>
      </c>
      <c r="K135" s="338"/>
    </row>
    <row r="136" spans="2:11" s="1" customFormat="1" ht="15" customHeight="1">
      <c r="B136" s="336"/>
      <c r="C136" s="296" t="s">
        <v>831</v>
      </c>
      <c r="D136" s="296"/>
      <c r="E136" s="296"/>
      <c r="F136" s="316" t="s">
        <v>810</v>
      </c>
      <c r="G136" s="296"/>
      <c r="H136" s="296" t="s">
        <v>844</v>
      </c>
      <c r="I136" s="296" t="s">
        <v>806</v>
      </c>
      <c r="J136" s="296">
        <v>50</v>
      </c>
      <c r="K136" s="338"/>
    </row>
    <row r="137" spans="2:11" s="1" customFormat="1" ht="15" customHeight="1">
      <c r="B137" s="336"/>
      <c r="C137" s="296" t="s">
        <v>832</v>
      </c>
      <c r="D137" s="296"/>
      <c r="E137" s="296"/>
      <c r="F137" s="316" t="s">
        <v>810</v>
      </c>
      <c r="G137" s="296"/>
      <c r="H137" s="296" t="s">
        <v>857</v>
      </c>
      <c r="I137" s="296" t="s">
        <v>806</v>
      </c>
      <c r="J137" s="296">
        <v>255</v>
      </c>
      <c r="K137" s="338"/>
    </row>
    <row r="138" spans="2:11" s="1" customFormat="1" ht="15" customHeight="1">
      <c r="B138" s="336"/>
      <c r="C138" s="296" t="s">
        <v>834</v>
      </c>
      <c r="D138" s="296"/>
      <c r="E138" s="296"/>
      <c r="F138" s="316" t="s">
        <v>804</v>
      </c>
      <c r="G138" s="296"/>
      <c r="H138" s="296" t="s">
        <v>858</v>
      </c>
      <c r="I138" s="296" t="s">
        <v>836</v>
      </c>
      <c r="J138" s="296"/>
      <c r="K138" s="338"/>
    </row>
    <row r="139" spans="2:11" s="1" customFormat="1" ht="15" customHeight="1">
      <c r="B139" s="336"/>
      <c r="C139" s="296" t="s">
        <v>837</v>
      </c>
      <c r="D139" s="296"/>
      <c r="E139" s="296"/>
      <c r="F139" s="316" t="s">
        <v>804</v>
      </c>
      <c r="G139" s="296"/>
      <c r="H139" s="296" t="s">
        <v>859</v>
      </c>
      <c r="I139" s="296" t="s">
        <v>839</v>
      </c>
      <c r="J139" s="296"/>
      <c r="K139" s="338"/>
    </row>
    <row r="140" spans="2:11" s="1" customFormat="1" ht="15" customHeight="1">
      <c r="B140" s="336"/>
      <c r="C140" s="296" t="s">
        <v>840</v>
      </c>
      <c r="D140" s="296"/>
      <c r="E140" s="296"/>
      <c r="F140" s="316" t="s">
        <v>804</v>
      </c>
      <c r="G140" s="296"/>
      <c r="H140" s="296" t="s">
        <v>840</v>
      </c>
      <c r="I140" s="296" t="s">
        <v>839</v>
      </c>
      <c r="J140" s="296"/>
      <c r="K140" s="338"/>
    </row>
    <row r="141" spans="2:11" s="1" customFormat="1" ht="15" customHeight="1">
      <c r="B141" s="336"/>
      <c r="C141" s="296" t="s">
        <v>40</v>
      </c>
      <c r="D141" s="296"/>
      <c r="E141" s="296"/>
      <c r="F141" s="316" t="s">
        <v>804</v>
      </c>
      <c r="G141" s="296"/>
      <c r="H141" s="296" t="s">
        <v>860</v>
      </c>
      <c r="I141" s="296" t="s">
        <v>839</v>
      </c>
      <c r="J141" s="296"/>
      <c r="K141" s="338"/>
    </row>
    <row r="142" spans="2:11" s="1" customFormat="1" ht="15" customHeight="1">
      <c r="B142" s="336"/>
      <c r="C142" s="296" t="s">
        <v>861</v>
      </c>
      <c r="D142" s="296"/>
      <c r="E142" s="296"/>
      <c r="F142" s="316" t="s">
        <v>804</v>
      </c>
      <c r="G142" s="296"/>
      <c r="H142" s="296" t="s">
        <v>862</v>
      </c>
      <c r="I142" s="296" t="s">
        <v>839</v>
      </c>
      <c r="J142" s="296"/>
      <c r="K142" s="338"/>
    </row>
    <row r="143" spans="2:11" s="1" customFormat="1" ht="15" customHeight="1">
      <c r="B143" s="339"/>
      <c r="C143" s="340"/>
      <c r="D143" s="340"/>
      <c r="E143" s="340"/>
      <c r="F143" s="340"/>
      <c r="G143" s="340"/>
      <c r="H143" s="340"/>
      <c r="I143" s="340"/>
      <c r="J143" s="340"/>
      <c r="K143" s="341"/>
    </row>
    <row r="144" spans="2:11" s="1" customFormat="1" ht="18.75" customHeight="1">
      <c r="B144" s="293"/>
      <c r="C144" s="293"/>
      <c r="D144" s="293"/>
      <c r="E144" s="293"/>
      <c r="F144" s="328"/>
      <c r="G144" s="293"/>
      <c r="H144" s="293"/>
      <c r="I144" s="293"/>
      <c r="J144" s="293"/>
      <c r="K144" s="293"/>
    </row>
    <row r="145" spans="2:11" s="1" customFormat="1" ht="18.75" customHeight="1">
      <c r="B145" s="303"/>
      <c r="C145" s="303"/>
      <c r="D145" s="303"/>
      <c r="E145" s="303"/>
      <c r="F145" s="303"/>
      <c r="G145" s="303"/>
      <c r="H145" s="303"/>
      <c r="I145" s="303"/>
      <c r="J145" s="303"/>
      <c r="K145" s="303"/>
    </row>
    <row r="146" spans="2:11" s="1" customFormat="1" ht="7.5" customHeight="1">
      <c r="B146" s="304"/>
      <c r="C146" s="305"/>
      <c r="D146" s="305"/>
      <c r="E146" s="305"/>
      <c r="F146" s="305"/>
      <c r="G146" s="305"/>
      <c r="H146" s="305"/>
      <c r="I146" s="305"/>
      <c r="J146" s="305"/>
      <c r="K146" s="306"/>
    </row>
    <row r="147" spans="2:11" s="1" customFormat="1" ht="45" customHeight="1">
      <c r="B147" s="307"/>
      <c r="C147" s="417" t="s">
        <v>863</v>
      </c>
      <c r="D147" s="417"/>
      <c r="E147" s="417"/>
      <c r="F147" s="417"/>
      <c r="G147" s="417"/>
      <c r="H147" s="417"/>
      <c r="I147" s="417"/>
      <c r="J147" s="417"/>
      <c r="K147" s="308"/>
    </row>
    <row r="148" spans="2:11" s="1" customFormat="1" ht="17.25" customHeight="1">
      <c r="B148" s="307"/>
      <c r="C148" s="309" t="s">
        <v>798</v>
      </c>
      <c r="D148" s="309"/>
      <c r="E148" s="309"/>
      <c r="F148" s="309" t="s">
        <v>799</v>
      </c>
      <c r="G148" s="310"/>
      <c r="H148" s="309" t="s">
        <v>56</v>
      </c>
      <c r="I148" s="309" t="s">
        <v>59</v>
      </c>
      <c r="J148" s="309" t="s">
        <v>800</v>
      </c>
      <c r="K148" s="308"/>
    </row>
    <row r="149" spans="2:11" s="1" customFormat="1" ht="17.25" customHeight="1">
      <c r="B149" s="307"/>
      <c r="C149" s="311" t="s">
        <v>801</v>
      </c>
      <c r="D149" s="311"/>
      <c r="E149" s="311"/>
      <c r="F149" s="312" t="s">
        <v>802</v>
      </c>
      <c r="G149" s="313"/>
      <c r="H149" s="311"/>
      <c r="I149" s="311"/>
      <c r="J149" s="311" t="s">
        <v>803</v>
      </c>
      <c r="K149" s="308"/>
    </row>
    <row r="150" spans="2:11" s="1" customFormat="1" ht="5.25" customHeight="1">
      <c r="B150" s="317"/>
      <c r="C150" s="314"/>
      <c r="D150" s="314"/>
      <c r="E150" s="314"/>
      <c r="F150" s="314"/>
      <c r="G150" s="315"/>
      <c r="H150" s="314"/>
      <c r="I150" s="314"/>
      <c r="J150" s="314"/>
      <c r="K150" s="338"/>
    </row>
    <row r="151" spans="2:11" s="1" customFormat="1" ht="15" customHeight="1">
      <c r="B151" s="317"/>
      <c r="C151" s="342" t="s">
        <v>807</v>
      </c>
      <c r="D151" s="296"/>
      <c r="E151" s="296"/>
      <c r="F151" s="343" t="s">
        <v>804</v>
      </c>
      <c r="G151" s="296"/>
      <c r="H151" s="342" t="s">
        <v>844</v>
      </c>
      <c r="I151" s="342" t="s">
        <v>806</v>
      </c>
      <c r="J151" s="342">
        <v>120</v>
      </c>
      <c r="K151" s="338"/>
    </row>
    <row r="152" spans="2:11" s="1" customFormat="1" ht="15" customHeight="1">
      <c r="B152" s="317"/>
      <c r="C152" s="342" t="s">
        <v>853</v>
      </c>
      <c r="D152" s="296"/>
      <c r="E152" s="296"/>
      <c r="F152" s="343" t="s">
        <v>804</v>
      </c>
      <c r="G152" s="296"/>
      <c r="H152" s="342" t="s">
        <v>864</v>
      </c>
      <c r="I152" s="342" t="s">
        <v>806</v>
      </c>
      <c r="J152" s="342" t="s">
        <v>855</v>
      </c>
      <c r="K152" s="338"/>
    </row>
    <row r="153" spans="2:11" s="1" customFormat="1" ht="15" customHeight="1">
      <c r="B153" s="317"/>
      <c r="C153" s="342" t="s">
        <v>87</v>
      </c>
      <c r="D153" s="296"/>
      <c r="E153" s="296"/>
      <c r="F153" s="343" t="s">
        <v>804</v>
      </c>
      <c r="G153" s="296"/>
      <c r="H153" s="342" t="s">
        <v>865</v>
      </c>
      <c r="I153" s="342" t="s">
        <v>806</v>
      </c>
      <c r="J153" s="342" t="s">
        <v>855</v>
      </c>
      <c r="K153" s="338"/>
    </row>
    <row r="154" spans="2:11" s="1" customFormat="1" ht="15" customHeight="1">
      <c r="B154" s="317"/>
      <c r="C154" s="342" t="s">
        <v>809</v>
      </c>
      <c r="D154" s="296"/>
      <c r="E154" s="296"/>
      <c r="F154" s="343" t="s">
        <v>810</v>
      </c>
      <c r="G154" s="296"/>
      <c r="H154" s="342" t="s">
        <v>844</v>
      </c>
      <c r="I154" s="342" t="s">
        <v>806</v>
      </c>
      <c r="J154" s="342">
        <v>50</v>
      </c>
      <c r="K154" s="338"/>
    </row>
    <row r="155" spans="2:11" s="1" customFormat="1" ht="15" customHeight="1">
      <c r="B155" s="317"/>
      <c r="C155" s="342" t="s">
        <v>812</v>
      </c>
      <c r="D155" s="296"/>
      <c r="E155" s="296"/>
      <c r="F155" s="343" t="s">
        <v>804</v>
      </c>
      <c r="G155" s="296"/>
      <c r="H155" s="342" t="s">
        <v>844</v>
      </c>
      <c r="I155" s="342" t="s">
        <v>814</v>
      </c>
      <c r="J155" s="342"/>
      <c r="K155" s="338"/>
    </row>
    <row r="156" spans="2:11" s="1" customFormat="1" ht="15" customHeight="1">
      <c r="B156" s="317"/>
      <c r="C156" s="342" t="s">
        <v>823</v>
      </c>
      <c r="D156" s="296"/>
      <c r="E156" s="296"/>
      <c r="F156" s="343" t="s">
        <v>810</v>
      </c>
      <c r="G156" s="296"/>
      <c r="H156" s="342" t="s">
        <v>844</v>
      </c>
      <c r="I156" s="342" t="s">
        <v>806</v>
      </c>
      <c r="J156" s="342">
        <v>50</v>
      </c>
      <c r="K156" s="338"/>
    </row>
    <row r="157" spans="2:11" s="1" customFormat="1" ht="15" customHeight="1">
      <c r="B157" s="317"/>
      <c r="C157" s="342" t="s">
        <v>831</v>
      </c>
      <c r="D157" s="296"/>
      <c r="E157" s="296"/>
      <c r="F157" s="343" t="s">
        <v>810</v>
      </c>
      <c r="G157" s="296"/>
      <c r="H157" s="342" t="s">
        <v>844</v>
      </c>
      <c r="I157" s="342" t="s">
        <v>806</v>
      </c>
      <c r="J157" s="342">
        <v>50</v>
      </c>
      <c r="K157" s="338"/>
    </row>
    <row r="158" spans="2:11" s="1" customFormat="1" ht="15" customHeight="1">
      <c r="B158" s="317"/>
      <c r="C158" s="342" t="s">
        <v>829</v>
      </c>
      <c r="D158" s="296"/>
      <c r="E158" s="296"/>
      <c r="F158" s="343" t="s">
        <v>810</v>
      </c>
      <c r="G158" s="296"/>
      <c r="H158" s="342" t="s">
        <v>844</v>
      </c>
      <c r="I158" s="342" t="s">
        <v>806</v>
      </c>
      <c r="J158" s="342">
        <v>50</v>
      </c>
      <c r="K158" s="338"/>
    </row>
    <row r="159" spans="2:11" s="1" customFormat="1" ht="15" customHeight="1">
      <c r="B159" s="317"/>
      <c r="C159" s="342" t="s">
        <v>113</v>
      </c>
      <c r="D159" s="296"/>
      <c r="E159" s="296"/>
      <c r="F159" s="343" t="s">
        <v>804</v>
      </c>
      <c r="G159" s="296"/>
      <c r="H159" s="342" t="s">
        <v>866</v>
      </c>
      <c r="I159" s="342" t="s">
        <v>806</v>
      </c>
      <c r="J159" s="342" t="s">
        <v>867</v>
      </c>
      <c r="K159" s="338"/>
    </row>
    <row r="160" spans="2:11" s="1" customFormat="1" ht="15" customHeight="1">
      <c r="B160" s="317"/>
      <c r="C160" s="342" t="s">
        <v>868</v>
      </c>
      <c r="D160" s="296"/>
      <c r="E160" s="296"/>
      <c r="F160" s="343" t="s">
        <v>804</v>
      </c>
      <c r="G160" s="296"/>
      <c r="H160" s="342" t="s">
        <v>869</v>
      </c>
      <c r="I160" s="342" t="s">
        <v>839</v>
      </c>
      <c r="J160" s="342"/>
      <c r="K160" s="338"/>
    </row>
    <row r="161" spans="2:11" s="1" customFormat="1" ht="15" customHeight="1">
      <c r="B161" s="344"/>
      <c r="C161" s="326"/>
      <c r="D161" s="326"/>
      <c r="E161" s="326"/>
      <c r="F161" s="326"/>
      <c r="G161" s="326"/>
      <c r="H161" s="326"/>
      <c r="I161" s="326"/>
      <c r="J161" s="326"/>
      <c r="K161" s="345"/>
    </row>
    <row r="162" spans="2:11" s="1" customFormat="1" ht="18.75" customHeight="1">
      <c r="B162" s="293"/>
      <c r="C162" s="296"/>
      <c r="D162" s="296"/>
      <c r="E162" s="296"/>
      <c r="F162" s="316"/>
      <c r="G162" s="296"/>
      <c r="H162" s="296"/>
      <c r="I162" s="296"/>
      <c r="J162" s="296"/>
      <c r="K162" s="293"/>
    </row>
    <row r="163" spans="2:11" s="1" customFormat="1" ht="18.75" customHeight="1">
      <c r="B163" s="303"/>
      <c r="C163" s="303"/>
      <c r="D163" s="303"/>
      <c r="E163" s="303"/>
      <c r="F163" s="303"/>
      <c r="G163" s="303"/>
      <c r="H163" s="303"/>
      <c r="I163" s="303"/>
      <c r="J163" s="303"/>
      <c r="K163" s="303"/>
    </row>
    <row r="164" spans="2:11" s="1" customFormat="1" ht="7.5" customHeight="1">
      <c r="B164" s="285"/>
      <c r="C164" s="286"/>
      <c r="D164" s="286"/>
      <c r="E164" s="286"/>
      <c r="F164" s="286"/>
      <c r="G164" s="286"/>
      <c r="H164" s="286"/>
      <c r="I164" s="286"/>
      <c r="J164" s="286"/>
      <c r="K164" s="287"/>
    </row>
    <row r="165" spans="2:11" s="1" customFormat="1" ht="45" customHeight="1">
      <c r="B165" s="288"/>
      <c r="C165" s="418" t="s">
        <v>870</v>
      </c>
      <c r="D165" s="418"/>
      <c r="E165" s="418"/>
      <c r="F165" s="418"/>
      <c r="G165" s="418"/>
      <c r="H165" s="418"/>
      <c r="I165" s="418"/>
      <c r="J165" s="418"/>
      <c r="K165" s="289"/>
    </row>
    <row r="166" spans="2:11" s="1" customFormat="1" ht="17.25" customHeight="1">
      <c r="B166" s="288"/>
      <c r="C166" s="309" t="s">
        <v>798</v>
      </c>
      <c r="D166" s="309"/>
      <c r="E166" s="309"/>
      <c r="F166" s="309" t="s">
        <v>799</v>
      </c>
      <c r="G166" s="346"/>
      <c r="H166" s="347" t="s">
        <v>56</v>
      </c>
      <c r="I166" s="347" t="s">
        <v>59</v>
      </c>
      <c r="J166" s="309" t="s">
        <v>800</v>
      </c>
      <c r="K166" s="289"/>
    </row>
    <row r="167" spans="2:11" s="1" customFormat="1" ht="17.25" customHeight="1">
      <c r="B167" s="290"/>
      <c r="C167" s="311" t="s">
        <v>801</v>
      </c>
      <c r="D167" s="311"/>
      <c r="E167" s="311"/>
      <c r="F167" s="312" t="s">
        <v>802</v>
      </c>
      <c r="G167" s="348"/>
      <c r="H167" s="349"/>
      <c r="I167" s="349"/>
      <c r="J167" s="311" t="s">
        <v>803</v>
      </c>
      <c r="K167" s="291"/>
    </row>
    <row r="168" spans="2:11" s="1" customFormat="1" ht="5.25" customHeight="1">
      <c r="B168" s="317"/>
      <c r="C168" s="314"/>
      <c r="D168" s="314"/>
      <c r="E168" s="314"/>
      <c r="F168" s="314"/>
      <c r="G168" s="315"/>
      <c r="H168" s="314"/>
      <c r="I168" s="314"/>
      <c r="J168" s="314"/>
      <c r="K168" s="338"/>
    </row>
    <row r="169" spans="2:11" s="1" customFormat="1" ht="15" customHeight="1">
      <c r="B169" s="317"/>
      <c r="C169" s="296" t="s">
        <v>807</v>
      </c>
      <c r="D169" s="296"/>
      <c r="E169" s="296"/>
      <c r="F169" s="316" t="s">
        <v>804</v>
      </c>
      <c r="G169" s="296"/>
      <c r="H169" s="296" t="s">
        <v>844</v>
      </c>
      <c r="I169" s="296" t="s">
        <v>806</v>
      </c>
      <c r="J169" s="296">
        <v>120</v>
      </c>
      <c r="K169" s="338"/>
    </row>
    <row r="170" spans="2:11" s="1" customFormat="1" ht="15" customHeight="1">
      <c r="B170" s="317"/>
      <c r="C170" s="296" t="s">
        <v>853</v>
      </c>
      <c r="D170" s="296"/>
      <c r="E170" s="296"/>
      <c r="F170" s="316" t="s">
        <v>804</v>
      </c>
      <c r="G170" s="296"/>
      <c r="H170" s="296" t="s">
        <v>854</v>
      </c>
      <c r="I170" s="296" t="s">
        <v>806</v>
      </c>
      <c r="J170" s="296" t="s">
        <v>855</v>
      </c>
      <c r="K170" s="338"/>
    </row>
    <row r="171" spans="2:11" s="1" customFormat="1" ht="15" customHeight="1">
      <c r="B171" s="317"/>
      <c r="C171" s="296" t="s">
        <v>87</v>
      </c>
      <c r="D171" s="296"/>
      <c r="E171" s="296"/>
      <c r="F171" s="316" t="s">
        <v>804</v>
      </c>
      <c r="G171" s="296"/>
      <c r="H171" s="296" t="s">
        <v>871</v>
      </c>
      <c r="I171" s="296" t="s">
        <v>806</v>
      </c>
      <c r="J171" s="296" t="s">
        <v>855</v>
      </c>
      <c r="K171" s="338"/>
    </row>
    <row r="172" spans="2:11" s="1" customFormat="1" ht="15" customHeight="1">
      <c r="B172" s="317"/>
      <c r="C172" s="296" t="s">
        <v>809</v>
      </c>
      <c r="D172" s="296"/>
      <c r="E172" s="296"/>
      <c r="F172" s="316" t="s">
        <v>810</v>
      </c>
      <c r="G172" s="296"/>
      <c r="H172" s="296" t="s">
        <v>871</v>
      </c>
      <c r="I172" s="296" t="s">
        <v>806</v>
      </c>
      <c r="J172" s="296">
        <v>50</v>
      </c>
      <c r="K172" s="338"/>
    </row>
    <row r="173" spans="2:11" s="1" customFormat="1" ht="15" customHeight="1">
      <c r="B173" s="317"/>
      <c r="C173" s="296" t="s">
        <v>812</v>
      </c>
      <c r="D173" s="296"/>
      <c r="E173" s="296"/>
      <c r="F173" s="316" t="s">
        <v>804</v>
      </c>
      <c r="G173" s="296"/>
      <c r="H173" s="296" t="s">
        <v>871</v>
      </c>
      <c r="I173" s="296" t="s">
        <v>814</v>
      </c>
      <c r="J173" s="296"/>
      <c r="K173" s="338"/>
    </row>
    <row r="174" spans="2:11" s="1" customFormat="1" ht="15" customHeight="1">
      <c r="B174" s="317"/>
      <c r="C174" s="296" t="s">
        <v>823</v>
      </c>
      <c r="D174" s="296"/>
      <c r="E174" s="296"/>
      <c r="F174" s="316" t="s">
        <v>810</v>
      </c>
      <c r="G174" s="296"/>
      <c r="H174" s="296" t="s">
        <v>871</v>
      </c>
      <c r="I174" s="296" t="s">
        <v>806</v>
      </c>
      <c r="J174" s="296">
        <v>50</v>
      </c>
      <c r="K174" s="338"/>
    </row>
    <row r="175" spans="2:11" s="1" customFormat="1" ht="15" customHeight="1">
      <c r="B175" s="317"/>
      <c r="C175" s="296" t="s">
        <v>831</v>
      </c>
      <c r="D175" s="296"/>
      <c r="E175" s="296"/>
      <c r="F175" s="316" t="s">
        <v>810</v>
      </c>
      <c r="G175" s="296"/>
      <c r="H175" s="296" t="s">
        <v>871</v>
      </c>
      <c r="I175" s="296" t="s">
        <v>806</v>
      </c>
      <c r="J175" s="296">
        <v>50</v>
      </c>
      <c r="K175" s="338"/>
    </row>
    <row r="176" spans="2:11" s="1" customFormat="1" ht="15" customHeight="1">
      <c r="B176" s="317"/>
      <c r="C176" s="296" t="s">
        <v>829</v>
      </c>
      <c r="D176" s="296"/>
      <c r="E176" s="296"/>
      <c r="F176" s="316" t="s">
        <v>810</v>
      </c>
      <c r="G176" s="296"/>
      <c r="H176" s="296" t="s">
        <v>871</v>
      </c>
      <c r="I176" s="296" t="s">
        <v>806</v>
      </c>
      <c r="J176" s="296">
        <v>50</v>
      </c>
      <c r="K176" s="338"/>
    </row>
    <row r="177" spans="2:11" s="1" customFormat="1" ht="15" customHeight="1">
      <c r="B177" s="317"/>
      <c r="C177" s="296" t="s">
        <v>131</v>
      </c>
      <c r="D177" s="296"/>
      <c r="E177" s="296"/>
      <c r="F177" s="316" t="s">
        <v>804</v>
      </c>
      <c r="G177" s="296"/>
      <c r="H177" s="296" t="s">
        <v>872</v>
      </c>
      <c r="I177" s="296" t="s">
        <v>873</v>
      </c>
      <c r="J177" s="296"/>
      <c r="K177" s="338"/>
    </row>
    <row r="178" spans="2:11" s="1" customFormat="1" ht="15" customHeight="1">
      <c r="B178" s="317"/>
      <c r="C178" s="296" t="s">
        <v>59</v>
      </c>
      <c r="D178" s="296"/>
      <c r="E178" s="296"/>
      <c r="F178" s="316" t="s">
        <v>804</v>
      </c>
      <c r="G178" s="296"/>
      <c r="H178" s="296" t="s">
        <v>874</v>
      </c>
      <c r="I178" s="296" t="s">
        <v>875</v>
      </c>
      <c r="J178" s="296">
        <v>1</v>
      </c>
      <c r="K178" s="338"/>
    </row>
    <row r="179" spans="2:11" s="1" customFormat="1" ht="15" customHeight="1">
      <c r="B179" s="317"/>
      <c r="C179" s="296" t="s">
        <v>55</v>
      </c>
      <c r="D179" s="296"/>
      <c r="E179" s="296"/>
      <c r="F179" s="316" t="s">
        <v>804</v>
      </c>
      <c r="G179" s="296"/>
      <c r="H179" s="296" t="s">
        <v>876</v>
      </c>
      <c r="I179" s="296" t="s">
        <v>806</v>
      </c>
      <c r="J179" s="296">
        <v>20</v>
      </c>
      <c r="K179" s="338"/>
    </row>
    <row r="180" spans="2:11" s="1" customFormat="1" ht="15" customHeight="1">
      <c r="B180" s="317"/>
      <c r="C180" s="296" t="s">
        <v>56</v>
      </c>
      <c r="D180" s="296"/>
      <c r="E180" s="296"/>
      <c r="F180" s="316" t="s">
        <v>804</v>
      </c>
      <c r="G180" s="296"/>
      <c r="H180" s="296" t="s">
        <v>877</v>
      </c>
      <c r="I180" s="296" t="s">
        <v>806</v>
      </c>
      <c r="J180" s="296">
        <v>255</v>
      </c>
      <c r="K180" s="338"/>
    </row>
    <row r="181" spans="2:11" s="1" customFormat="1" ht="15" customHeight="1">
      <c r="B181" s="317"/>
      <c r="C181" s="296" t="s">
        <v>132</v>
      </c>
      <c r="D181" s="296"/>
      <c r="E181" s="296"/>
      <c r="F181" s="316" t="s">
        <v>804</v>
      </c>
      <c r="G181" s="296"/>
      <c r="H181" s="296" t="s">
        <v>768</v>
      </c>
      <c r="I181" s="296" t="s">
        <v>806</v>
      </c>
      <c r="J181" s="296">
        <v>10</v>
      </c>
      <c r="K181" s="338"/>
    </row>
    <row r="182" spans="2:11" s="1" customFormat="1" ht="15" customHeight="1">
      <c r="B182" s="317"/>
      <c r="C182" s="296" t="s">
        <v>133</v>
      </c>
      <c r="D182" s="296"/>
      <c r="E182" s="296"/>
      <c r="F182" s="316" t="s">
        <v>804</v>
      </c>
      <c r="G182" s="296"/>
      <c r="H182" s="296" t="s">
        <v>878</v>
      </c>
      <c r="I182" s="296" t="s">
        <v>839</v>
      </c>
      <c r="J182" s="296"/>
      <c r="K182" s="338"/>
    </row>
    <row r="183" spans="2:11" s="1" customFormat="1" ht="15" customHeight="1">
      <c r="B183" s="317"/>
      <c r="C183" s="296" t="s">
        <v>879</v>
      </c>
      <c r="D183" s="296"/>
      <c r="E183" s="296"/>
      <c r="F183" s="316" t="s">
        <v>804</v>
      </c>
      <c r="G183" s="296"/>
      <c r="H183" s="296" t="s">
        <v>880</v>
      </c>
      <c r="I183" s="296" t="s">
        <v>839</v>
      </c>
      <c r="J183" s="296"/>
      <c r="K183" s="338"/>
    </row>
    <row r="184" spans="2:11" s="1" customFormat="1" ht="15" customHeight="1">
      <c r="B184" s="317"/>
      <c r="C184" s="296" t="s">
        <v>868</v>
      </c>
      <c r="D184" s="296"/>
      <c r="E184" s="296"/>
      <c r="F184" s="316" t="s">
        <v>804</v>
      </c>
      <c r="G184" s="296"/>
      <c r="H184" s="296" t="s">
        <v>881</v>
      </c>
      <c r="I184" s="296" t="s">
        <v>839</v>
      </c>
      <c r="J184" s="296"/>
      <c r="K184" s="338"/>
    </row>
    <row r="185" spans="2:11" s="1" customFormat="1" ht="15" customHeight="1">
      <c r="B185" s="317"/>
      <c r="C185" s="296" t="s">
        <v>135</v>
      </c>
      <c r="D185" s="296"/>
      <c r="E185" s="296"/>
      <c r="F185" s="316" t="s">
        <v>810</v>
      </c>
      <c r="G185" s="296"/>
      <c r="H185" s="296" t="s">
        <v>882</v>
      </c>
      <c r="I185" s="296" t="s">
        <v>806</v>
      </c>
      <c r="J185" s="296">
        <v>50</v>
      </c>
      <c r="K185" s="338"/>
    </row>
    <row r="186" spans="2:11" s="1" customFormat="1" ht="15" customHeight="1">
      <c r="B186" s="317"/>
      <c r="C186" s="296" t="s">
        <v>883</v>
      </c>
      <c r="D186" s="296"/>
      <c r="E186" s="296"/>
      <c r="F186" s="316" t="s">
        <v>810</v>
      </c>
      <c r="G186" s="296"/>
      <c r="H186" s="296" t="s">
        <v>884</v>
      </c>
      <c r="I186" s="296" t="s">
        <v>885</v>
      </c>
      <c r="J186" s="296"/>
      <c r="K186" s="338"/>
    </row>
    <row r="187" spans="2:11" s="1" customFormat="1" ht="15" customHeight="1">
      <c r="B187" s="317"/>
      <c r="C187" s="296" t="s">
        <v>886</v>
      </c>
      <c r="D187" s="296"/>
      <c r="E187" s="296"/>
      <c r="F187" s="316" t="s">
        <v>810</v>
      </c>
      <c r="G187" s="296"/>
      <c r="H187" s="296" t="s">
        <v>887</v>
      </c>
      <c r="I187" s="296" t="s">
        <v>885</v>
      </c>
      <c r="J187" s="296"/>
      <c r="K187" s="338"/>
    </row>
    <row r="188" spans="2:11" s="1" customFormat="1" ht="15" customHeight="1">
      <c r="B188" s="317"/>
      <c r="C188" s="296" t="s">
        <v>888</v>
      </c>
      <c r="D188" s="296"/>
      <c r="E188" s="296"/>
      <c r="F188" s="316" t="s">
        <v>810</v>
      </c>
      <c r="G188" s="296"/>
      <c r="H188" s="296" t="s">
        <v>889</v>
      </c>
      <c r="I188" s="296" t="s">
        <v>885</v>
      </c>
      <c r="J188" s="296"/>
      <c r="K188" s="338"/>
    </row>
    <row r="189" spans="2:11" s="1" customFormat="1" ht="15" customHeight="1">
      <c r="B189" s="317"/>
      <c r="C189" s="350" t="s">
        <v>890</v>
      </c>
      <c r="D189" s="296"/>
      <c r="E189" s="296"/>
      <c r="F189" s="316" t="s">
        <v>810</v>
      </c>
      <c r="G189" s="296"/>
      <c r="H189" s="296" t="s">
        <v>891</v>
      </c>
      <c r="I189" s="296" t="s">
        <v>892</v>
      </c>
      <c r="J189" s="351" t="s">
        <v>893</v>
      </c>
      <c r="K189" s="338"/>
    </row>
    <row r="190" spans="2:11" s="1" customFormat="1" ht="15" customHeight="1">
      <c r="B190" s="317"/>
      <c r="C190" s="302" t="s">
        <v>44</v>
      </c>
      <c r="D190" s="296"/>
      <c r="E190" s="296"/>
      <c r="F190" s="316" t="s">
        <v>804</v>
      </c>
      <c r="G190" s="296"/>
      <c r="H190" s="293" t="s">
        <v>894</v>
      </c>
      <c r="I190" s="296" t="s">
        <v>895</v>
      </c>
      <c r="J190" s="296"/>
      <c r="K190" s="338"/>
    </row>
    <row r="191" spans="2:11" s="1" customFormat="1" ht="15" customHeight="1">
      <c r="B191" s="317"/>
      <c r="C191" s="302" t="s">
        <v>896</v>
      </c>
      <c r="D191" s="296"/>
      <c r="E191" s="296"/>
      <c r="F191" s="316" t="s">
        <v>804</v>
      </c>
      <c r="G191" s="296"/>
      <c r="H191" s="296" t="s">
        <v>897</v>
      </c>
      <c r="I191" s="296" t="s">
        <v>839</v>
      </c>
      <c r="J191" s="296"/>
      <c r="K191" s="338"/>
    </row>
    <row r="192" spans="2:11" s="1" customFormat="1" ht="15" customHeight="1">
      <c r="B192" s="317"/>
      <c r="C192" s="302" t="s">
        <v>898</v>
      </c>
      <c r="D192" s="296"/>
      <c r="E192" s="296"/>
      <c r="F192" s="316" t="s">
        <v>804</v>
      </c>
      <c r="G192" s="296"/>
      <c r="H192" s="296" t="s">
        <v>899</v>
      </c>
      <c r="I192" s="296" t="s">
        <v>839</v>
      </c>
      <c r="J192" s="296"/>
      <c r="K192" s="338"/>
    </row>
    <row r="193" spans="2:11" s="1" customFormat="1" ht="15" customHeight="1">
      <c r="B193" s="317"/>
      <c r="C193" s="302" t="s">
        <v>900</v>
      </c>
      <c r="D193" s="296"/>
      <c r="E193" s="296"/>
      <c r="F193" s="316" t="s">
        <v>810</v>
      </c>
      <c r="G193" s="296"/>
      <c r="H193" s="296" t="s">
        <v>901</v>
      </c>
      <c r="I193" s="296" t="s">
        <v>839</v>
      </c>
      <c r="J193" s="296"/>
      <c r="K193" s="338"/>
    </row>
    <row r="194" spans="2:11" s="1" customFormat="1" ht="15" customHeight="1">
      <c r="B194" s="344"/>
      <c r="C194" s="352"/>
      <c r="D194" s="326"/>
      <c r="E194" s="326"/>
      <c r="F194" s="326"/>
      <c r="G194" s="326"/>
      <c r="H194" s="326"/>
      <c r="I194" s="326"/>
      <c r="J194" s="326"/>
      <c r="K194" s="345"/>
    </row>
    <row r="195" spans="2:11" s="1" customFormat="1" ht="18.75" customHeight="1">
      <c r="B195" s="293"/>
      <c r="C195" s="296"/>
      <c r="D195" s="296"/>
      <c r="E195" s="296"/>
      <c r="F195" s="316"/>
      <c r="G195" s="296"/>
      <c r="H195" s="296"/>
      <c r="I195" s="296"/>
      <c r="J195" s="296"/>
      <c r="K195" s="293"/>
    </row>
    <row r="196" spans="2:11" s="1" customFormat="1" ht="18.75" customHeight="1">
      <c r="B196" s="293"/>
      <c r="C196" s="296"/>
      <c r="D196" s="296"/>
      <c r="E196" s="296"/>
      <c r="F196" s="316"/>
      <c r="G196" s="296"/>
      <c r="H196" s="296"/>
      <c r="I196" s="296"/>
      <c r="J196" s="296"/>
      <c r="K196" s="293"/>
    </row>
    <row r="197" spans="2:11" s="1" customFormat="1" ht="18.75" customHeight="1">
      <c r="B197" s="303"/>
      <c r="C197" s="303"/>
      <c r="D197" s="303"/>
      <c r="E197" s="303"/>
      <c r="F197" s="303"/>
      <c r="G197" s="303"/>
      <c r="H197" s="303"/>
      <c r="I197" s="303"/>
      <c r="J197" s="303"/>
      <c r="K197" s="303"/>
    </row>
    <row r="198" spans="2:11" s="1" customFormat="1" ht="13.5">
      <c r="B198" s="285"/>
      <c r="C198" s="286"/>
      <c r="D198" s="286"/>
      <c r="E198" s="286"/>
      <c r="F198" s="286"/>
      <c r="G198" s="286"/>
      <c r="H198" s="286"/>
      <c r="I198" s="286"/>
      <c r="J198" s="286"/>
      <c r="K198" s="287"/>
    </row>
    <row r="199" spans="2:11" s="1" customFormat="1" ht="21">
      <c r="B199" s="288"/>
      <c r="C199" s="418" t="s">
        <v>902</v>
      </c>
      <c r="D199" s="418"/>
      <c r="E199" s="418"/>
      <c r="F199" s="418"/>
      <c r="G199" s="418"/>
      <c r="H199" s="418"/>
      <c r="I199" s="418"/>
      <c r="J199" s="418"/>
      <c r="K199" s="289"/>
    </row>
    <row r="200" spans="2:11" s="1" customFormat="1" ht="25.5" customHeight="1">
      <c r="B200" s="288"/>
      <c r="C200" s="353" t="s">
        <v>903</v>
      </c>
      <c r="D200" s="353"/>
      <c r="E200" s="353"/>
      <c r="F200" s="353" t="s">
        <v>904</v>
      </c>
      <c r="G200" s="354"/>
      <c r="H200" s="419" t="s">
        <v>905</v>
      </c>
      <c r="I200" s="419"/>
      <c r="J200" s="419"/>
      <c r="K200" s="289"/>
    </row>
    <row r="201" spans="2:11" s="1" customFormat="1" ht="5.25" customHeight="1">
      <c r="B201" s="317"/>
      <c r="C201" s="314"/>
      <c r="D201" s="314"/>
      <c r="E201" s="314"/>
      <c r="F201" s="314"/>
      <c r="G201" s="296"/>
      <c r="H201" s="314"/>
      <c r="I201" s="314"/>
      <c r="J201" s="314"/>
      <c r="K201" s="338"/>
    </row>
    <row r="202" spans="2:11" s="1" customFormat="1" ht="15" customHeight="1">
      <c r="B202" s="317"/>
      <c r="C202" s="296" t="s">
        <v>895</v>
      </c>
      <c r="D202" s="296"/>
      <c r="E202" s="296"/>
      <c r="F202" s="316" t="s">
        <v>45</v>
      </c>
      <c r="G202" s="296"/>
      <c r="H202" s="420" t="s">
        <v>906</v>
      </c>
      <c r="I202" s="420"/>
      <c r="J202" s="420"/>
      <c r="K202" s="338"/>
    </row>
    <row r="203" spans="2:11" s="1" customFormat="1" ht="15" customHeight="1">
      <c r="B203" s="317"/>
      <c r="C203" s="323"/>
      <c r="D203" s="296"/>
      <c r="E203" s="296"/>
      <c r="F203" s="316" t="s">
        <v>46</v>
      </c>
      <c r="G203" s="296"/>
      <c r="H203" s="420" t="s">
        <v>907</v>
      </c>
      <c r="I203" s="420"/>
      <c r="J203" s="420"/>
      <c r="K203" s="338"/>
    </row>
    <row r="204" spans="2:11" s="1" customFormat="1" ht="15" customHeight="1">
      <c r="B204" s="317"/>
      <c r="C204" s="323"/>
      <c r="D204" s="296"/>
      <c r="E204" s="296"/>
      <c r="F204" s="316" t="s">
        <v>49</v>
      </c>
      <c r="G204" s="296"/>
      <c r="H204" s="420" t="s">
        <v>908</v>
      </c>
      <c r="I204" s="420"/>
      <c r="J204" s="420"/>
      <c r="K204" s="338"/>
    </row>
    <row r="205" spans="2:11" s="1" customFormat="1" ht="15" customHeight="1">
      <c r="B205" s="317"/>
      <c r="C205" s="296"/>
      <c r="D205" s="296"/>
      <c r="E205" s="296"/>
      <c r="F205" s="316" t="s">
        <v>47</v>
      </c>
      <c r="G205" s="296"/>
      <c r="H205" s="420" t="s">
        <v>909</v>
      </c>
      <c r="I205" s="420"/>
      <c r="J205" s="420"/>
      <c r="K205" s="338"/>
    </row>
    <row r="206" spans="2:11" s="1" customFormat="1" ht="15" customHeight="1">
      <c r="B206" s="317"/>
      <c r="C206" s="296"/>
      <c r="D206" s="296"/>
      <c r="E206" s="296"/>
      <c r="F206" s="316" t="s">
        <v>48</v>
      </c>
      <c r="G206" s="296"/>
      <c r="H206" s="420" t="s">
        <v>910</v>
      </c>
      <c r="I206" s="420"/>
      <c r="J206" s="420"/>
      <c r="K206" s="338"/>
    </row>
    <row r="207" spans="2:11" s="1" customFormat="1" ht="15" customHeight="1">
      <c r="B207" s="317"/>
      <c r="C207" s="296"/>
      <c r="D207" s="296"/>
      <c r="E207" s="296"/>
      <c r="F207" s="316"/>
      <c r="G207" s="296"/>
      <c r="H207" s="296"/>
      <c r="I207" s="296"/>
      <c r="J207" s="296"/>
      <c r="K207" s="338"/>
    </row>
    <row r="208" spans="2:11" s="1" customFormat="1" ht="15" customHeight="1">
      <c r="B208" s="317"/>
      <c r="C208" s="296" t="s">
        <v>851</v>
      </c>
      <c r="D208" s="296"/>
      <c r="E208" s="296"/>
      <c r="F208" s="316" t="s">
        <v>80</v>
      </c>
      <c r="G208" s="296"/>
      <c r="H208" s="420" t="s">
        <v>79</v>
      </c>
      <c r="I208" s="420"/>
      <c r="J208" s="420"/>
      <c r="K208" s="338"/>
    </row>
    <row r="209" spans="2:11" s="1" customFormat="1" ht="15" customHeight="1">
      <c r="B209" s="317"/>
      <c r="C209" s="323"/>
      <c r="D209" s="296"/>
      <c r="E209" s="296"/>
      <c r="F209" s="316" t="s">
        <v>747</v>
      </c>
      <c r="G209" s="296"/>
      <c r="H209" s="420" t="s">
        <v>748</v>
      </c>
      <c r="I209" s="420"/>
      <c r="J209" s="420"/>
      <c r="K209" s="338"/>
    </row>
    <row r="210" spans="2:11" s="1" customFormat="1" ht="15" customHeight="1">
      <c r="B210" s="317"/>
      <c r="C210" s="296"/>
      <c r="D210" s="296"/>
      <c r="E210" s="296"/>
      <c r="F210" s="316" t="s">
        <v>745</v>
      </c>
      <c r="G210" s="296"/>
      <c r="H210" s="420" t="s">
        <v>911</v>
      </c>
      <c r="I210" s="420"/>
      <c r="J210" s="420"/>
      <c r="K210" s="338"/>
    </row>
    <row r="211" spans="2:11" s="1" customFormat="1" ht="15" customHeight="1">
      <c r="B211" s="355"/>
      <c r="C211" s="323"/>
      <c r="D211" s="323"/>
      <c r="E211" s="323"/>
      <c r="F211" s="316" t="s">
        <v>749</v>
      </c>
      <c r="G211" s="302"/>
      <c r="H211" s="421" t="s">
        <v>750</v>
      </c>
      <c r="I211" s="421"/>
      <c r="J211" s="421"/>
      <c r="K211" s="356"/>
    </row>
    <row r="212" spans="2:11" s="1" customFormat="1" ht="15" customHeight="1">
      <c r="B212" s="355"/>
      <c r="C212" s="323"/>
      <c r="D212" s="323"/>
      <c r="E212" s="323"/>
      <c r="F212" s="316" t="s">
        <v>751</v>
      </c>
      <c r="G212" s="302"/>
      <c r="H212" s="421" t="s">
        <v>912</v>
      </c>
      <c r="I212" s="421"/>
      <c r="J212" s="421"/>
      <c r="K212" s="356"/>
    </row>
    <row r="213" spans="2:11" s="1" customFormat="1" ht="15" customHeight="1">
      <c r="B213" s="355"/>
      <c r="C213" s="323"/>
      <c r="D213" s="323"/>
      <c r="E213" s="323"/>
      <c r="F213" s="357"/>
      <c r="G213" s="302"/>
      <c r="H213" s="358"/>
      <c r="I213" s="358"/>
      <c r="J213" s="358"/>
      <c r="K213" s="356"/>
    </row>
    <row r="214" spans="2:11" s="1" customFormat="1" ht="15" customHeight="1">
      <c r="B214" s="355"/>
      <c r="C214" s="296" t="s">
        <v>875</v>
      </c>
      <c r="D214" s="323"/>
      <c r="E214" s="323"/>
      <c r="F214" s="316">
        <v>1</v>
      </c>
      <c r="G214" s="302"/>
      <c r="H214" s="421" t="s">
        <v>913</v>
      </c>
      <c r="I214" s="421"/>
      <c r="J214" s="421"/>
      <c r="K214" s="356"/>
    </row>
    <row r="215" spans="2:11" s="1" customFormat="1" ht="15" customHeight="1">
      <c r="B215" s="355"/>
      <c r="C215" s="323"/>
      <c r="D215" s="323"/>
      <c r="E215" s="323"/>
      <c r="F215" s="316">
        <v>2</v>
      </c>
      <c r="G215" s="302"/>
      <c r="H215" s="421" t="s">
        <v>914</v>
      </c>
      <c r="I215" s="421"/>
      <c r="J215" s="421"/>
      <c r="K215" s="356"/>
    </row>
    <row r="216" spans="2:11" s="1" customFormat="1" ht="15" customHeight="1">
      <c r="B216" s="355"/>
      <c r="C216" s="323"/>
      <c r="D216" s="323"/>
      <c r="E216" s="323"/>
      <c r="F216" s="316">
        <v>3</v>
      </c>
      <c r="G216" s="302"/>
      <c r="H216" s="421" t="s">
        <v>915</v>
      </c>
      <c r="I216" s="421"/>
      <c r="J216" s="421"/>
      <c r="K216" s="356"/>
    </row>
    <row r="217" spans="2:11" s="1" customFormat="1" ht="15" customHeight="1">
      <c r="B217" s="355"/>
      <c r="C217" s="323"/>
      <c r="D217" s="323"/>
      <c r="E217" s="323"/>
      <c r="F217" s="316">
        <v>4</v>
      </c>
      <c r="G217" s="302"/>
      <c r="H217" s="421" t="s">
        <v>916</v>
      </c>
      <c r="I217" s="421"/>
      <c r="J217" s="421"/>
      <c r="K217" s="356"/>
    </row>
    <row r="218" spans="2:11" s="1" customFormat="1" ht="12.75" customHeight="1">
      <c r="B218" s="359"/>
      <c r="C218" s="360"/>
      <c r="D218" s="360"/>
      <c r="E218" s="360"/>
      <c r="F218" s="360"/>
      <c r="G218" s="360"/>
      <c r="H218" s="360"/>
      <c r="I218" s="360"/>
      <c r="J218" s="360"/>
      <c r="K218" s="361"/>
    </row>
  </sheetData>
  <sheetProtection formatCells="0" formatColumns="0" formatRows="0" insertColumns="0" insertRows="0" insertHyperlinks="0" deleteColumns="0" deleteRows="0" sort="0" autoFilter="0" pivotTables="0"/>
  <mergeCells count="77">
    <mergeCell ref="G44:J44"/>
    <mergeCell ref="G45:J45"/>
    <mergeCell ref="C3:J3"/>
    <mergeCell ref="C4:J4"/>
    <mergeCell ref="C6:J6"/>
    <mergeCell ref="C7:J7"/>
    <mergeCell ref="G39:J39"/>
    <mergeCell ref="G40:J40"/>
    <mergeCell ref="G41:J41"/>
    <mergeCell ref="G42:J42"/>
    <mergeCell ref="G43:J43"/>
    <mergeCell ref="D34:J34"/>
    <mergeCell ref="D35:J35"/>
    <mergeCell ref="G36:J36"/>
    <mergeCell ref="G37:J37"/>
    <mergeCell ref="G38:J38"/>
    <mergeCell ref="D27:J27"/>
    <mergeCell ref="D28:J28"/>
    <mergeCell ref="D30:J30"/>
    <mergeCell ref="D31:J31"/>
    <mergeCell ref="D33:J33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65:J65"/>
    <mergeCell ref="D66:J66"/>
    <mergeCell ref="D67:J67"/>
    <mergeCell ref="D68:J68"/>
    <mergeCell ref="D69:J69"/>
    <mergeCell ref="D59:J59"/>
    <mergeCell ref="D60:J60"/>
    <mergeCell ref="D61:J61"/>
    <mergeCell ref="D62:J62"/>
    <mergeCell ref="D63:J63"/>
    <mergeCell ref="C52:J52"/>
    <mergeCell ref="C54:J54"/>
    <mergeCell ref="C55:J55"/>
    <mergeCell ref="C57:J57"/>
    <mergeCell ref="D58:J58"/>
    <mergeCell ref="D47:J47"/>
    <mergeCell ref="E48:J48"/>
    <mergeCell ref="E49:J49"/>
    <mergeCell ref="E50:J50"/>
    <mergeCell ref="D51:J51"/>
    <mergeCell ref="H212:J212"/>
    <mergeCell ref="H214:J214"/>
    <mergeCell ref="H215:J215"/>
    <mergeCell ref="H216:J216"/>
    <mergeCell ref="H217:J217"/>
    <mergeCell ref="H206:J206"/>
    <mergeCell ref="H208:J208"/>
    <mergeCell ref="H209:J209"/>
    <mergeCell ref="H210:J210"/>
    <mergeCell ref="H211:J211"/>
    <mergeCell ref="H200:J200"/>
    <mergeCell ref="H202:J202"/>
    <mergeCell ref="H203:J203"/>
    <mergeCell ref="H204:J204"/>
    <mergeCell ref="H205:J205"/>
    <mergeCell ref="C102:J102"/>
    <mergeCell ref="C122:J122"/>
    <mergeCell ref="C147:J147"/>
    <mergeCell ref="C165:J165"/>
    <mergeCell ref="C199:J199"/>
  </mergeCells>
  <pageMargins left="0.59027779999999996" right="0.59027779999999996" top="0.59027779999999996" bottom="0.59027779999999996" header="0" footer="0"/>
  <pageSetup paperSize="9"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7</vt:i4>
      </vt:variant>
      <vt:variant>
        <vt:lpstr>Pojmenované oblasti</vt:lpstr>
      </vt:variant>
      <vt:variant>
        <vt:i4>13</vt:i4>
      </vt:variant>
    </vt:vector>
  </HeadingPairs>
  <TitlesOfParts>
    <vt:vector size="20" baseType="lpstr">
      <vt:lpstr>Rekapitulace stavby</vt:lpstr>
      <vt:lpstr>SO-1.1.a - Architektonick...</vt:lpstr>
      <vt:lpstr>SO-1.1 D-02 - Systém zach...</vt:lpstr>
      <vt:lpstr>SO-1.1.b - Hromosvod</vt:lpstr>
      <vt:lpstr>VRN - Vedlejší rozpočtové...</vt:lpstr>
      <vt:lpstr>Seznam figur</vt:lpstr>
      <vt:lpstr>Pokyny pro vyplnění</vt:lpstr>
      <vt:lpstr>'Rekapitulace stavby'!Názvy_tisku</vt:lpstr>
      <vt:lpstr>'Seznam figur'!Názvy_tisku</vt:lpstr>
      <vt:lpstr>'SO-1.1 D-02 - Systém zach...'!Názvy_tisku</vt:lpstr>
      <vt:lpstr>'SO-1.1.a - Architektonick...'!Názvy_tisku</vt:lpstr>
      <vt:lpstr>'SO-1.1.b - Hromosvod'!Názvy_tisku</vt:lpstr>
      <vt:lpstr>'VRN - Vedlejší rozpočtové...'!Názvy_tisku</vt:lpstr>
      <vt:lpstr>'Pokyny pro vyplnění'!Oblast_tisku</vt:lpstr>
      <vt:lpstr>'Rekapitulace stavby'!Oblast_tisku</vt:lpstr>
      <vt:lpstr>'Seznam figur'!Oblast_tisku</vt:lpstr>
      <vt:lpstr>'SO-1.1 D-02 - Systém zach...'!Oblast_tisku</vt:lpstr>
      <vt:lpstr>'SO-1.1.a - Architektonick...'!Oblast_tisku</vt:lpstr>
      <vt:lpstr>'SO-1.1.b - Hromosvod'!Oblast_tisku</vt:lpstr>
      <vt:lpstr>'VRN - Vedlejší rozpočtové...'!Oblast_tisku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DESKTOP-H7C6RGB\Uzivatel</dc:creator>
  <cp:lastModifiedBy>Gregorová Elena, Ing.</cp:lastModifiedBy>
  <dcterms:created xsi:type="dcterms:W3CDTF">2020-02-11T11:30:03Z</dcterms:created>
  <dcterms:modified xsi:type="dcterms:W3CDTF">2020-03-12T07:40:34Z</dcterms:modified>
</cp:coreProperties>
</file>