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<sst xmlns="http://schemas.openxmlformats.org/spreadsheetml/2006/main" count="3977" uniqueCount="705">
  <si>
    <t xml:space="preserve">             Aspe</t>
  </si>
  <si>
    <t>Soupis objektů s DPH</t>
  </si>
  <si>
    <t>S631800160</t>
  </si>
  <si>
    <t>Výstavba PZS v km 42,904 (P512) a 44,858 (P514) trati Protivín – Zdice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</si>
  <si>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</si>
  <si>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</si>
  <si>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</si>
  <si>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</si>
  <si>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</si>
  <si>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</si>
  <si>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</si>
  <si>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</si>
  <si>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</si>
  <si>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</si>
  <si>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</si>
  <si>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</si>
  <si>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</t>
  </si>
  <si>
    <t xml:space="preserve">  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</si>
  <si>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</si>
  <si>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</si>
  <si>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</si>
  <si>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</si>
  <si>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</si>
  <si>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</si>
  <si>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</si>
  <si>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</si>
  <si>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</si>
  <si>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</si>
  <si>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</si>
  <si>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</si>
  <si>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</si>
  <si>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</si>
  <si>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</si>
  <si>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</si>
  <si>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</si>
  <si>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</si>
  <si>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</si>
  <si>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</si>
  <si>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</si>
  <si>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</si>
  <si>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</si>
  <si>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</si>
  <si>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</si>
  <si>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</si>
  <si>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</si>
  <si>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</si>
  <si>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01</t>
  </si>
  <si>
    <t>PZS P514 v km 44,858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</si>
  <si>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</si>
  <si>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</si>
  <si>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</si>
  <si>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</si>
  <si>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</si>
  <si>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</si>
  <si>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</si>
  <si>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</si>
  <si>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</si>
  <si>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/>
  </si>
  <si>
    <t>VV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</si>
  <si>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</si>
  <si>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</si>
  <si>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</si>
  <si>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</si>
  <si>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</si>
  <si>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</si>
  <si>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</si>
  <si>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02971</t>
  </si>
  <si>
    <t>OSTAT POŽADAVKY - GEOTECHNICKÝ MONITORING NA POVRCHU</t>
  </si>
  <si>
    <t>KPL</t>
  </si>
  <si>
    <t>4</t>
  </si>
  <si>
    <t>02944</t>
  </si>
  <si>
    <t>OSTAT POŽADAVKY - DOKUMENTACE SKUTEČ PROVEDENÍ V DIGIT FORMĚ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</si>
  <si>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</si>
  <si>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</si>
  <si>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</si>
  <si>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</si>
  <si>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</si>
  <si>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</si>
  <si>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</si>
  <si>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</si>
  <si>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</si>
  <si>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</si>
  <si>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</si>
  <si>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</si>
  <si>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</si>
  <si>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</si>
  <si>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</si>
  <si>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</si>
  <si>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</si>
  <si>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</si>
  <si>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</si>
  <si>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12</t>
  </si>
  <si>
    <t>HLOUBENÍ JAM ZAPAŽ I NEPAŽ TŘ II ZÁKLADY TECH. DOMKU</t>
  </si>
  <si>
    <t>D.1.1.3.15 Uspořádání technologického domku P514</t>
  </si>
  <si>
    <t>10</t>
  </si>
  <si>
    <t>13293</t>
  </si>
  <si>
    <t>HLOUBENÍ RÝH ŠÍŘ DO 2M PAŽ I NEPAŽ TŘ. III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</si>
  <si>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</si>
  <si>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</si>
  <si>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</si>
  <si>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</si>
  <si>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</si>
  <si>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</si>
  <si>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</si>
  <si>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</si>
  <si>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</si>
  <si>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</si>
  <si>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</si>
  <si>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</si>
  <si>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</si>
  <si>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</si>
  <si>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</si>
  <si>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</si>
  <si>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</si>
  <si>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</si>
  <si>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</si>
  <si>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</si>
  <si>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</si>
  <si>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</si>
  <si>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</si>
  <si>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</si>
  <si>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 
 – pomocné mechanismy   
2. Položka neobsahuje:   
 X   
3. Způsob měření: 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</si>
  <si>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</si>
  <si>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</si>
  <si>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</si>
  <si>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 
 – obsahuje i demontáž po skončení provizorního stavu   
 – dopravu do skladu nebo na likvidaci   
 – obrátkovost, opotřebení zapůjčeného materiálu   
 – poplatek za likvidaci odpadů, pokud je materiál likvidován   
2. Položka neobsahuje:   
 X   
3. Způsob měření: 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</si>
  <si>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</si>
  <si>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</si>
  <si>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</si>
  <si>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</si>
  <si>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</si>
  <si>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</si>
  <si>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</si>
  <si>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</si>
  <si>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</si>
  <si>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</si>
  <si>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</si>
  <si>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</si>
  <si>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</si>
  <si>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</si>
  <si>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</si>
  <si>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</si>
  <si>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</si>
  <si>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</si>
  <si>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</si>
  <si>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</si>
  <si>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</si>
  <si>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</si>
  <si>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</si>
  <si>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</si>
  <si>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</si>
  <si>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</si>
  <si>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</si>
  <si>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</si>
  <si>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</si>
  <si>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</si>
  <si>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</si>
  <si>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</si>
  <si>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</si>
  <si>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</si>
  <si>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</si>
  <si>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</si>
  <si>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</si>
  <si>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</si>
  <si>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</si>
  <si>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</si>
  <si>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</si>
  <si>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</si>
  <si>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</si>
  <si>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</si>
  <si>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</si>
  <si>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</si>
  <si>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</si>
  <si>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</si>
  <si>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</si>
  <si>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</si>
  <si>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</si>
  <si>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</si>
  <si>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</si>
  <si>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</si>
  <si>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</si>
  <si>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</si>
  <si>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</si>
  <si>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</si>
  <si>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</si>
  <si>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</si>
  <si>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</si>
  <si>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</si>
  <si>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</si>
  <si>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</si>
  <si>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</si>
  <si>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</si>
  <si>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 
 – dodání kabelů podle typu od výrobců včetně mimostaveništní dopravy   
2. Položka neobsahuje:   
 X   
3. Způsob měření:   
Měří se n-násobky páru vodičů na kilometr.</t>
  </si>
  <si>
    <t>33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</si>
  <si>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</si>
  <si>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</si>
  <si>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</si>
  <si>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</si>
  <si>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</si>
  <si>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</si>
  <si>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</si>
  <si>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</si>
  <si>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</si>
  <si>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</si>
  <si>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</si>
  <si>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</si>
  <si>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</si>
  <si>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</si>
  <si>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37</t>
  </si>
  <si>
    <t>75II6X</t>
  </si>
  <si>
    <t>SPOJKA - ODBOČOVACÍ SOUPRAVA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</si>
  <si>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</si>
  <si>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</si>
  <si>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</si>
  <si>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</si>
  <si>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</si>
  <si>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</si>
  <si>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</si>
  <si>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</si>
  <si>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</si>
  <si>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</si>
  <si>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</si>
  <si>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</si>
  <si>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</si>
  <si>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</si>
  <si>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</si>
  <si>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</si>
  <si>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</si>
  <si>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</si>
  <si>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</si>
  <si>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</si>
  <si>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</si>
  <si>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</si>
  <si>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</si>
  <si>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</si>
  <si>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</si>
  <si>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</si>
  <si>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</si>
  <si>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</si>
  <si>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</si>
  <si>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</si>
  <si>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</si>
  <si>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</si>
  <si>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</si>
  <si>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</si>
  <si>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</si>
  <si>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</si>
  <si>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</si>
  <si>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 
 – demontáž a montáž úprav reléových napájecích nebo kabelových stojanů, odpojení   
 – demontáž a montáž zařízení se všemi pomocnými a doplňujícími pracemi a součástmi a potřebným materiálem, případné použití mechanizmů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</si>
  <si>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</si>
  <si>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</si>
  <si>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</si>
  <si>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</si>
  <si>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</si>
  <si>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</si>
  <si>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</si>
  <si>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</si>
  <si>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</si>
  <si>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</si>
  <si>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</si>
  <si>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</si>
  <si>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</si>
  <si>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</si>
  <si>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</si>
  <si>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</si>
  <si>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</si>
  <si>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</si>
  <si>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</si>
  <si>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</si>
  <si>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</si>
  <si>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 
 – úprava a instalace SW pro elektronické přejezdové zabezpečovací zařízení podle specifikace místa použití   
 – úprava a instalaci příslušného programového vybavení   
2. Položka neobsahuje:   
 X   
3. Způsob měření: 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</si>
  <si>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</si>
  <si>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</si>
  <si>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</si>
  <si>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</si>
  <si>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 
 – pořízení příslušné skříně včetně pomocného materiálu a její dopravu do místa určení   
2. Položka neobsahuje:   
 X   
3. Způsob měření: 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</si>
  <si>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</si>
  <si>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</si>
  <si>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</si>
  <si>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</si>
  <si>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</si>
  <si>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</si>
  <si>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</si>
  <si>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</si>
  <si>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</si>
  <si>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</si>
  <si>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</si>
  <si>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</si>
  <si>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</si>
  <si>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</si>
  <si>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</si>
  <si>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</si>
  <si>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</si>
  <si>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</si>
  <si>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</si>
  <si>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 
 – dodávka napájecí skříně přejezdového zabezpečovacího zařízení, potřebného pomocného materiálu a dopravy do staveništního skladu   
 – dodávku napájecí skříně přejezdového zabezpečovacího zařízení včetně pomocného materiálu, dopravu do staveništního skladu   
2. Položka neobsahuje:   
 X   
3. Způsob měření: 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</si>
  <si>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</si>
  <si>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</si>
  <si>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</si>
  <si>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</si>
  <si>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</si>
  <si>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</si>
  <si>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</si>
  <si>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 
 – dodávka výstražníku bez závory 1 skříň podle jeho typu a potřebného pomocného materiálu a dopravy do staveništního skladu   
 – dodávku výstražníku bez závory 1 skříň včetně pomocného materiálu, dopravu do místa určení   
2. Položka neobsahuje:   
 X   
3. Způsob měření:   
Udává se počet kusů kompletní konstrukce nebo práce.</t>
  </si>
  <si>
    <t>60</t>
  </si>
  <si>
    <t>75D227</t>
  </si>
  <si>
    <t>VÝSTRAŽNÍK BEZ ZÁVORY, 1 SKŘÍŇ - MONTÁŽ</t>
  </si>
  <si>
    <t>1. Položka obsahuje:   
 – výkop jámy pro BETONOVÝ základ výstražníku   
 – usazení betonového základu, montáž výstražníku bez závory 1 skříň, zapojení kabelových forem (včetně měření a zapojení po měření)   
 – montáž výstražníku bez závory 1 skříň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</si>
  <si>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</si>
  <si>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</si>
  <si>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</si>
  <si>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</si>
  <si>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</si>
  <si>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</si>
  <si>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</si>
  <si>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</si>
  <si>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</si>
  <si>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</si>
  <si>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</si>
  <si>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</si>
  <si>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</si>
  <si>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</si>
  <si>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</si>
  <si>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</si>
  <si>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</si>
  <si>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</si>
  <si>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</si>
  <si>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</si>
  <si>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</si>
  <si>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</si>
  <si>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</si>
  <si>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</si>
  <si>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</si>
  <si>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</si>
  <si>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</si>
  <si>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 xml:space="preserve">  PZS P512 v km 42,904</t>
  </si>
  <si>
    <t>PS 02</t>
  </si>
  <si>
    <t>PZS P512 v km 42,904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</si>
  <si>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</si>
  <si>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</si>
  <si>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</si>
  <si>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67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</si>
  <si>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</si>
  <si>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</si>
  <si>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</si>
  <si>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</si>
  <si>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</si>
  <si>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</si>
  <si>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</si>
  <si>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</si>
  <si>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</si>
  <si>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</si>
  <si>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</si>
  <si>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</si>
  <si>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</si>
  <si>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 xml:space="preserve">  Železniční svršek</t>
  </si>
  <si>
    <t>SO 11</t>
  </si>
  <si>
    <t>0</t>
  </si>
  <si>
    <t>Všeobecné položky</t>
  </si>
  <si>
    <t>015150</t>
  </si>
  <si>
    <t>POPLATKY ZA LIKVIDACŮ ODPADŮ NEKONTAMINOVANÝCH - 17 05 08  ŠTĚRK Z KOLEJIŠTĚ (ODPAD PO RECYKLACI)</t>
  </si>
  <si>
    <t>OTSKP 2019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</si>
  <si>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</si>
  <si>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1: Množství štěrku po recyklaci 
2: 120 m3, objemová hmotnost 2t/m3 
3: 120*2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</si>
  <si>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</si>
  <si>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</si>
  <si>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</si>
  <si>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</si>
  <si>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</si>
  <si>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</si>
  <si>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</si>
  <si>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</si>
  <si>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</si>
  <si>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</si>
  <si>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</si>
  <si>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</si>
  <si>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</si>
  <si>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</si>
  <si>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</si>
  <si>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</si>
  <si>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</si>
  <si>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</si>
  <si>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</si>
  <si>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</si>
  <si>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</si>
  <si>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</si>
  <si>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</si>
  <si>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</si>
  <si>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</si>
  <si>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</si>
  <si>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</si>
  <si>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1: Výměna železničního svršku v délce 50 m v úseku okolo přejezdu v ev.km 42,904 
2: 50 
3: Výměna železničního svršku v délce 50 m v úseku okolo přejezdu v ev.km 44,882 
4: 50</t>
  </si>
  <si>
    <t>542141</t>
  </si>
  <si>
    <t>SMĚROVÉ A VÝŠKOVÉ VYROVNÁNÍ KOLEJE NA PRAŽCÍCH OCELOVÝCH Y DO 0,05 M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</si>
  <si>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</si>
  <si>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1: Směrová a výšková úprava v místě přejezdu ev.km 42,904 
50 m výměna žel svršku + 2*50 m výběhy 
2: 150 
3: Směrová a výšková úprava v místě přejezdu ev.km 44,858 
4: 549,018</t>
  </si>
  <si>
    <t>545121</t>
  </si>
  <si>
    <t>SVAR KOLEJNIC (STEJNÉHO TVARU) 49 E1, T JEDNOTLIVĚ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</si>
  <si>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</si>
  <si>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</si>
  <si>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</si>
  <si>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</si>
  <si>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</si>
  <si>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</si>
  <si>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</si>
  <si>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</si>
  <si>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</si>
  <si>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</si>
  <si>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1: Antikorozní úprava v místě přejezdu v ev. km 42,904 
2: 6 
3: Antikorozní úprava v místě přejezdu v ev. km 44,882 
4: 6</t>
  </si>
  <si>
    <t>965021</t>
  </si>
  <si>
    <t>ODSTRANĚNÍ KOLEJOVÉHO LOŽE A DRÁŽNÍCH STEZEK - ODVOZ NA SKLÁDKU</t>
  </si>
  <si>
    <t>M3KM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</si>
  <si>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</si>
  <si>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</si>
  <si>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</si>
  <si>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</si>
  <si>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</si>
  <si>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</si>
  <si>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</si>
  <si>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</si>
  <si>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</si>
  <si>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</si>
  <si>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</si>
  <si>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</si>
  <si>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</si>
  <si>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</si>
  <si>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</si>
  <si>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</si>
  <si>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</si>
  <si>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</si>
  <si>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</si>
  <si>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</si>
  <si>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</si>
  <si>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</si>
  <si>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</si>
  <si>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
1. Položka obsahuje: 
 – zrušení stávajícího montovaného izolovaného styku zahrnuje uvolnění kolejnic z upevňovadel, vyjmutí vložky a spojek, dodání a vložení běžných vodivých spojek, utažení upevňovadel a finální úpravy okolí styku 
 – naložení vybouraného materiálu na dopravní prostředek 
2. Položka neobsahuje: 
 – kolejnicové propojky, jsou-li požadovány, nacení se položkami ve sd 75 
 – odvoz vybouraného materiálu do skladu nebo na likvidaci 
 – poplatky za likvidaci odpadů, nacení se položkami ze ssd 0 
3. Způsob měření: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</si>
  <si>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</si>
  <si>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</si>
  <si>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</si>
  <si>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</si>
  <si>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</si>
  <si>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</si>
  <si>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</si>
  <si>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</si>
  <si>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 xml:space="preserve">  Železniční spodek</t>
  </si>
  <si>
    <t>SO 12</t>
  </si>
  <si>
    <t>Zemní práce</t>
  </si>
  <si>
    <t>123838</t>
  </si>
  <si>
    <t>ODKOP PRO SPOD STAVBU SILNIC A ŽELEZNIC TŘ. 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</si>
  <si>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</si>
  <si>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</si>
  <si>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</si>
  <si>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</si>
  <si>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</si>
  <si>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</si>
  <si>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</si>
  <si>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</si>
  <si>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</si>
  <si>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</si>
  <si>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</si>
  <si>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</si>
  <si>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</si>
  <si>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</si>
  <si>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</si>
  <si>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</si>
  <si>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</si>
  <si>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</si>
  <si>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</si>
  <si>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</si>
  <si>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</si>
  <si>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</si>
  <si>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</si>
  <si>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</si>
  <si>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</si>
  <si>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</si>
  <si>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</si>
  <si>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</si>
  <si>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</si>
  <si>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</si>
  <si>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</si>
  <si>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</si>
  <si>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</si>
  <si>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</si>
  <si>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</si>
  <si>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</si>
  <si>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</si>
  <si>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</si>
  <si>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</si>
  <si>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 xml:space="preserve">  Přejezd v ev. km 44,882</t>
  </si>
  <si>
    <t>SO 31</t>
  </si>
  <si>
    <t>Přejezd v ev. km 44,882</t>
  </si>
  <si>
    <t>015112</t>
  </si>
  <si>
    <t>POPLATKY ZA LIKVIDACŮ ODPADŮ NEKONTAMINOVANÝCH - 17 05 04  VYTĚŽENÉ ZEMINY A HORNINY -  II. TŘÍDA - TĚŽITELNOSTI</t>
  </si>
  <si>
    <t>1: Vytěžená zemina a kamení 
Měrná hmotnost 2t/m3 
2: 12,1*2</t>
  </si>
  <si>
    <t>122838</t>
  </si>
  <si>
    <t>ODKOPÁVKY A PROKOPÁVKY OBECNÉ TŘ. II, ODVOZ DO 20KM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</si>
  <si>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</si>
  <si>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</si>
  <si>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</si>
  <si>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</si>
  <si>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</si>
  <si>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</si>
  <si>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</si>
  <si>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</si>
  <si>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</si>
  <si>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</si>
  <si>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</si>
  <si>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</si>
  <si>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</si>
  <si>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</si>
  <si>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</si>
  <si>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</si>
  <si>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</si>
  <si>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</si>
  <si>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</si>
  <si>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</si>
  <si>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</si>
  <si>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</si>
  <si>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</si>
  <si>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</si>
  <si>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</si>
  <si>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</si>
  <si>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</si>
  <si>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</si>
  <si>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1: Ukončení komunikace 
2: 7</t>
  </si>
  <si>
    <t xml:space="preserve">  SO 32</t>
  </si>
  <si>
    <t xml:space="preserve">  Přejezd v ev. km 42,904</t>
  </si>
  <si>
    <t>SO 32</t>
  </si>
  <si>
    <t>Přejezd v ev. km 42,904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</si>
  <si>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</si>
  <si>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</si>
  <si>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</si>
  <si>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</si>
  <si>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Ukončení komunikace 
2: 5+7</t>
  </si>
  <si>
    <t>E.1.4</t>
  </si>
  <si>
    <t>Mosty, propustky, zdi</t>
  </si>
  <si>
    <t xml:space="preserve">  SO 41</t>
  </si>
  <si>
    <t xml:space="preserve">  SO 41 - Propustek v ev. km 44,882</t>
  </si>
  <si>
    <t>SO 41</t>
  </si>
  <si>
    <t>SO 41 - Propustek v ev. km 44,882</t>
  </si>
  <si>
    <t>.1</t>
  </si>
  <si>
    <t>9183E2</t>
  </si>
  <si>
    <t>PROPUSTY Z TRUB DN 800MM ŽELEZOBETONOVÝCH</t>
  </si>
  <si>
    <t>OTSKP-SPK+ŽS 2019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</si>
  <si>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</si>
  <si>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</si>
  <si>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</si>
  <si>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</si>
  <si>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</si>
  <si>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</si>
  <si>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</si>
  <si>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</si>
  <si>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</si>
  <si>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</si>
  <si>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</si>
  <si>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</si>
  <si>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</si>
  <si>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</si>
  <si>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</si>
  <si>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</si>
  <si>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</si>
  <si>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</si>
  <si>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</si>
  <si>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</si>
  <si>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</si>
  <si>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</si>
  <si>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</si>
  <si>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</si>
  <si>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</si>
  <si>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</si>
  <si>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</si>
  <si>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</si>
  <si>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</si>
  <si>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</si>
  <si>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</si>
  <si>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</si>
  <si>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</si>
  <si>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</si>
  <si>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</si>
  <si>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</si>
  <si>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</si>
  <si>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</si>
  <si>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</si>
  <si>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</si>
  <si>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</si>
  <si>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</si>
  <si>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</si>
  <si>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</si>
  <si>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</si>
  <si>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</si>
  <si>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</si>
  <si>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</si>
  <si>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</si>
  <si>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</si>
  <si>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</si>
  <si>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</si>
  <si>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</si>
  <si>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</si>
  <si>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</si>
  <si>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</si>
  <si>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</si>
  <si>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</si>
  <si>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</si>
  <si>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</si>
  <si>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</si>
  <si>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</si>
  <si>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</si>
  <si>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</si>
  <si>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</si>
  <si>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</si>
  <si>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</si>
  <si>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</si>
  <si>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</si>
  <si>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</si>
  <si>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</si>
  <si>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</si>
  <si>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</si>
  <si>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</si>
  <si>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</si>
  <si>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</si>
  <si>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</si>
  <si>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 xml:space="preserve">  Elektrická přípojka pro PZS P514 v km 44,858</t>
  </si>
  <si>
    <t>SO 01</t>
  </si>
  <si>
    <t>Elektrická přípojka pro PZS P514 v km 44,858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</si>
  <si>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</si>
  <si>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</si>
  <si>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</si>
  <si>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</si>
  <si>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</si>
  <si>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</si>
  <si>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</si>
  <si>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</si>
  <si>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</si>
  <si>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</si>
  <si>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</si>
  <si>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</si>
  <si>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</si>
  <si>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</si>
  <si>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</si>
  <si>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</si>
  <si>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</si>
  <si>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</si>
  <si>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</si>
  <si>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</si>
  <si>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</si>
  <si>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</si>
  <si>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</si>
  <si>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</si>
  <si>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</si>
  <si>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</si>
  <si>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</si>
  <si>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</si>
  <si>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</si>
  <si>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744231</t>
  </si>
  <si>
    <t>KABELOVÁ SKŘÍŇ VENKOVNÍ SPOLEČNÁ PŘÍSTROJOVÁ PRO PŘEJEZDY</t>
  </si>
  <si>
    <t>1. Položka obsahuje:   
 – přípravu podkladu pro osazení vč. upevňovacího materiálu   
 – typová plastová pilířová lakovaná dle schválených technických podmínek, prázdná pro montáž výstroje elektro, telefonu a nouzových tlačítek včetně přívodky pro DA a příslušenství, veškerý podružný a pomocný materiál   
 – provedení zkoušek, dodání předepsaných zkoušek, revizí a atestů   
2. Položka neobsahuje:   
 X   
3. Způsob měření: 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</si>
  <si>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</si>
  <si>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</si>
  <si>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</si>
  <si>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</si>
  <si>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</si>
  <si>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</si>
  <si>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 xml:space="preserve">  Elektrická přípojka pro PZS P512 v km 42,904</t>
  </si>
  <si>
    <t>SO 02</t>
  </si>
  <si>
    <t>Elektrická přípojka pro PZS P512 v km 42,904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</si>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</sst>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0+C10+C13+C15+C17+C20+C22+C25</f>
      </c>
    </row>
    <row r="7" spans="2:3" ht="12.75" customHeight="1">
      <c r="B7" s="7" t="s">
        <v>7</v>
      </c>
      <c s="9">
        <f>0+E10+E13+E15+E17+E20+E22+E25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0+C11+C12</f>
      </c>
      <c s="11">
        <f>C10*0.21</f>
      </c>
      <c s="11">
        <f>0+E11+E12</f>
      </c>
    </row>
    <row r="11" spans="1:5" ht="12.75" customHeight="1">
      <c r="A11" s="10" t="s">
        <v>16</v>
      </c>
      <c s="10" t="s">
        <v>17</v>
      </c>
      <c s="11">
        <f>'PS 01'!K8+'PS 01'!M8</f>
      </c>
      <c s="11">
        <f>C11*0.21</f>
      </c>
      <c s="11">
        <f>C11+D11</f>
      </c>
    </row>
    <row r="12" spans="1:5" ht="12.75" customHeight="1">
      <c r="A12" s="10" t="s">
        <v>334</v>
      </c>
      <c s="10" t="s">
        <v>335</v>
      </c>
      <c s="11">
        <f>'PS 02'!K8+'PS 02'!M8</f>
      </c>
      <c s="11">
        <f>C12*0.21</f>
      </c>
      <c s="11">
        <f>C12+D12</f>
      </c>
    </row>
    <row r="13" spans="1:5" ht="12.75" customHeight="1">
      <c r="A13" s="10" t="s">
        <v>352</v>
      </c>
      <c s="10" t="s">
        <v>353</v>
      </c>
      <c s="11">
        <f>0+C14</f>
      </c>
      <c s="11">
        <f>C13*0.21</f>
      </c>
      <c s="11">
        <f>0+E14</f>
      </c>
    </row>
    <row r="14" spans="1:5" ht="12.75" customHeight="1">
      <c r="A14" s="10" t="s">
        <v>354</v>
      </c>
      <c s="10" t="s">
        <v>355</v>
      </c>
      <c s="11">
        <f>'SO 11'!K8+'SO 11'!M8</f>
      </c>
      <c s="11">
        <f>C14*0.21</f>
      </c>
      <c s="11">
        <f>C14+D14</f>
      </c>
    </row>
    <row r="15" spans="1:5" ht="12.75" customHeight="1">
      <c r="A15" s="10" t="s">
        <v>441</v>
      </c>
      <c s="10" t="s">
        <v>442</v>
      </c>
      <c s="11">
        <f>0+C16</f>
      </c>
      <c s="11">
        <f>C15*0.21</f>
      </c>
      <c s="11">
        <f>0+E16</f>
      </c>
    </row>
    <row r="16" spans="1:5" ht="12.75" customHeight="1">
      <c r="A16" s="10" t="s">
        <v>443</v>
      </c>
      <c s="10" t="s">
        <v>444</v>
      </c>
      <c s="11">
        <f>'SO 12'!K8+'SO 12'!M8</f>
      </c>
      <c s="11">
        <f>C16*0.21</f>
      </c>
      <c s="11">
        <f>C16+D16</f>
      </c>
    </row>
    <row r="17" spans="1:5" ht="12.75" customHeight="1">
      <c r="A17" s="10" t="s">
        <v>485</v>
      </c>
      <c s="10" t="s">
        <v>486</v>
      </c>
      <c s="11">
        <f>0+C18+C19</f>
      </c>
      <c s="11">
        <f>C17*0.21</f>
      </c>
      <c s="11">
        <f>0+E18+E19</f>
      </c>
    </row>
    <row r="18" spans="1:5" ht="12.75" customHeight="1">
      <c r="A18" s="10" t="s">
        <v>487</v>
      </c>
      <c s="10" t="s">
        <v>488</v>
      </c>
      <c s="11">
        <f>'SO 31'!K8+'SO 31'!M8</f>
      </c>
      <c s="11">
        <f>C18*0.21</f>
      </c>
      <c s="11">
        <f>C18+D18</f>
      </c>
    </row>
    <row r="19" spans="1:5" ht="12.75" customHeight="1">
      <c r="A19" s="10" t="s">
        <v>525</v>
      </c>
      <c s="10" t="s">
        <v>526</v>
      </c>
      <c s="11">
        <f>'SO 32'!K8+'SO 32'!M8</f>
      </c>
      <c s="11">
        <f>C19*0.21</f>
      </c>
      <c s="11">
        <f>C19+D19</f>
      </c>
    </row>
    <row r="20" spans="1:5" ht="12.75" customHeight="1">
      <c r="A20" s="10" t="s">
        <v>534</v>
      </c>
      <c s="10" t="s">
        <v>535</v>
      </c>
      <c s="11">
        <f>0+C21</f>
      </c>
      <c s="11">
        <f>C20*0.21</f>
      </c>
      <c s="11">
        <f>0+E21</f>
      </c>
    </row>
    <row r="21" spans="1:5" ht="12.75" customHeight="1">
      <c r="A21" s="10" t="s">
        <v>536</v>
      </c>
      <c s="10" t="s">
        <v>537</v>
      </c>
      <c s="11">
        <f>'SO 41'!K8+'SO 41'!M8</f>
      </c>
      <c s="11">
        <f>C21*0.21</f>
      </c>
      <c s="11">
        <f>C21+D21</f>
      </c>
    </row>
    <row r="22" spans="1:5" ht="12.75" customHeight="1">
      <c r="A22" s="10" t="s">
        <v>618</v>
      </c>
      <c s="10" t="s">
        <v>619</v>
      </c>
      <c s="11">
        <f>0+C23+C24</f>
      </c>
      <c s="11">
        <f>C22*0.21</f>
      </c>
      <c s="11">
        <f>0+E23+E24</f>
      </c>
    </row>
    <row r="23" spans="1:5" ht="12.75" customHeight="1">
      <c r="A23" s="10" t="s">
        <v>620</v>
      </c>
      <c s="10" t="s">
        <v>621</v>
      </c>
      <c s="11">
        <f>'SO 01'!K8+'SO 01'!M8</f>
      </c>
      <c s="11">
        <f>C23*0.21</f>
      </c>
      <c s="11">
        <f>C23+D23</f>
      </c>
    </row>
    <row r="24" spans="1:5" ht="12.75" customHeight="1">
      <c r="A24" s="10" t="s">
        <v>661</v>
      </c>
      <c s="10" t="s">
        <v>662</v>
      </c>
      <c s="11">
        <f>'SO 02'!K8+'SO 02'!M8</f>
      </c>
      <c s="11">
        <f>C24*0.21</f>
      </c>
      <c s="11">
        <f>C24+D24</f>
      </c>
    </row>
    <row r="25" spans="1:5" ht="12.75" customHeight="1">
      <c r="A25" s="10" t="s">
        <v>672</v>
      </c>
      <c s="10" t="s">
        <v>673</v>
      </c>
      <c s="11">
        <f>0+C26</f>
      </c>
      <c s="11">
        <f>C25*0.21</f>
      </c>
      <c s="11">
        <f>0+E26</f>
      </c>
    </row>
    <row r="26" spans="1:5" ht="12.75" customHeight="1">
      <c r="A26" s="10" t="s">
        <v>674</v>
      </c>
      <c s="10" t="s">
        <v>675</v>
      </c>
      <c s="11">
        <f>'SO 98-98'!K8+'SO 98-98'!M8</f>
      </c>
      <c s="11">
        <f>C26*0.21</f>
      </c>
      <c s="11">
        <f>C26+D26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618</v>
      </c>
      <c s="33">
        <f>Rekapitulace!C22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618</v>
      </c>
      <c r="E4" s="19" t="s">
        <v>619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COUNTIFS(L8:L79,"=0",A8:A79,"P")+COUNTIFS(L8:L79,"",A8:A79,"P")+SUM(Q8:Q79)</f>
      </c>
    </row>
    <row r="8" spans="1:13" ht="12.75" customHeight="1">
      <c r="A8" t="s">
        <v>45</v>
      </c>
      <c r="C8" s="21" t="s">
        <v>663</v>
      </c>
      <c r="E8" s="23" t="s">
        <v>664</v>
      </c>
      <c r="J8" s="22">
        <f>0+J9+J18</f>
      </c>
      <c s="22">
        <f>0+K9+K18</f>
      </c>
      <c s="22">
        <f>0+L9+L18</f>
      </c>
      <c s="22">
        <f>0+M9+M18</f>
      </c>
    </row>
    <row r="9" spans="1:13" ht="12.75" customHeight="1">
      <c r="A9" t="s">
        <v>48</v>
      </c>
      <c r="C9" s="7" t="s">
        <v>111</v>
      </c>
      <c r="E9" s="25" t="s">
        <v>112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51</v>
      </c>
      <c s="6" t="s">
        <v>49</v>
      </c>
      <c s="6" t="s">
        <v>134</v>
      </c>
      <c t="s">
        <v>49</v>
      </c>
      <c s="26" t="s">
        <v>135</v>
      </c>
      <c s="27" t="s">
        <v>101</v>
      </c>
      <c s="28">
        <v>862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624</v>
      </c>
    </row>
    <row r="12" spans="1:5" ht="12.75" customHeight="1">
      <c r="A12" s="30" t="s">
        <v>58</v>
      </c>
      <c r="E12" s="32" t="s">
        <v>665</v>
      </c>
    </row>
    <row r="13" spans="1:5" ht="102" customHeight="1">
      <c r="A13" t="s">
        <v>59</v>
      </c>
      <c r="E13" s="31" t="s">
        <v>136</v>
      </c>
    </row>
    <row r="14" spans="1:16" ht="12.75" customHeight="1">
      <c r="A14" t="s">
        <v>51</v>
      </c>
      <c s="6" t="s">
        <v>27</v>
      </c>
      <c s="6" t="s">
        <v>113</v>
      </c>
      <c t="s">
        <v>49</v>
      </c>
      <c s="26" t="s">
        <v>114</v>
      </c>
      <c s="27" t="s">
        <v>115</v>
      </c>
      <c s="28">
        <v>4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57</v>
      </c>
    </row>
    <row r="16" spans="1:5" ht="12.75" customHeight="1">
      <c r="A16" s="30" t="s">
        <v>58</v>
      </c>
      <c r="E16" s="32" t="s">
        <v>666</v>
      </c>
    </row>
    <row r="17" spans="1:5" ht="114.75" customHeight="1">
      <c r="A17" t="s">
        <v>59</v>
      </c>
      <c r="E17" s="31" t="s">
        <v>117</v>
      </c>
    </row>
    <row r="18" spans="1:13" ht="12.75" customHeight="1">
      <c r="A18" t="s">
        <v>48</v>
      </c>
      <c r="C18" s="7" t="s">
        <v>149</v>
      </c>
      <c r="E18" s="25" t="s">
        <v>150</v>
      </c>
      <c r="J18" s="24">
        <f>0</f>
      </c>
      <c s="24">
        <f>0</f>
      </c>
      <c s="24">
        <f>0+L19+L23+L27+L31+L35+L39+L43+L47+L51+L55+L59+L63+L67+L71+L75+L79</f>
      </c>
      <c s="24">
        <f>0+M19+M23+M27+M31+M35+M39+M43+M47+M51+M55+M59+M63+M67+M71+M75+M79</f>
      </c>
    </row>
    <row r="19" spans="1:16" ht="12.75" customHeight="1">
      <c r="A19" t="s">
        <v>51</v>
      </c>
      <c s="6" t="s">
        <v>26</v>
      </c>
      <c s="6" t="s">
        <v>626</v>
      </c>
      <c t="s">
        <v>49</v>
      </c>
      <c s="26" t="s">
        <v>627</v>
      </c>
      <c s="27" t="s">
        <v>115</v>
      </c>
      <c s="28">
        <v>16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55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57</v>
      </c>
    </row>
    <row r="21" spans="1:5" ht="12.75" customHeight="1">
      <c r="A21" s="30" t="s">
        <v>58</v>
      </c>
      <c r="E21" s="32" t="s">
        <v>628</v>
      </c>
    </row>
    <row r="22" spans="1:5" ht="102" customHeight="1">
      <c r="A22" t="s">
        <v>59</v>
      </c>
      <c r="E22" s="31" t="s">
        <v>629</v>
      </c>
    </row>
    <row r="23" spans="1:16" ht="12.75" customHeight="1">
      <c r="A23" t="s">
        <v>51</v>
      </c>
      <c s="6" t="s">
        <v>69</v>
      </c>
      <c s="6" t="s">
        <v>630</v>
      </c>
      <c t="s">
        <v>49</v>
      </c>
      <c s="26" t="s">
        <v>631</v>
      </c>
      <c s="27" t="s">
        <v>101</v>
      </c>
      <c s="28">
        <v>100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55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57</v>
      </c>
    </row>
    <row r="25" spans="1:5" ht="12.75" customHeight="1">
      <c r="A25" s="30" t="s">
        <v>58</v>
      </c>
      <c r="E25" s="32" t="s">
        <v>628</v>
      </c>
    </row>
    <row r="26" spans="1:5" ht="114.75" customHeight="1">
      <c r="A26" t="s">
        <v>59</v>
      </c>
      <c r="E26" s="31" t="s">
        <v>632</v>
      </c>
    </row>
    <row r="27" spans="1:16" ht="12.75" customHeight="1">
      <c r="A27" t="s">
        <v>51</v>
      </c>
      <c s="6" t="s">
        <v>72</v>
      </c>
      <c s="6" t="s">
        <v>633</v>
      </c>
      <c t="s">
        <v>49</v>
      </c>
      <c s="26" t="s">
        <v>634</v>
      </c>
      <c s="27" t="s">
        <v>101</v>
      </c>
      <c s="28">
        <v>100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55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57</v>
      </c>
    </row>
    <row r="29" spans="1:5" ht="12.75" customHeight="1">
      <c r="A29" s="30" t="s">
        <v>58</v>
      </c>
      <c r="E29" s="32" t="s">
        <v>628</v>
      </c>
    </row>
    <row r="30" spans="1:5" ht="89.25" customHeight="1">
      <c r="A30" t="s">
        <v>59</v>
      </c>
      <c r="E30" s="31" t="s">
        <v>635</v>
      </c>
    </row>
    <row r="31" spans="1:16" ht="12.75" customHeight="1">
      <c r="A31" t="s">
        <v>51</v>
      </c>
      <c s="6" t="s">
        <v>77</v>
      </c>
      <c s="6" t="s">
        <v>636</v>
      </c>
      <c t="s">
        <v>49</v>
      </c>
      <c s="26" t="s">
        <v>637</v>
      </c>
      <c s="27" t="s">
        <v>101</v>
      </c>
      <c s="28">
        <v>12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55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57</v>
      </c>
    </row>
    <row r="33" spans="1:5" ht="12.75" customHeight="1">
      <c r="A33" s="30" t="s">
        <v>58</v>
      </c>
      <c r="E33" s="32" t="s">
        <v>628</v>
      </c>
    </row>
    <row r="34" spans="1:5" ht="102" customHeight="1">
      <c r="A34" t="s">
        <v>59</v>
      </c>
      <c r="E34" s="31" t="s">
        <v>638</v>
      </c>
    </row>
    <row r="35" spans="1:16" ht="12.75" customHeight="1">
      <c r="A35" t="s">
        <v>51</v>
      </c>
      <c s="6" t="s">
        <v>83</v>
      </c>
      <c s="6" t="s">
        <v>636</v>
      </c>
      <c t="s">
        <v>75</v>
      </c>
      <c s="26" t="s">
        <v>639</v>
      </c>
      <c s="27" t="s">
        <v>101</v>
      </c>
      <c s="28">
        <v>18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55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57</v>
      </c>
    </row>
    <row r="37" spans="1:5" ht="12.75" customHeight="1">
      <c r="A37" s="30" t="s">
        <v>58</v>
      </c>
      <c r="E37" s="32" t="s">
        <v>628</v>
      </c>
    </row>
    <row r="38" spans="1:5" ht="102" customHeight="1">
      <c r="A38" t="s">
        <v>59</v>
      </c>
      <c r="E38" s="31" t="s">
        <v>638</v>
      </c>
    </row>
    <row r="39" spans="1:16" ht="12.75" customHeight="1">
      <c r="A39" t="s">
        <v>51</v>
      </c>
      <c s="6" t="s">
        <v>88</v>
      </c>
      <c s="6" t="s">
        <v>640</v>
      </c>
      <c t="s">
        <v>49</v>
      </c>
      <c s="26" t="s">
        <v>641</v>
      </c>
      <c s="27" t="s">
        <v>115</v>
      </c>
      <c s="28">
        <v>4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55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57</v>
      </c>
    </row>
    <row r="41" spans="1:5" ht="12.75" customHeight="1">
      <c r="A41" s="30" t="s">
        <v>58</v>
      </c>
      <c r="E41" s="32" t="s">
        <v>628</v>
      </c>
    </row>
    <row r="42" spans="1:5" ht="89.25" customHeight="1">
      <c r="A42" t="s">
        <v>59</v>
      </c>
      <c r="E42" s="31" t="s">
        <v>642</v>
      </c>
    </row>
    <row r="43" spans="1:16" ht="12.75" customHeight="1">
      <c r="A43" t="s">
        <v>51</v>
      </c>
      <c s="6" t="s">
        <v>90</v>
      </c>
      <c s="6" t="s">
        <v>161</v>
      </c>
      <c t="s">
        <v>49</v>
      </c>
      <c s="26" t="s">
        <v>162</v>
      </c>
      <c s="27" t="s">
        <v>101</v>
      </c>
      <c s="28">
        <v>862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55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57</v>
      </c>
    </row>
    <row r="45" spans="1:5" ht="12.75" customHeight="1">
      <c r="A45" s="30" t="s">
        <v>58</v>
      </c>
      <c r="E45" s="32" t="s">
        <v>667</v>
      </c>
    </row>
    <row r="46" spans="1:5" ht="76.5" customHeight="1">
      <c r="A46" t="s">
        <v>59</v>
      </c>
      <c r="E46" s="31" t="s">
        <v>159</v>
      </c>
    </row>
    <row r="47" spans="1:16" ht="12.75" customHeight="1">
      <c r="A47" t="s">
        <v>51</v>
      </c>
      <c s="6" t="s">
        <v>94</v>
      </c>
      <c s="6" t="s">
        <v>644</v>
      </c>
      <c t="s">
        <v>49</v>
      </c>
      <c s="26" t="s">
        <v>645</v>
      </c>
      <c s="27" t="s">
        <v>101</v>
      </c>
      <c s="28">
        <v>863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55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57</v>
      </c>
    </row>
    <row r="49" spans="1:5" ht="12.75" customHeight="1">
      <c r="A49" s="30" t="s">
        <v>58</v>
      </c>
      <c r="E49" s="32" t="s">
        <v>667</v>
      </c>
    </row>
    <row r="50" spans="1:5" ht="76.5" customHeight="1">
      <c r="A50" t="s">
        <v>59</v>
      </c>
      <c r="E50" s="31" t="s">
        <v>646</v>
      </c>
    </row>
    <row r="51" spans="1:16" ht="12.75" customHeight="1">
      <c r="A51" t="s">
        <v>51</v>
      </c>
      <c s="6" t="s">
        <v>75</v>
      </c>
      <c s="6" t="s">
        <v>168</v>
      </c>
      <c t="s">
        <v>49</v>
      </c>
      <c s="26" t="s">
        <v>169</v>
      </c>
      <c s="27" t="s">
        <v>115</v>
      </c>
      <c s="28">
        <v>2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57</v>
      </c>
    </row>
    <row r="53" spans="1:5" ht="12.75" customHeight="1">
      <c r="A53" s="30" t="s">
        <v>58</v>
      </c>
      <c r="E53" s="32" t="s">
        <v>667</v>
      </c>
    </row>
    <row r="54" spans="1:5" ht="89.25" customHeight="1">
      <c r="A54" t="s">
        <v>59</v>
      </c>
      <c r="E54" s="31" t="s">
        <v>166</v>
      </c>
    </row>
    <row r="55" spans="1:16" ht="12.75" customHeight="1">
      <c r="A55" t="s">
        <v>51</v>
      </c>
      <c s="6" t="s">
        <v>91</v>
      </c>
      <c s="6" t="s">
        <v>647</v>
      </c>
      <c t="s">
        <v>49</v>
      </c>
      <c s="26" t="s">
        <v>648</v>
      </c>
      <c s="27" t="s">
        <v>115</v>
      </c>
      <c s="28">
        <v>4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57</v>
      </c>
    </row>
    <row r="57" spans="1:5" ht="12.75" customHeight="1">
      <c r="A57" s="30" t="s">
        <v>58</v>
      </c>
      <c r="E57" s="32" t="s">
        <v>667</v>
      </c>
    </row>
    <row r="58" spans="1:5" ht="89.25" customHeight="1">
      <c r="A58" t="s">
        <v>59</v>
      </c>
      <c r="E58" s="31" t="s">
        <v>649</v>
      </c>
    </row>
    <row r="59" spans="1:16" ht="12.75" customHeight="1">
      <c r="A59" t="s">
        <v>51</v>
      </c>
      <c s="6" t="s">
        <v>81</v>
      </c>
      <c s="6" t="s">
        <v>171</v>
      </c>
      <c t="s">
        <v>49</v>
      </c>
      <c s="26" t="s">
        <v>172</v>
      </c>
      <c s="27" t="s">
        <v>115</v>
      </c>
      <c s="28">
        <v>1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57</v>
      </c>
    </row>
    <row r="61" spans="1:5" ht="12.75" customHeight="1">
      <c r="A61" s="30" t="s">
        <v>58</v>
      </c>
      <c r="E61" s="32" t="s">
        <v>667</v>
      </c>
    </row>
    <row r="62" spans="1:5" ht="76.5" customHeight="1">
      <c r="A62" t="s">
        <v>59</v>
      </c>
      <c r="E62" s="31" t="s">
        <v>173</v>
      </c>
    </row>
    <row r="63" spans="1:16" ht="12.75" customHeight="1">
      <c r="A63" t="s">
        <v>51</v>
      </c>
      <c s="6" t="s">
        <v>97</v>
      </c>
      <c s="6" t="s">
        <v>668</v>
      </c>
      <c t="s">
        <v>49</v>
      </c>
      <c s="26" t="s">
        <v>669</v>
      </c>
      <c s="27" t="s">
        <v>115</v>
      </c>
      <c s="28">
        <v>1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57</v>
      </c>
    </row>
    <row r="65" spans="1:5" ht="12.75" customHeight="1">
      <c r="A65" s="30" t="s">
        <v>58</v>
      </c>
      <c r="E65" s="32" t="s">
        <v>667</v>
      </c>
    </row>
    <row r="66" spans="1:5" ht="76.5" customHeight="1">
      <c r="A66" t="s">
        <v>59</v>
      </c>
      <c r="E66" s="31" t="s">
        <v>670</v>
      </c>
    </row>
    <row r="67" spans="1:16" ht="12.75" customHeight="1">
      <c r="A67" t="s">
        <v>51</v>
      </c>
      <c s="6" t="s">
        <v>118</v>
      </c>
      <c s="6" t="s">
        <v>653</v>
      </c>
      <c t="s">
        <v>57</v>
      </c>
      <c s="26" t="s">
        <v>654</v>
      </c>
      <c s="27" t="s">
        <v>115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57</v>
      </c>
    </row>
    <row r="69" spans="1:5" ht="12.75" customHeight="1">
      <c r="A69" s="30" t="s">
        <v>58</v>
      </c>
      <c r="E69" s="32" t="s">
        <v>671</v>
      </c>
    </row>
    <row r="70" spans="1:5" ht="102" customHeight="1">
      <c r="A70" t="s">
        <v>59</v>
      </c>
      <c r="E70" s="31" t="s">
        <v>655</v>
      </c>
    </row>
    <row r="71" spans="1:16" ht="12.75" customHeight="1">
      <c r="A71" t="s">
        <v>51</v>
      </c>
      <c s="6" t="s">
        <v>122</v>
      </c>
      <c s="6" t="s">
        <v>297</v>
      </c>
      <c t="s">
        <v>49</v>
      </c>
      <c s="26" t="s">
        <v>351</v>
      </c>
      <c s="27" t="s">
        <v>115</v>
      </c>
      <c s="28">
        <v>1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57</v>
      </c>
    </row>
    <row r="73" spans="1:5" ht="12.75" customHeight="1">
      <c r="A73" s="30" t="s">
        <v>58</v>
      </c>
      <c r="E73" s="32" t="s">
        <v>667</v>
      </c>
    </row>
    <row r="74" spans="1:5" ht="89.25" customHeight="1">
      <c r="A74" t="s">
        <v>59</v>
      </c>
      <c r="E74" s="31" t="s">
        <v>299</v>
      </c>
    </row>
    <row r="75" spans="1:16" ht="12.75" customHeight="1">
      <c r="A75" t="s">
        <v>51</v>
      </c>
      <c s="6" t="s">
        <v>103</v>
      </c>
      <c s="6" t="s">
        <v>656</v>
      </c>
      <c t="s">
        <v>49</v>
      </c>
      <c s="26" t="s">
        <v>657</v>
      </c>
      <c s="27" t="s">
        <v>115</v>
      </c>
      <c s="28">
        <v>1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57</v>
      </c>
    </row>
    <row r="77" spans="1:5" ht="12.75" customHeight="1">
      <c r="A77" s="30" t="s">
        <v>58</v>
      </c>
      <c r="E77" s="32" t="s">
        <v>667</v>
      </c>
    </row>
    <row r="78" spans="1:5" ht="76.5" customHeight="1">
      <c r="A78" t="s">
        <v>59</v>
      </c>
      <c r="E78" s="31" t="s">
        <v>658</v>
      </c>
    </row>
    <row r="79" spans="1:16" ht="12.75" customHeight="1">
      <c r="A79" t="s">
        <v>51</v>
      </c>
      <c s="6" t="s">
        <v>129</v>
      </c>
      <c s="6" t="s">
        <v>659</v>
      </c>
      <c t="s">
        <v>49</v>
      </c>
      <c s="26" t="s">
        <v>332</v>
      </c>
      <c s="27" t="s">
        <v>115</v>
      </c>
      <c s="28">
        <v>1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57</v>
      </c>
    </row>
    <row r="81" spans="1:5" ht="12.75" customHeight="1">
      <c r="A81" s="30" t="s">
        <v>58</v>
      </c>
      <c r="E81" s="32" t="s">
        <v>667</v>
      </c>
    </row>
    <row r="82" spans="1:5" ht="76.5" customHeight="1">
      <c r="A82" t="s">
        <v>59</v>
      </c>
      <c r="E82" s="31" t="s">
        <v>660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672</v>
      </c>
      <c s="33">
        <f>Rekapitulace!C25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672</v>
      </c>
      <c r="E4" s="19" t="s">
        <v>673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COUNTIFS(L8:L31,"=0",A8:A31,"P")+COUNTIFS(L8:L31,"",A8:A31,"P")+SUM(Q8:Q31)</f>
      </c>
    </row>
    <row r="8" spans="1:13" ht="12.75" customHeight="1">
      <c r="A8" t="s">
        <v>45</v>
      </c>
      <c r="C8" s="21" t="s">
        <v>676</v>
      </c>
      <c r="E8" s="23" t="s">
        <v>673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48</v>
      </c>
      <c r="C9" s="7" t="s">
        <v>49</v>
      </c>
      <c r="E9" s="25" t="s">
        <v>677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678</v>
      </c>
      <c t="s">
        <v>57</v>
      </c>
      <c s="26" t="s">
        <v>679</v>
      </c>
      <c s="27" t="s">
        <v>68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680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681</v>
      </c>
    </row>
    <row r="12" spans="1:5" ht="12.75" customHeight="1">
      <c r="A12" s="30" t="s">
        <v>58</v>
      </c>
      <c r="E12" s="32" t="s">
        <v>682</v>
      </c>
    </row>
    <row r="13" spans="1:5" ht="12.75" customHeight="1">
      <c r="A13" t="s">
        <v>59</v>
      </c>
      <c r="E13" s="31" t="s">
        <v>683</v>
      </c>
    </row>
    <row r="14" spans="1:16" ht="12.75" customHeight="1">
      <c r="A14" t="s">
        <v>51</v>
      </c>
      <c s="6" t="s">
        <v>27</v>
      </c>
      <c s="6" t="s">
        <v>684</v>
      </c>
      <c t="s">
        <v>57</v>
      </c>
      <c s="26" t="s">
        <v>685</v>
      </c>
      <c s="27" t="s">
        <v>68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680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686</v>
      </c>
    </row>
    <row r="16" spans="1:5" ht="12.75" customHeight="1">
      <c r="A16" s="30" t="s">
        <v>58</v>
      </c>
      <c r="E16" s="32" t="s">
        <v>682</v>
      </c>
    </row>
    <row r="17" spans="1:5" ht="12.75" customHeight="1">
      <c r="A17" t="s">
        <v>59</v>
      </c>
      <c r="E17" s="31" t="s">
        <v>687</v>
      </c>
    </row>
    <row r="18" spans="1:16" ht="12.75" customHeight="1">
      <c r="A18" t="s">
        <v>51</v>
      </c>
      <c s="6" t="s">
        <v>26</v>
      </c>
      <c s="6" t="s">
        <v>688</v>
      </c>
      <c t="s">
        <v>57</v>
      </c>
      <c s="26" t="s">
        <v>689</v>
      </c>
      <c s="27" t="s">
        <v>68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680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690</v>
      </c>
    </row>
    <row r="20" spans="1:5" ht="12.75" customHeight="1">
      <c r="A20" s="30" t="s">
        <v>58</v>
      </c>
      <c r="E20" s="32" t="s">
        <v>682</v>
      </c>
    </row>
    <row r="21" spans="1:5" ht="12.75" customHeight="1">
      <c r="A21" t="s">
        <v>59</v>
      </c>
      <c r="E21" s="31" t="s">
        <v>691</v>
      </c>
    </row>
    <row r="22" spans="1:16" ht="12.75" customHeight="1">
      <c r="A22" t="s">
        <v>51</v>
      </c>
      <c s="6" t="s">
        <v>69</v>
      </c>
      <c s="6" t="s">
        <v>692</v>
      </c>
      <c t="s">
        <v>57</v>
      </c>
      <c s="26" t="s">
        <v>693</v>
      </c>
      <c s="27" t="s">
        <v>68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680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694</v>
      </c>
    </row>
    <row r="24" spans="1:5" ht="12.75" customHeight="1">
      <c r="A24" s="30" t="s">
        <v>58</v>
      </c>
      <c r="E24" s="32" t="s">
        <v>682</v>
      </c>
    </row>
    <row r="25" spans="1:5" ht="12.75" customHeight="1">
      <c r="A25" t="s">
        <v>59</v>
      </c>
      <c r="E25" s="31" t="s">
        <v>695</v>
      </c>
    </row>
    <row r="26" spans="1:13" ht="12.75" customHeight="1">
      <c r="A26" t="s">
        <v>48</v>
      </c>
      <c r="C26" s="7" t="s">
        <v>27</v>
      </c>
      <c r="E26" s="25" t="s">
        <v>696</v>
      </c>
      <c r="J26" s="24">
        <f>0</f>
      </c>
      <c s="24">
        <f>0</f>
      </c>
      <c s="24">
        <f>0+L27+L31</f>
      </c>
      <c s="24">
        <f>0+M27+M31</f>
      </c>
    </row>
    <row r="27" spans="1:16" ht="12.75" customHeight="1">
      <c r="A27" t="s">
        <v>51</v>
      </c>
      <c s="6" t="s">
        <v>72</v>
      </c>
      <c s="6" t="s">
        <v>697</v>
      </c>
      <c t="s">
        <v>57</v>
      </c>
      <c s="26" t="s">
        <v>698</v>
      </c>
      <c s="27" t="s">
        <v>68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680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699</v>
      </c>
    </row>
    <row r="29" spans="1:5" ht="12.75" customHeight="1">
      <c r="A29" s="30" t="s">
        <v>58</v>
      </c>
      <c r="E29" s="32" t="s">
        <v>682</v>
      </c>
    </row>
    <row r="30" spans="1:5" ht="25.5" customHeight="1">
      <c r="A30" t="s">
        <v>59</v>
      </c>
      <c r="E30" s="31" t="s">
        <v>700</v>
      </c>
    </row>
    <row r="31" spans="1:16" ht="12.75" customHeight="1">
      <c r="A31" t="s">
        <v>51</v>
      </c>
      <c s="6" t="s">
        <v>77</v>
      </c>
      <c s="6" t="s">
        <v>701</v>
      </c>
      <c t="s">
        <v>57</v>
      </c>
      <c s="26" t="s">
        <v>702</v>
      </c>
      <c s="27" t="s">
        <v>68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680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703</v>
      </c>
    </row>
    <row r="33" spans="1:5" ht="12.75" customHeight="1">
      <c r="A33" s="30" t="s">
        <v>58</v>
      </c>
      <c r="E33" s="32" t="s">
        <v>682</v>
      </c>
    </row>
    <row r="34" spans="1:5" ht="25.5" customHeight="1">
      <c r="A34" t="s">
        <v>59</v>
      </c>
      <c r="E34" s="31" t="s">
        <v>704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COUNTIFS(L8:L277,"=0",A8:A277,"P")+COUNTIFS(L8:L277,"",A8:A277,"P")+SUM(Q8:Q277)</f>
      </c>
    </row>
    <row r="8" spans="1:13" ht="12.75" customHeight="1">
      <c r="A8" t="s">
        <v>45</v>
      </c>
      <c r="C8" s="21" t="s">
        <v>46</v>
      </c>
      <c r="E8" s="23" t="s">
        <v>47</v>
      </c>
      <c r="J8" s="22">
        <f>0+J9+J30+J35+J52+J57+J66+J103+J132</f>
      </c>
      <c s="22">
        <f>0+K9+K30+K35+K52+K57+K66+K103+K132</f>
      </c>
      <c s="22">
        <f>0+L9+L30+L35+L52+L57+L66+L103+L132</f>
      </c>
      <c s="22">
        <f>0+M9+M30+M35+M52+M57+M66+M103+M132</f>
      </c>
    </row>
    <row r="9" spans="1:13" ht="12.75" customHeight="1">
      <c r="A9" t="s">
        <v>48</v>
      </c>
      <c r="C9" s="7" t="s">
        <v>49</v>
      </c>
      <c r="E9" s="25" t="s">
        <v>50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51</v>
      </c>
      <c s="6" t="s">
        <v>49</v>
      </c>
      <c s="6" t="s">
        <v>52</v>
      </c>
      <c t="s">
        <v>49</v>
      </c>
      <c s="26" t="s">
        <v>53</v>
      </c>
      <c s="27" t="s">
        <v>54</v>
      </c>
      <c s="28">
        <v>0.15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57</v>
      </c>
    </row>
    <row r="13" spans="1:5" ht="76.5" customHeight="1">
      <c r="A13" t="s">
        <v>59</v>
      </c>
      <c r="E13" s="31" t="s">
        <v>60</v>
      </c>
    </row>
    <row r="14" spans="1:16" ht="12.75" customHeight="1">
      <c r="A14" t="s">
        <v>51</v>
      </c>
      <c s="6" t="s">
        <v>27</v>
      </c>
      <c s="6" t="s">
        <v>61</v>
      </c>
      <c t="s">
        <v>49</v>
      </c>
      <c s="26" t="s">
        <v>62</v>
      </c>
      <c s="27" t="s">
        <v>63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57</v>
      </c>
    </row>
    <row r="16" spans="1:5" ht="12.75" customHeight="1">
      <c r="A16" s="30" t="s">
        <v>58</v>
      </c>
      <c r="E16" s="32" t="s">
        <v>64</v>
      </c>
    </row>
    <row r="17" spans="1:5" ht="12.75" customHeight="1">
      <c r="A17" t="s">
        <v>59</v>
      </c>
      <c r="E17" s="31" t="s">
        <v>65</v>
      </c>
    </row>
    <row r="18" spans="1:16" ht="12.75" customHeight="1">
      <c r="A18" t="s">
        <v>51</v>
      </c>
      <c s="6" t="s">
        <v>26</v>
      </c>
      <c s="6" t="s">
        <v>66</v>
      </c>
      <c t="s">
        <v>49</v>
      </c>
      <c s="26" t="s">
        <v>67</v>
      </c>
      <c s="27" t="s">
        <v>68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57</v>
      </c>
    </row>
    <row r="20" spans="1:5" ht="12.75" customHeight="1">
      <c r="A20" s="30" t="s">
        <v>58</v>
      </c>
      <c r="E20" s="32" t="s">
        <v>64</v>
      </c>
    </row>
    <row r="21" spans="1:5" ht="12.75" customHeight="1">
      <c r="A21" t="s">
        <v>59</v>
      </c>
      <c r="E21" s="31" t="s">
        <v>65</v>
      </c>
    </row>
    <row r="22" spans="1:16" ht="12.75" customHeight="1">
      <c r="A22" t="s">
        <v>51</v>
      </c>
      <c s="6" t="s">
        <v>69</v>
      </c>
      <c s="6" t="s">
        <v>70</v>
      </c>
      <c t="s">
        <v>49</v>
      </c>
      <c s="26" t="s">
        <v>71</v>
      </c>
      <c s="27" t="s">
        <v>68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57</v>
      </c>
    </row>
    <row r="24" spans="1:5" ht="12.75" customHeight="1">
      <c r="A24" s="30" t="s">
        <v>58</v>
      </c>
      <c r="E24" s="32" t="s">
        <v>57</v>
      </c>
    </row>
    <row r="25" spans="1:5" ht="12.75" customHeight="1">
      <c r="A25" t="s">
        <v>59</v>
      </c>
      <c r="E25" s="31" t="s">
        <v>65</v>
      </c>
    </row>
    <row r="26" spans="1:16" ht="12.75" customHeight="1">
      <c r="A26" t="s">
        <v>51</v>
      </c>
      <c s="6" t="s">
        <v>72</v>
      </c>
      <c s="6" t="s">
        <v>73</v>
      </c>
      <c t="s">
        <v>49</v>
      </c>
      <c s="26" t="s">
        <v>74</v>
      </c>
      <c s="27" t="s">
        <v>68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57</v>
      </c>
    </row>
    <row r="28" spans="1:5" ht="12.75" customHeight="1">
      <c r="A28" s="30" t="s">
        <v>58</v>
      </c>
      <c r="E28" s="32" t="s">
        <v>57</v>
      </c>
    </row>
    <row r="29" spans="1:5" ht="12.75" customHeight="1">
      <c r="A29" t="s">
        <v>59</v>
      </c>
      <c r="E29" s="31" t="s">
        <v>65</v>
      </c>
    </row>
    <row r="30" spans="1:13" ht="12.75" customHeight="1">
      <c r="A30" t="s">
        <v>48</v>
      </c>
      <c r="C30" s="7" t="s">
        <v>75</v>
      </c>
      <c r="E30" s="25" t="s">
        <v>76</v>
      </c>
      <c r="J30" s="24">
        <f>0</f>
      </c>
      <c s="24">
        <f>0</f>
      </c>
      <c s="24">
        <f>0+L31</f>
      </c>
      <c s="24">
        <f>0+M31</f>
      </c>
    </row>
    <row r="31" spans="1:16" ht="12.75" customHeight="1">
      <c r="A31" t="s">
        <v>51</v>
      </c>
      <c s="6" t="s">
        <v>77</v>
      </c>
      <c s="6" t="s">
        <v>78</v>
      </c>
      <c t="s">
        <v>49</v>
      </c>
      <c s="26" t="s">
        <v>79</v>
      </c>
      <c s="27" t="s">
        <v>80</v>
      </c>
      <c s="28">
        <v>80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55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57</v>
      </c>
    </row>
    <row r="33" spans="1:5" ht="12.75" customHeight="1">
      <c r="A33" s="30" t="s">
        <v>58</v>
      </c>
      <c r="E33" s="32" t="s">
        <v>64</v>
      </c>
    </row>
    <row r="34" spans="1:5" ht="12.75" customHeight="1">
      <c r="A34" t="s">
        <v>59</v>
      </c>
      <c r="E34" s="31" t="s">
        <v>57</v>
      </c>
    </row>
    <row r="35" spans="1:13" ht="12.75" customHeight="1">
      <c r="A35" t="s">
        <v>48</v>
      </c>
      <c r="C35" s="7" t="s">
        <v>81</v>
      </c>
      <c r="E35" s="25" t="s">
        <v>82</v>
      </c>
      <c r="J35" s="24">
        <f>0</f>
      </c>
      <c s="24">
        <f>0</f>
      </c>
      <c s="24">
        <f>0+L36+L40+L44+L48</f>
      </c>
      <c s="24">
        <f>0+M36+M40+M44+M48</f>
      </c>
    </row>
    <row r="36" spans="1:16" ht="12.75" customHeight="1">
      <c r="A36" t="s">
        <v>51</v>
      </c>
      <c s="6" t="s">
        <v>83</v>
      </c>
      <c s="6" t="s">
        <v>84</v>
      </c>
      <c t="s">
        <v>49</v>
      </c>
      <c s="26" t="s">
        <v>85</v>
      </c>
      <c s="27" t="s">
        <v>86</v>
      </c>
      <c s="28">
        <v>3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55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57</v>
      </c>
    </row>
    <row r="38" spans="1:5" ht="12.75" customHeight="1">
      <c r="A38" s="30" t="s">
        <v>58</v>
      </c>
      <c r="E38" s="32" t="s">
        <v>64</v>
      </c>
    </row>
    <row r="39" spans="1:5" ht="255" customHeight="1">
      <c r="A39" t="s">
        <v>59</v>
      </c>
      <c r="E39" s="31" t="s">
        <v>87</v>
      </c>
    </row>
    <row r="40" spans="1:16" ht="12.75" customHeight="1">
      <c r="A40" t="s">
        <v>51</v>
      </c>
      <c s="6" t="s">
        <v>88</v>
      </c>
      <c s="6" t="s">
        <v>84</v>
      </c>
      <c t="s">
        <v>75</v>
      </c>
      <c s="26" t="s">
        <v>89</v>
      </c>
      <c s="27" t="s">
        <v>86</v>
      </c>
      <c s="28">
        <v>6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55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57</v>
      </c>
    </row>
    <row r="42" spans="1:5" ht="12.75" customHeight="1">
      <c r="A42" s="30" t="s">
        <v>58</v>
      </c>
      <c r="E42" s="32" t="s">
        <v>64</v>
      </c>
    </row>
    <row r="43" spans="1:5" ht="255" customHeight="1">
      <c r="A43" t="s">
        <v>59</v>
      </c>
      <c r="E43" s="31" t="s">
        <v>87</v>
      </c>
    </row>
    <row r="44" spans="1:16" ht="12.75" customHeight="1">
      <c r="A44" t="s">
        <v>51</v>
      </c>
      <c s="6" t="s">
        <v>90</v>
      </c>
      <c s="6" t="s">
        <v>84</v>
      </c>
      <c t="s">
        <v>91</v>
      </c>
      <c s="26" t="s">
        <v>92</v>
      </c>
      <c s="27" t="s">
        <v>86</v>
      </c>
      <c s="28">
        <v>6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55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57</v>
      </c>
    </row>
    <row r="46" spans="1:5" ht="12.75" customHeight="1">
      <c r="A46" s="30" t="s">
        <v>58</v>
      </c>
      <c r="E46" s="32" t="s">
        <v>93</v>
      </c>
    </row>
    <row r="47" spans="1:5" ht="255" customHeight="1">
      <c r="A47" t="s">
        <v>59</v>
      </c>
      <c r="E47" s="31" t="s">
        <v>87</v>
      </c>
    </row>
    <row r="48" spans="1:16" ht="12.75" customHeight="1">
      <c r="A48" t="s">
        <v>51</v>
      </c>
      <c s="6" t="s">
        <v>94</v>
      </c>
      <c s="6" t="s">
        <v>95</v>
      </c>
      <c t="s">
        <v>49</v>
      </c>
      <c s="26" t="s">
        <v>96</v>
      </c>
      <c s="27" t="s">
        <v>86</v>
      </c>
      <c s="28">
        <v>51.8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55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57</v>
      </c>
    </row>
    <row r="50" spans="1:5" ht="12.75" customHeight="1">
      <c r="A50" s="30" t="s">
        <v>58</v>
      </c>
      <c r="E50" s="32" t="s">
        <v>64</v>
      </c>
    </row>
    <row r="51" spans="1:5" ht="255" customHeight="1">
      <c r="A51" t="s">
        <v>59</v>
      </c>
      <c r="E51" s="31" t="s">
        <v>87</v>
      </c>
    </row>
    <row r="52" spans="1:13" ht="12.75" customHeight="1">
      <c r="A52" t="s">
        <v>48</v>
      </c>
      <c r="C52" s="7" t="s">
        <v>97</v>
      </c>
      <c r="E52" s="25" t="s">
        <v>98</v>
      </c>
      <c r="J52" s="24">
        <f>0</f>
      </c>
      <c s="24">
        <f>0</f>
      </c>
      <c s="24">
        <f>0+L53</f>
      </c>
      <c s="24">
        <f>0+M53</f>
      </c>
    </row>
    <row r="53" spans="1:16" ht="12.75" customHeight="1">
      <c r="A53" t="s">
        <v>51</v>
      </c>
      <c s="6" t="s">
        <v>75</v>
      </c>
      <c s="6" t="s">
        <v>99</v>
      </c>
      <c t="s">
        <v>49</v>
      </c>
      <c s="26" t="s">
        <v>100</v>
      </c>
      <c s="27" t="s">
        <v>101</v>
      </c>
      <c s="28">
        <v>20</v>
      </c>
      <c s="27">
        <v>0</v>
      </c>
      <c s="27">
        <f>ROUND(G53*H53,6)</f>
      </c>
      <c r="L53" s="29">
        <v>0</v>
      </c>
      <c s="24">
        <f>ROUND(ROUND(L53,2)*ROUND(G53,3),2)</f>
      </c>
      <c s="27" t="s">
        <v>55</v>
      </c>
      <c>
        <f>(M53*21)/100</f>
      </c>
      <c t="s">
        <v>27</v>
      </c>
    </row>
    <row r="54" spans="1:5" ht="12.75" customHeight="1">
      <c r="A54" s="30" t="s">
        <v>56</v>
      </c>
      <c r="E54" s="31" t="s">
        <v>57</v>
      </c>
    </row>
    <row r="55" spans="1:5" ht="12.75" customHeight="1">
      <c r="A55" s="30" t="s">
        <v>58</v>
      </c>
      <c r="E55" s="32" t="s">
        <v>64</v>
      </c>
    </row>
    <row r="56" spans="1:5" ht="12.75" customHeight="1">
      <c r="A56" t="s">
        <v>59</v>
      </c>
      <c r="E56" s="31" t="s">
        <v>102</v>
      </c>
    </row>
    <row r="57" spans="1:13" ht="12.75" customHeight="1">
      <c r="A57" t="s">
        <v>48</v>
      </c>
      <c r="C57" s="7" t="s">
        <v>103</v>
      </c>
      <c r="E57" s="25" t="s">
        <v>104</v>
      </c>
      <c r="J57" s="24">
        <f>0</f>
      </c>
      <c s="24">
        <f>0</f>
      </c>
      <c s="24">
        <f>0+L58+L62</f>
      </c>
      <c s="24">
        <f>0+M58+M62</f>
      </c>
    </row>
    <row r="58" spans="1:16" ht="12.75" customHeight="1">
      <c r="A58" t="s">
        <v>51</v>
      </c>
      <c s="6" t="s">
        <v>91</v>
      </c>
      <c s="6" t="s">
        <v>105</v>
      </c>
      <c t="s">
        <v>49</v>
      </c>
      <c s="26" t="s">
        <v>106</v>
      </c>
      <c s="27" t="s">
        <v>86</v>
      </c>
      <c s="28">
        <v>9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55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57</v>
      </c>
    </row>
    <row r="60" spans="1:5" ht="165.75" customHeight="1">
      <c r="A60" s="30" t="s">
        <v>58</v>
      </c>
      <c r="E60" s="32" t="s">
        <v>107</v>
      </c>
    </row>
    <row r="61" spans="1:5" ht="12.75" customHeight="1">
      <c r="A61" t="s">
        <v>59</v>
      </c>
      <c r="E61" s="31" t="s">
        <v>57</v>
      </c>
    </row>
    <row r="62" spans="1:16" ht="12.75" customHeight="1">
      <c r="A62" t="s">
        <v>51</v>
      </c>
      <c s="6" t="s">
        <v>81</v>
      </c>
      <c s="6" t="s">
        <v>108</v>
      </c>
      <c t="s">
        <v>49</v>
      </c>
      <c s="26" t="s">
        <v>109</v>
      </c>
      <c s="27" t="s">
        <v>86</v>
      </c>
      <c s="28">
        <v>51.8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55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57</v>
      </c>
    </row>
    <row r="64" spans="1:5" ht="12.75" customHeight="1">
      <c r="A64" s="30" t="s">
        <v>58</v>
      </c>
      <c r="E64" s="32" t="s">
        <v>64</v>
      </c>
    </row>
    <row r="65" spans="1:5" ht="191.25" customHeight="1">
      <c r="A65" t="s">
        <v>59</v>
      </c>
      <c r="E65" s="31" t="s">
        <v>110</v>
      </c>
    </row>
    <row r="66" spans="1:13" ht="12.75" customHeight="1">
      <c r="A66" t="s">
        <v>48</v>
      </c>
      <c r="C66" s="7" t="s">
        <v>111</v>
      </c>
      <c r="E66" s="25" t="s">
        <v>112</v>
      </c>
      <c r="J66" s="24">
        <f>0</f>
      </c>
      <c s="24">
        <f>0</f>
      </c>
      <c s="24">
        <f>0+L67+L71+L75+L79+L83+L87+L91+L95+L99</f>
      </c>
      <c s="24">
        <f>0+M67+M71+M75+M79+M83+M87+M91+M95+M99</f>
      </c>
    </row>
    <row r="67" spans="1:16" ht="12.75" customHeight="1">
      <c r="A67" t="s">
        <v>51</v>
      </c>
      <c s="6" t="s">
        <v>97</v>
      </c>
      <c s="6" t="s">
        <v>113</v>
      </c>
      <c t="s">
        <v>49</v>
      </c>
      <c s="26" t="s">
        <v>114</v>
      </c>
      <c s="27" t="s">
        <v>115</v>
      </c>
      <c s="28">
        <v>2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57</v>
      </c>
    </row>
    <row r="69" spans="1:5" ht="12.75" customHeight="1">
      <c r="A69" s="30" t="s">
        <v>58</v>
      </c>
      <c r="E69" s="32" t="s">
        <v>116</v>
      </c>
    </row>
    <row r="70" spans="1:5" ht="114.75" customHeight="1">
      <c r="A70" t="s">
        <v>59</v>
      </c>
      <c r="E70" s="31" t="s">
        <v>117</v>
      </c>
    </row>
    <row r="71" spans="1:16" ht="12.75" customHeight="1">
      <c r="A71" t="s">
        <v>51</v>
      </c>
      <c s="6" t="s">
        <v>118</v>
      </c>
      <c s="6" t="s">
        <v>119</v>
      </c>
      <c t="s">
        <v>57</v>
      </c>
      <c s="26" t="s">
        <v>120</v>
      </c>
      <c s="27" t="s">
        <v>101</v>
      </c>
      <c s="28">
        <v>340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57</v>
      </c>
    </row>
    <row r="73" spans="1:5" ht="12.75" customHeight="1">
      <c r="A73" s="30" t="s">
        <v>58</v>
      </c>
      <c r="E73" s="32" t="s">
        <v>116</v>
      </c>
    </row>
    <row r="74" spans="1:5" ht="76.5" customHeight="1">
      <c r="A74" t="s">
        <v>59</v>
      </c>
      <c r="E74" s="31" t="s">
        <v>121</v>
      </c>
    </row>
    <row r="75" spans="1:16" ht="12.75" customHeight="1">
      <c r="A75" t="s">
        <v>51</v>
      </c>
      <c s="6" t="s">
        <v>122</v>
      </c>
      <c s="6" t="s">
        <v>123</v>
      </c>
      <c t="s">
        <v>57</v>
      </c>
      <c s="26" t="s">
        <v>124</v>
      </c>
      <c s="27" t="s">
        <v>101</v>
      </c>
      <c s="28">
        <v>26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57</v>
      </c>
    </row>
    <row r="77" spans="1:5" ht="12.75" customHeight="1">
      <c r="A77" s="30" t="s">
        <v>58</v>
      </c>
      <c r="E77" s="32" t="s">
        <v>116</v>
      </c>
    </row>
    <row r="78" spans="1:5" ht="114.75" customHeight="1">
      <c r="A78" t="s">
        <v>59</v>
      </c>
      <c r="E78" s="31" t="s">
        <v>125</v>
      </c>
    </row>
    <row r="79" spans="1:16" ht="12.75" customHeight="1">
      <c r="A79" t="s">
        <v>51</v>
      </c>
      <c s="6" t="s">
        <v>103</v>
      </c>
      <c s="6" t="s">
        <v>126</v>
      </c>
      <c t="s">
        <v>49</v>
      </c>
      <c s="26" t="s">
        <v>127</v>
      </c>
      <c s="27" t="s">
        <v>101</v>
      </c>
      <c s="28">
        <v>340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57</v>
      </c>
    </row>
    <row r="81" spans="1:5" ht="12.75" customHeight="1">
      <c r="A81" s="30" t="s">
        <v>58</v>
      </c>
      <c r="E81" s="32" t="s">
        <v>116</v>
      </c>
    </row>
    <row r="82" spans="1:5" ht="114.75" customHeight="1">
      <c r="A82" t="s">
        <v>59</v>
      </c>
      <c r="E82" s="31" t="s">
        <v>128</v>
      </c>
    </row>
    <row r="83" spans="1:16" ht="12.75" customHeight="1">
      <c r="A83" t="s">
        <v>51</v>
      </c>
      <c s="6" t="s">
        <v>129</v>
      </c>
      <c s="6" t="s">
        <v>130</v>
      </c>
      <c t="s">
        <v>49</v>
      </c>
      <c s="26" t="s">
        <v>131</v>
      </c>
      <c s="27" t="s">
        <v>101</v>
      </c>
      <c s="28">
        <v>110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57</v>
      </c>
    </row>
    <row r="85" spans="1:5" ht="12.75" customHeight="1">
      <c r="A85" s="30" t="s">
        <v>58</v>
      </c>
      <c r="E85" s="32" t="s">
        <v>116</v>
      </c>
    </row>
    <row r="86" spans="1:5" ht="114.75" customHeight="1">
      <c r="A86" t="s">
        <v>59</v>
      </c>
      <c r="E86" s="31" t="s">
        <v>132</v>
      </c>
    </row>
    <row r="87" spans="1:16" ht="12.75" customHeight="1">
      <c r="A87" t="s">
        <v>51</v>
      </c>
      <c s="6" t="s">
        <v>133</v>
      </c>
      <c s="6" t="s">
        <v>134</v>
      </c>
      <c t="s">
        <v>49</v>
      </c>
      <c s="26" t="s">
        <v>135</v>
      </c>
      <c s="27" t="s">
        <v>101</v>
      </c>
      <c s="28">
        <v>6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55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57</v>
      </c>
    </row>
    <row r="89" spans="1:5" ht="12.75" customHeight="1">
      <c r="A89" s="30" t="s">
        <v>58</v>
      </c>
      <c r="E89" s="32" t="s">
        <v>116</v>
      </c>
    </row>
    <row r="90" spans="1:5" ht="102" customHeight="1">
      <c r="A90" t="s">
        <v>59</v>
      </c>
      <c r="E90" s="31" t="s">
        <v>136</v>
      </c>
    </row>
    <row r="91" spans="1:16" ht="12.75" customHeight="1">
      <c r="A91" t="s">
        <v>51</v>
      </c>
      <c s="6" t="s">
        <v>137</v>
      </c>
      <c s="6" t="s">
        <v>138</v>
      </c>
      <c t="s">
        <v>49</v>
      </c>
      <c s="26" t="s">
        <v>139</v>
      </c>
      <c s="27" t="s">
        <v>115</v>
      </c>
      <c s="28">
        <v>3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57</v>
      </c>
    </row>
    <row r="93" spans="1:5" ht="12.75" customHeight="1">
      <c r="A93" s="30" t="s">
        <v>58</v>
      </c>
      <c r="E93" s="32" t="s">
        <v>140</v>
      </c>
    </row>
    <row r="94" spans="1:5" ht="102" customHeight="1">
      <c r="A94" t="s">
        <v>59</v>
      </c>
      <c r="E94" s="31" t="s">
        <v>141</v>
      </c>
    </row>
    <row r="95" spans="1:16" ht="12.75" customHeight="1">
      <c r="A95" t="s">
        <v>51</v>
      </c>
      <c s="6" t="s">
        <v>142</v>
      </c>
      <c s="6" t="s">
        <v>143</v>
      </c>
      <c t="s">
        <v>49</v>
      </c>
      <c s="26" t="s">
        <v>144</v>
      </c>
      <c s="27" t="s">
        <v>115</v>
      </c>
      <c s="28">
        <v>6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55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57</v>
      </c>
    </row>
    <row r="97" spans="1:5" ht="12.75" customHeight="1">
      <c r="A97" s="30" t="s">
        <v>58</v>
      </c>
      <c r="E97" s="32" t="s">
        <v>140</v>
      </c>
    </row>
    <row r="98" spans="1:5" ht="102" customHeight="1">
      <c r="A98" t="s">
        <v>59</v>
      </c>
      <c r="E98" s="31" t="s">
        <v>145</v>
      </c>
    </row>
    <row r="99" spans="1:16" ht="12.75" customHeight="1">
      <c r="A99" t="s">
        <v>51</v>
      </c>
      <c s="6" t="s">
        <v>146</v>
      </c>
      <c s="6" t="s">
        <v>147</v>
      </c>
      <c t="s">
        <v>49</v>
      </c>
      <c s="26" t="s">
        <v>148</v>
      </c>
      <c s="27" t="s">
        <v>101</v>
      </c>
      <c s="28">
        <v>17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55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57</v>
      </c>
    </row>
    <row r="101" spans="1:5" ht="12.75" customHeight="1">
      <c r="A101" s="30" t="s">
        <v>58</v>
      </c>
      <c r="E101" s="32" t="s">
        <v>116</v>
      </c>
    </row>
    <row r="102" spans="1:5" ht="114.75" customHeight="1">
      <c r="A102" t="s">
        <v>59</v>
      </c>
      <c r="E102" s="31" t="s">
        <v>128</v>
      </c>
    </row>
    <row r="103" spans="1:13" ht="12.75" customHeight="1">
      <c r="A103" t="s">
        <v>48</v>
      </c>
      <c r="C103" s="7" t="s">
        <v>149</v>
      </c>
      <c r="E103" s="25" t="s">
        <v>150</v>
      </c>
      <c r="J103" s="24">
        <f>0</f>
      </c>
      <c s="24">
        <f>0</f>
      </c>
      <c s="24">
        <f>0+L104+L108+L112+L116+L120+L124+L128</f>
      </c>
      <c s="24">
        <f>0+M104+M108+M112+M116+M120+M124+M128</f>
      </c>
    </row>
    <row r="104" spans="1:16" ht="12.75" customHeight="1">
      <c r="A104" t="s">
        <v>51</v>
      </c>
      <c s="6" t="s">
        <v>151</v>
      </c>
      <c s="6" t="s">
        <v>152</v>
      </c>
      <c t="s">
        <v>49</v>
      </c>
      <c s="26" t="s">
        <v>153</v>
      </c>
      <c s="27" t="s">
        <v>101</v>
      </c>
      <c s="28">
        <v>50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55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57</v>
      </c>
    </row>
    <row r="106" spans="1:5" ht="12.75" customHeight="1">
      <c r="A106" s="30" t="s">
        <v>58</v>
      </c>
      <c r="E106" s="32" t="s">
        <v>154</v>
      </c>
    </row>
    <row r="107" spans="1:5" ht="114.75" customHeight="1">
      <c r="A107" t="s">
        <v>59</v>
      </c>
      <c r="E107" s="31" t="s">
        <v>155</v>
      </c>
    </row>
    <row r="108" spans="1:16" ht="12.75" customHeight="1">
      <c r="A108" t="s">
        <v>51</v>
      </c>
      <c s="6" t="s">
        <v>156</v>
      </c>
      <c s="6" t="s">
        <v>157</v>
      </c>
      <c t="s">
        <v>49</v>
      </c>
      <c s="26" t="s">
        <v>158</v>
      </c>
      <c s="27" t="s">
        <v>101</v>
      </c>
      <c s="28">
        <v>10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55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57</v>
      </c>
    </row>
    <row r="110" spans="1:5" ht="12.75" customHeight="1">
      <c r="A110" s="30" t="s">
        <v>58</v>
      </c>
      <c r="E110" s="32" t="s">
        <v>154</v>
      </c>
    </row>
    <row r="111" spans="1:5" ht="76.5" customHeight="1">
      <c r="A111" t="s">
        <v>59</v>
      </c>
      <c r="E111" s="31" t="s">
        <v>159</v>
      </c>
    </row>
    <row r="112" spans="1:16" ht="12.75" customHeight="1">
      <c r="A112" t="s">
        <v>51</v>
      </c>
      <c s="6" t="s">
        <v>160</v>
      </c>
      <c s="6" t="s">
        <v>161</v>
      </c>
      <c t="s">
        <v>49</v>
      </c>
      <c s="26" t="s">
        <v>162</v>
      </c>
      <c s="27" t="s">
        <v>101</v>
      </c>
      <c s="28">
        <v>10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55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57</v>
      </c>
    </row>
    <row r="114" spans="1:5" ht="12.75" customHeight="1">
      <c r="A114" s="30" t="s">
        <v>58</v>
      </c>
      <c r="E114" s="32" t="s">
        <v>154</v>
      </c>
    </row>
    <row r="115" spans="1:5" ht="76.5" customHeight="1">
      <c r="A115" t="s">
        <v>59</v>
      </c>
      <c r="E115" s="31" t="s">
        <v>159</v>
      </c>
    </row>
    <row r="116" spans="1:16" ht="12.75" customHeight="1">
      <c r="A116" t="s">
        <v>51</v>
      </c>
      <c s="6" t="s">
        <v>163</v>
      </c>
      <c s="6" t="s">
        <v>164</v>
      </c>
      <c t="s">
        <v>49</v>
      </c>
      <c s="26" t="s">
        <v>165</v>
      </c>
      <c s="27" t="s">
        <v>115</v>
      </c>
      <c s="28">
        <v>4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55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57</v>
      </c>
    </row>
    <row r="118" spans="1:5" ht="12.75" customHeight="1">
      <c r="A118" s="30" t="s">
        <v>58</v>
      </c>
      <c r="E118" s="32" t="s">
        <v>154</v>
      </c>
    </row>
    <row r="119" spans="1:5" ht="89.25" customHeight="1">
      <c r="A119" t="s">
        <v>59</v>
      </c>
      <c r="E119" s="31" t="s">
        <v>166</v>
      </c>
    </row>
    <row r="120" spans="1:16" ht="12.75" customHeight="1">
      <c r="A120" t="s">
        <v>51</v>
      </c>
      <c s="6" t="s">
        <v>167</v>
      </c>
      <c s="6" t="s">
        <v>168</v>
      </c>
      <c t="s">
        <v>49</v>
      </c>
      <c s="26" t="s">
        <v>169</v>
      </c>
      <c s="27" t="s">
        <v>115</v>
      </c>
      <c s="28">
        <v>2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55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57</v>
      </c>
    </row>
    <row r="122" spans="1:5" ht="12.75" customHeight="1">
      <c r="A122" s="30" t="s">
        <v>58</v>
      </c>
      <c r="E122" s="32" t="s">
        <v>154</v>
      </c>
    </row>
    <row r="123" spans="1:5" ht="89.25" customHeight="1">
      <c r="A123" t="s">
        <v>59</v>
      </c>
      <c r="E123" s="31" t="s">
        <v>166</v>
      </c>
    </row>
    <row r="124" spans="1:16" ht="12.75" customHeight="1">
      <c r="A124" t="s">
        <v>51</v>
      </c>
      <c s="6" t="s">
        <v>170</v>
      </c>
      <c s="6" t="s">
        <v>171</v>
      </c>
      <c t="s">
        <v>49</v>
      </c>
      <c s="26" t="s">
        <v>172</v>
      </c>
      <c s="27" t="s">
        <v>115</v>
      </c>
      <c s="28">
        <v>1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55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57</v>
      </c>
    </row>
    <row r="126" spans="1:5" ht="12.75" customHeight="1">
      <c r="A126" s="30" t="s">
        <v>58</v>
      </c>
      <c r="E126" s="32" t="s">
        <v>154</v>
      </c>
    </row>
    <row r="127" spans="1:5" ht="76.5" customHeight="1">
      <c r="A127" t="s">
        <v>59</v>
      </c>
      <c r="E127" s="31" t="s">
        <v>173</v>
      </c>
    </row>
    <row r="128" spans="1:16" ht="12.75" customHeight="1">
      <c r="A128" t="s">
        <v>51</v>
      </c>
      <c s="6" t="s">
        <v>174</v>
      </c>
      <c s="6" t="s">
        <v>175</v>
      </c>
      <c t="s">
        <v>49</v>
      </c>
      <c s="26" t="s">
        <v>176</v>
      </c>
      <c s="27" t="s">
        <v>115</v>
      </c>
      <c s="28">
        <v>4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55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57</v>
      </c>
    </row>
    <row r="130" spans="1:5" ht="12.75" customHeight="1">
      <c r="A130" s="30" t="s">
        <v>58</v>
      </c>
      <c r="E130" s="32" t="s">
        <v>154</v>
      </c>
    </row>
    <row r="131" spans="1:5" ht="76.5" customHeight="1">
      <c r="A131" t="s">
        <v>59</v>
      </c>
      <c r="E131" s="31" t="s">
        <v>173</v>
      </c>
    </row>
    <row r="132" spans="1:13" ht="12.75" customHeight="1">
      <c r="A132" t="s">
        <v>48</v>
      </c>
      <c r="C132" s="7" t="s">
        <v>177</v>
      </c>
      <c r="E132" s="25" t="s">
        <v>178</v>
      </c>
      <c r="J132" s="24">
        <f>0</f>
      </c>
      <c s="24">
        <f>0</f>
      </c>
      <c s="24">
        <f>0+L133+L137+L141+L145+L149+L153+L157+L161+L165+L169+L173+L177+L181+L185+L189+L193+L197+L201+L205+L209+L213+L217+L221+L225+L229+L233+L237+L241+L245+L249+L253+L257+L261+L265+L269+L273+L277</f>
      </c>
      <c s="24">
        <f>0+M133+M137+M141+M145+M149+M153+M157+M161+M165+M169+M173+M177+M181+M185+M189+M193+M197+M201+M205+M209+M213+M217+M221+M225+M229+M233+M237+M241+M245+M249+M253+M257+M261+M265+M269+M273+M277</f>
      </c>
    </row>
    <row r="133" spans="1:16" ht="12.75" customHeight="1">
      <c r="A133" t="s">
        <v>51</v>
      </c>
      <c s="6" t="s">
        <v>179</v>
      </c>
      <c s="6" t="s">
        <v>180</v>
      </c>
      <c t="s">
        <v>49</v>
      </c>
      <c s="26" t="s">
        <v>181</v>
      </c>
      <c s="27" t="s">
        <v>182</v>
      </c>
      <c s="28">
        <v>0.524</v>
      </c>
      <c s="27">
        <v>0</v>
      </c>
      <c s="27">
        <f>ROUND(G133*H133,6)</f>
      </c>
      <c r="L133" s="29">
        <v>0</v>
      </c>
      <c s="24">
        <f>ROUND(ROUND(L133,2)*ROUND(G133,3),2)</f>
      </c>
      <c s="27" t="s">
        <v>55</v>
      </c>
      <c>
        <f>(M133*21)/100</f>
      </c>
      <c t="s">
        <v>27</v>
      </c>
    </row>
    <row r="134" spans="1:5" ht="12.75" customHeight="1">
      <c r="A134" s="30" t="s">
        <v>56</v>
      </c>
      <c r="E134" s="31" t="s">
        <v>57</v>
      </c>
    </row>
    <row r="135" spans="1:5" ht="12.75" customHeight="1">
      <c r="A135" s="30" t="s">
        <v>58</v>
      </c>
      <c r="E135" s="32" t="s">
        <v>183</v>
      </c>
    </row>
    <row r="136" spans="1:5" ht="76.5" customHeight="1">
      <c r="A136" t="s">
        <v>59</v>
      </c>
      <c r="E136" s="31" t="s">
        <v>184</v>
      </c>
    </row>
    <row r="137" spans="1:16" ht="12.75" customHeight="1">
      <c r="A137" t="s">
        <v>51</v>
      </c>
      <c s="6" t="s">
        <v>185</v>
      </c>
      <c s="6" t="s">
        <v>186</v>
      </c>
      <c t="s">
        <v>49</v>
      </c>
      <c s="26" t="s">
        <v>187</v>
      </c>
      <c s="27" t="s">
        <v>182</v>
      </c>
      <c s="28">
        <v>0.524</v>
      </c>
      <c s="27">
        <v>0</v>
      </c>
      <c s="27">
        <f>ROUND(G137*H137,6)</f>
      </c>
      <c r="L137" s="29">
        <v>0</v>
      </c>
      <c s="24">
        <f>ROUND(ROUND(L137,2)*ROUND(G137,3),2)</f>
      </c>
      <c s="27" t="s">
        <v>55</v>
      </c>
      <c>
        <f>(M137*21)/100</f>
      </c>
      <c t="s">
        <v>27</v>
      </c>
    </row>
    <row r="138" spans="1:5" ht="12.75" customHeight="1">
      <c r="A138" s="30" t="s">
        <v>56</v>
      </c>
      <c r="E138" s="31" t="s">
        <v>57</v>
      </c>
    </row>
    <row r="139" spans="1:5" ht="12.75" customHeight="1">
      <c r="A139" s="30" t="s">
        <v>58</v>
      </c>
      <c r="E139" s="32" t="s">
        <v>183</v>
      </c>
    </row>
    <row r="140" spans="1:5" ht="127.5" customHeight="1">
      <c r="A140" t="s">
        <v>59</v>
      </c>
      <c r="E140" s="31" t="s">
        <v>188</v>
      </c>
    </row>
    <row r="141" spans="1:16" ht="12.75" customHeight="1">
      <c r="A141" t="s">
        <v>51</v>
      </c>
      <c s="6" t="s">
        <v>189</v>
      </c>
      <c s="6" t="s">
        <v>190</v>
      </c>
      <c t="s">
        <v>49</v>
      </c>
      <c s="26" t="s">
        <v>191</v>
      </c>
      <c s="27" t="s">
        <v>182</v>
      </c>
      <c s="28">
        <v>5.316</v>
      </c>
      <c s="27">
        <v>0</v>
      </c>
      <c s="27">
        <f>ROUND(G141*H141,6)</f>
      </c>
      <c r="L141" s="29">
        <v>0</v>
      </c>
      <c s="24">
        <f>ROUND(ROUND(L141,2)*ROUND(G141,3),2)</f>
      </c>
      <c s="27" t="s">
        <v>55</v>
      </c>
      <c>
        <f>(M141*21)/100</f>
      </c>
      <c t="s">
        <v>27</v>
      </c>
    </row>
    <row r="142" spans="1:5" ht="12.75" customHeight="1">
      <c r="A142" s="30" t="s">
        <v>56</v>
      </c>
      <c r="E142" s="31" t="s">
        <v>57</v>
      </c>
    </row>
    <row r="143" spans="1:5" ht="12.75" customHeight="1">
      <c r="A143" s="30" t="s">
        <v>58</v>
      </c>
      <c r="E143" s="32" t="s">
        <v>183</v>
      </c>
    </row>
    <row r="144" spans="1:5" ht="76.5" customHeight="1">
      <c r="A144" t="s">
        <v>59</v>
      </c>
      <c r="E144" s="31" t="s">
        <v>192</v>
      </c>
    </row>
    <row r="145" spans="1:16" ht="12.75" customHeight="1">
      <c r="A145" t="s">
        <v>51</v>
      </c>
      <c s="6" t="s">
        <v>193</v>
      </c>
      <c s="6" t="s">
        <v>194</v>
      </c>
      <c t="s">
        <v>49</v>
      </c>
      <c s="26" t="s">
        <v>195</v>
      </c>
      <c s="27" t="s">
        <v>182</v>
      </c>
      <c s="28">
        <v>5.316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55</v>
      </c>
      <c>
        <f>(M145*21)/100</f>
      </c>
      <c t="s">
        <v>27</v>
      </c>
    </row>
    <row r="146" spans="1:5" ht="12.75" customHeight="1">
      <c r="A146" s="30" t="s">
        <v>56</v>
      </c>
      <c r="E146" s="31" t="s">
        <v>57</v>
      </c>
    </row>
    <row r="147" spans="1:5" ht="12.75" customHeight="1">
      <c r="A147" s="30" t="s">
        <v>58</v>
      </c>
      <c r="E147" s="32" t="s">
        <v>183</v>
      </c>
    </row>
    <row r="148" spans="1:5" ht="114.75" customHeight="1">
      <c r="A148" t="s">
        <v>59</v>
      </c>
      <c r="E148" s="31" t="s">
        <v>196</v>
      </c>
    </row>
    <row r="149" spans="1:16" ht="12.75" customHeight="1">
      <c r="A149" t="s">
        <v>51</v>
      </c>
      <c s="6" t="s">
        <v>197</v>
      </c>
      <c s="6" t="s">
        <v>198</v>
      </c>
      <c t="s">
        <v>49</v>
      </c>
      <c s="26" t="s">
        <v>199</v>
      </c>
      <c s="27" t="s">
        <v>115</v>
      </c>
      <c s="28">
        <v>16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55</v>
      </c>
      <c>
        <f>(M149*21)/100</f>
      </c>
      <c t="s">
        <v>27</v>
      </c>
    </row>
    <row r="150" spans="1:5" ht="12.75" customHeight="1">
      <c r="A150" s="30" t="s">
        <v>56</v>
      </c>
      <c r="E150" s="31" t="s">
        <v>57</v>
      </c>
    </row>
    <row r="151" spans="1:5" ht="12.75" customHeight="1">
      <c r="A151" s="30" t="s">
        <v>58</v>
      </c>
      <c r="E151" s="32" t="s">
        <v>183</v>
      </c>
    </row>
    <row r="152" spans="1:5" ht="89.25" customHeight="1">
      <c r="A152" t="s">
        <v>59</v>
      </c>
      <c r="E152" s="31" t="s">
        <v>200</v>
      </c>
    </row>
    <row r="153" spans="1:16" ht="12.75" customHeight="1">
      <c r="A153" t="s">
        <v>51</v>
      </c>
      <c s="6" t="s">
        <v>201</v>
      </c>
      <c s="6" t="s">
        <v>202</v>
      </c>
      <c t="s">
        <v>49</v>
      </c>
      <c s="26" t="s">
        <v>203</v>
      </c>
      <c s="27" t="s">
        <v>115</v>
      </c>
      <c s="28">
        <v>2</v>
      </c>
      <c s="27">
        <v>0</v>
      </c>
      <c s="27">
        <f>ROUND(G153*H153,6)</f>
      </c>
      <c r="L153" s="29">
        <v>0</v>
      </c>
      <c s="24">
        <f>ROUND(ROUND(L153,2)*ROUND(G153,3),2)</f>
      </c>
      <c s="27" t="s">
        <v>55</v>
      </c>
      <c>
        <f>(M153*21)/100</f>
      </c>
      <c t="s">
        <v>27</v>
      </c>
    </row>
    <row r="154" spans="1:5" ht="12.75" customHeight="1">
      <c r="A154" s="30" t="s">
        <v>56</v>
      </c>
      <c r="E154" s="31" t="s">
        <v>57</v>
      </c>
    </row>
    <row r="155" spans="1:5" ht="12.75" customHeight="1">
      <c r="A155" s="30" t="s">
        <v>58</v>
      </c>
      <c r="E155" s="32" t="s">
        <v>183</v>
      </c>
    </row>
    <row r="156" spans="1:5" ht="89.25" customHeight="1">
      <c r="A156" t="s">
        <v>59</v>
      </c>
      <c r="E156" s="31" t="s">
        <v>200</v>
      </c>
    </row>
    <row r="157" spans="1:16" ht="12.75" customHeight="1">
      <c r="A157" t="s">
        <v>51</v>
      </c>
      <c s="6" t="s">
        <v>204</v>
      </c>
      <c s="6" t="s">
        <v>205</v>
      </c>
      <c t="s">
        <v>49</v>
      </c>
      <c s="26" t="s">
        <v>206</v>
      </c>
      <c s="27" t="s">
        <v>115</v>
      </c>
      <c s="28">
        <v>1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55</v>
      </c>
      <c>
        <f>(M157*21)/100</f>
      </c>
      <c t="s">
        <v>27</v>
      </c>
    </row>
    <row r="158" spans="1:5" ht="12.75" customHeight="1">
      <c r="A158" s="30" t="s">
        <v>56</v>
      </c>
      <c r="E158" s="31" t="s">
        <v>57</v>
      </c>
    </row>
    <row r="159" spans="1:5" ht="12.75" customHeight="1">
      <c r="A159" s="30" t="s">
        <v>58</v>
      </c>
      <c r="E159" s="32" t="s">
        <v>154</v>
      </c>
    </row>
    <row r="160" spans="1:5" ht="114.75" customHeight="1">
      <c r="A160" t="s">
        <v>59</v>
      </c>
      <c r="E160" s="31" t="s">
        <v>207</v>
      </c>
    </row>
    <row r="161" spans="1:16" ht="12.75" customHeight="1">
      <c r="A161" t="s">
        <v>51</v>
      </c>
      <c s="6" t="s">
        <v>208</v>
      </c>
      <c s="6" t="s">
        <v>209</v>
      </c>
      <c t="s">
        <v>49</v>
      </c>
      <c s="26" t="s">
        <v>210</v>
      </c>
      <c s="27" t="s">
        <v>115</v>
      </c>
      <c s="28">
        <v>1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55</v>
      </c>
      <c>
        <f>(M161*21)/100</f>
      </c>
      <c t="s">
        <v>27</v>
      </c>
    </row>
    <row r="162" spans="1:5" ht="12.75" customHeight="1">
      <c r="A162" s="30" t="s">
        <v>56</v>
      </c>
      <c r="E162" s="31" t="s">
        <v>57</v>
      </c>
    </row>
    <row r="163" spans="1:5" ht="12.75" customHeight="1">
      <c r="A163" s="30" t="s">
        <v>58</v>
      </c>
      <c r="E163" s="32" t="s">
        <v>154</v>
      </c>
    </row>
    <row r="164" spans="1:5" ht="89.25" customHeight="1">
      <c r="A164" t="s">
        <v>59</v>
      </c>
      <c r="E164" s="31" t="s">
        <v>211</v>
      </c>
    </row>
    <row r="165" spans="1:16" ht="12.75" customHeight="1">
      <c r="A165" t="s">
        <v>51</v>
      </c>
      <c s="6" t="s">
        <v>212</v>
      </c>
      <c s="6" t="s">
        <v>213</v>
      </c>
      <c t="s">
        <v>49</v>
      </c>
      <c s="26" t="s">
        <v>214</v>
      </c>
      <c s="27" t="s">
        <v>115</v>
      </c>
      <c s="28">
        <v>38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55</v>
      </c>
      <c>
        <f>(M165*21)/100</f>
      </c>
      <c t="s">
        <v>27</v>
      </c>
    </row>
    <row r="166" spans="1:5" ht="12.75" customHeight="1">
      <c r="A166" s="30" t="s">
        <v>56</v>
      </c>
      <c r="E166" s="31" t="s">
        <v>57</v>
      </c>
    </row>
    <row r="167" spans="1:5" ht="12.75" customHeight="1">
      <c r="A167" s="30" t="s">
        <v>58</v>
      </c>
      <c r="E167" s="32" t="s">
        <v>183</v>
      </c>
    </row>
    <row r="168" spans="1:5" ht="89.25" customHeight="1">
      <c r="A168" t="s">
        <v>59</v>
      </c>
      <c r="E168" s="31" t="s">
        <v>215</v>
      </c>
    </row>
    <row r="169" spans="1:16" ht="12.75" customHeight="1">
      <c r="A169" t="s">
        <v>51</v>
      </c>
      <c s="6" t="s">
        <v>216</v>
      </c>
      <c s="6" t="s">
        <v>217</v>
      </c>
      <c t="s">
        <v>49</v>
      </c>
      <c s="26" t="s">
        <v>218</v>
      </c>
      <c s="27" t="s">
        <v>115</v>
      </c>
      <c s="28">
        <v>261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55</v>
      </c>
      <c>
        <f>(M169*21)/100</f>
      </c>
      <c t="s">
        <v>27</v>
      </c>
    </row>
    <row r="170" spans="1:5" ht="12.75" customHeight="1">
      <c r="A170" s="30" t="s">
        <v>56</v>
      </c>
      <c r="E170" s="31" t="s">
        <v>57</v>
      </c>
    </row>
    <row r="171" spans="1:5" ht="12.75" customHeight="1">
      <c r="A171" s="30" t="s">
        <v>58</v>
      </c>
      <c r="E171" s="32" t="s">
        <v>183</v>
      </c>
    </row>
    <row r="172" spans="1:5" ht="89.25" customHeight="1">
      <c r="A172" t="s">
        <v>59</v>
      </c>
      <c r="E172" s="31" t="s">
        <v>219</v>
      </c>
    </row>
    <row r="173" spans="1:16" ht="12.75" customHeight="1">
      <c r="A173" t="s">
        <v>51</v>
      </c>
      <c s="6" t="s">
        <v>220</v>
      </c>
      <c s="6" t="s">
        <v>221</v>
      </c>
      <c t="s">
        <v>49</v>
      </c>
      <c s="26" t="s">
        <v>222</v>
      </c>
      <c s="27" t="s">
        <v>115</v>
      </c>
      <c s="28">
        <v>1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55</v>
      </c>
      <c>
        <f>(M173*21)/100</f>
      </c>
      <c t="s">
        <v>27</v>
      </c>
    </row>
    <row r="174" spans="1:5" ht="12.75" customHeight="1">
      <c r="A174" s="30" t="s">
        <v>56</v>
      </c>
      <c r="E174" s="31" t="s">
        <v>57</v>
      </c>
    </row>
    <row r="175" spans="1:5" ht="12.75" customHeight="1">
      <c r="A175" s="30" t="s">
        <v>58</v>
      </c>
      <c r="E175" s="32" t="s">
        <v>93</v>
      </c>
    </row>
    <row r="176" spans="1:5" ht="89.25" customHeight="1">
      <c r="A176" t="s">
        <v>59</v>
      </c>
      <c r="E176" s="31" t="s">
        <v>223</v>
      </c>
    </row>
    <row r="177" spans="1:16" ht="12.75" customHeight="1">
      <c r="A177" t="s">
        <v>51</v>
      </c>
      <c s="6" t="s">
        <v>224</v>
      </c>
      <c s="6" t="s">
        <v>225</v>
      </c>
      <c t="s">
        <v>49</v>
      </c>
      <c s="26" t="s">
        <v>226</v>
      </c>
      <c s="27" t="s">
        <v>115</v>
      </c>
      <c s="28">
        <v>1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55</v>
      </c>
      <c>
        <f>(M177*21)/100</f>
      </c>
      <c t="s">
        <v>27</v>
      </c>
    </row>
    <row r="178" spans="1:5" ht="12.75" customHeight="1">
      <c r="A178" s="30" t="s">
        <v>56</v>
      </c>
      <c r="E178" s="31" t="s">
        <v>57</v>
      </c>
    </row>
    <row r="179" spans="1:5" ht="12.75" customHeight="1">
      <c r="A179" s="30" t="s">
        <v>58</v>
      </c>
      <c r="E179" s="32" t="s">
        <v>93</v>
      </c>
    </row>
    <row r="180" spans="1:5" ht="89.25" customHeight="1">
      <c r="A180" t="s">
        <v>59</v>
      </c>
      <c r="E180" s="31" t="s">
        <v>227</v>
      </c>
    </row>
    <row r="181" spans="1:16" ht="12.75" customHeight="1">
      <c r="A181" t="s">
        <v>51</v>
      </c>
      <c s="6" t="s">
        <v>228</v>
      </c>
      <c s="6" t="s">
        <v>229</v>
      </c>
      <c t="s">
        <v>49</v>
      </c>
      <c s="26" t="s">
        <v>230</v>
      </c>
      <c s="27" t="s">
        <v>115</v>
      </c>
      <c s="28">
        <v>1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55</v>
      </c>
      <c>
        <f>(M181*21)/100</f>
      </c>
      <c t="s">
        <v>27</v>
      </c>
    </row>
    <row r="182" spans="1:5" ht="12.75" customHeight="1">
      <c r="A182" s="30" t="s">
        <v>56</v>
      </c>
      <c r="E182" s="31" t="s">
        <v>57</v>
      </c>
    </row>
    <row r="183" spans="1:5" ht="12.75" customHeight="1">
      <c r="A183" s="30" t="s">
        <v>58</v>
      </c>
      <c r="E183" s="32" t="s">
        <v>93</v>
      </c>
    </row>
    <row r="184" spans="1:5" ht="89.25" customHeight="1">
      <c r="A184" t="s">
        <v>59</v>
      </c>
      <c r="E184" s="31" t="s">
        <v>231</v>
      </c>
    </row>
    <row r="185" spans="1:16" ht="12.75" customHeight="1">
      <c r="A185" t="s">
        <v>51</v>
      </c>
      <c s="6" t="s">
        <v>232</v>
      </c>
      <c s="6" t="s">
        <v>233</v>
      </c>
      <c t="s">
        <v>49</v>
      </c>
      <c s="26" t="s">
        <v>234</v>
      </c>
      <c s="27" t="s">
        <v>115</v>
      </c>
      <c s="28">
        <v>1</v>
      </c>
      <c s="27">
        <v>0</v>
      </c>
      <c s="27">
        <f>ROUND(G185*H185,6)</f>
      </c>
      <c r="L185" s="29">
        <v>0</v>
      </c>
      <c s="24">
        <f>ROUND(ROUND(L185,2)*ROUND(G185,3),2)</f>
      </c>
      <c s="27" t="s">
        <v>55</v>
      </c>
      <c>
        <f>(M185*21)/100</f>
      </c>
      <c t="s">
        <v>27</v>
      </c>
    </row>
    <row r="186" spans="1:5" ht="12.75" customHeight="1">
      <c r="A186" s="30" t="s">
        <v>56</v>
      </c>
      <c r="E186" s="31" t="s">
        <v>57</v>
      </c>
    </row>
    <row r="187" spans="1:5" ht="12.75" customHeight="1">
      <c r="A187" s="30" t="s">
        <v>58</v>
      </c>
      <c r="E187" s="32" t="s">
        <v>93</v>
      </c>
    </row>
    <row r="188" spans="1:5" ht="89.25" customHeight="1">
      <c r="A188" t="s">
        <v>59</v>
      </c>
      <c r="E188" s="31" t="s">
        <v>235</v>
      </c>
    </row>
    <row r="189" spans="1:16" ht="12.75" customHeight="1">
      <c r="A189" t="s">
        <v>51</v>
      </c>
      <c s="6" t="s">
        <v>236</v>
      </c>
      <c s="6" t="s">
        <v>237</v>
      </c>
      <c t="s">
        <v>49</v>
      </c>
      <c s="26" t="s">
        <v>238</v>
      </c>
      <c s="27" t="s">
        <v>115</v>
      </c>
      <c s="28">
        <v>2</v>
      </c>
      <c s="27">
        <v>0</v>
      </c>
      <c s="27">
        <f>ROUND(G189*H189,6)</f>
      </c>
      <c r="L189" s="29">
        <v>0</v>
      </c>
      <c s="24">
        <f>ROUND(ROUND(L189,2)*ROUND(G189,3),2)</f>
      </c>
      <c s="27" t="s">
        <v>55</v>
      </c>
      <c>
        <f>(M189*21)/100</f>
      </c>
      <c t="s">
        <v>27</v>
      </c>
    </row>
    <row r="190" spans="1:5" ht="12.75" customHeight="1">
      <c r="A190" s="30" t="s">
        <v>56</v>
      </c>
      <c r="E190" s="31" t="s">
        <v>57</v>
      </c>
    </row>
    <row r="191" spans="1:5" ht="12.75" customHeight="1">
      <c r="A191" s="30" t="s">
        <v>58</v>
      </c>
      <c r="E191" s="32" t="s">
        <v>93</v>
      </c>
    </row>
    <row r="192" spans="1:5" ht="89.25" customHeight="1">
      <c r="A192" t="s">
        <v>59</v>
      </c>
      <c r="E192" s="31" t="s">
        <v>239</v>
      </c>
    </row>
    <row r="193" spans="1:16" ht="12.75" customHeight="1">
      <c r="A193" t="s">
        <v>51</v>
      </c>
      <c s="6" t="s">
        <v>240</v>
      </c>
      <c s="6" t="s">
        <v>241</v>
      </c>
      <c t="s">
        <v>49</v>
      </c>
      <c s="26" t="s">
        <v>242</v>
      </c>
      <c s="27" t="s">
        <v>115</v>
      </c>
      <c s="28">
        <v>2</v>
      </c>
      <c s="27">
        <v>0</v>
      </c>
      <c s="27">
        <f>ROUND(G193*H193,6)</f>
      </c>
      <c r="L193" s="29">
        <v>0</v>
      </c>
      <c s="24">
        <f>ROUND(ROUND(L193,2)*ROUND(G193,3),2)</f>
      </c>
      <c s="27" t="s">
        <v>55</v>
      </c>
      <c>
        <f>(M193*21)/100</f>
      </c>
      <c t="s">
        <v>27</v>
      </c>
    </row>
    <row r="194" spans="1:5" ht="12.75" customHeight="1">
      <c r="A194" s="30" t="s">
        <v>56</v>
      </c>
      <c r="E194" s="31" t="s">
        <v>57</v>
      </c>
    </row>
    <row r="195" spans="1:5" ht="12.75" customHeight="1">
      <c r="A195" s="30" t="s">
        <v>58</v>
      </c>
      <c r="E195" s="32" t="s">
        <v>93</v>
      </c>
    </row>
    <row r="196" spans="1:5" ht="89.25" customHeight="1">
      <c r="A196" t="s">
        <v>59</v>
      </c>
      <c r="E196" s="31" t="s">
        <v>243</v>
      </c>
    </row>
    <row r="197" spans="1:16" ht="12.75" customHeight="1">
      <c r="A197" t="s">
        <v>51</v>
      </c>
      <c s="6" t="s">
        <v>244</v>
      </c>
      <c s="6" t="s">
        <v>245</v>
      </c>
      <c t="s">
        <v>49</v>
      </c>
      <c s="26" t="s">
        <v>246</v>
      </c>
      <c s="27" t="s">
        <v>115</v>
      </c>
      <c s="28">
        <v>6</v>
      </c>
      <c s="27">
        <v>0</v>
      </c>
      <c s="27">
        <f>ROUND(G197*H197,6)</f>
      </c>
      <c r="L197" s="29">
        <v>0</v>
      </c>
      <c s="24">
        <f>ROUND(ROUND(L197,2)*ROUND(G197,3),2)</f>
      </c>
      <c s="27" t="s">
        <v>55</v>
      </c>
      <c>
        <f>(M197*21)/100</f>
      </c>
      <c t="s">
        <v>27</v>
      </c>
    </row>
    <row r="198" spans="1:5" ht="12.75" customHeight="1">
      <c r="A198" s="30" t="s">
        <v>56</v>
      </c>
      <c r="E198" s="31" t="s">
        <v>57</v>
      </c>
    </row>
    <row r="199" spans="1:5" ht="12.75" customHeight="1">
      <c r="A199" s="30" t="s">
        <v>58</v>
      </c>
      <c r="E199" s="32" t="s">
        <v>247</v>
      </c>
    </row>
    <row r="200" spans="1:5" ht="114.75" customHeight="1">
      <c r="A200" t="s">
        <v>59</v>
      </c>
      <c r="E200" s="31" t="s">
        <v>248</v>
      </c>
    </row>
    <row r="201" spans="1:16" ht="12.75" customHeight="1">
      <c r="A201" t="s">
        <v>51</v>
      </c>
      <c s="6" t="s">
        <v>249</v>
      </c>
      <c s="6" t="s">
        <v>250</v>
      </c>
      <c t="s">
        <v>49</v>
      </c>
      <c s="26" t="s">
        <v>251</v>
      </c>
      <c s="27" t="s">
        <v>115</v>
      </c>
      <c s="28">
        <v>1</v>
      </c>
      <c s="27">
        <v>0</v>
      </c>
      <c s="27">
        <f>ROUND(G201*H201,6)</f>
      </c>
      <c r="L201" s="29">
        <v>0</v>
      </c>
      <c s="24">
        <f>ROUND(ROUND(L201,2)*ROUND(G201,3),2)</f>
      </c>
      <c s="27" t="s">
        <v>55</v>
      </c>
      <c>
        <f>(M201*21)/100</f>
      </c>
      <c t="s">
        <v>27</v>
      </c>
    </row>
    <row r="202" spans="1:5" ht="12.75" customHeight="1">
      <c r="A202" s="30" t="s">
        <v>56</v>
      </c>
      <c r="E202" s="31" t="s">
        <v>57</v>
      </c>
    </row>
    <row r="203" spans="1:5" ht="12.75" customHeight="1">
      <c r="A203" s="30" t="s">
        <v>58</v>
      </c>
      <c r="E203" s="32" t="s">
        <v>93</v>
      </c>
    </row>
    <row r="204" spans="1:5" ht="89.25" customHeight="1">
      <c r="A204" t="s">
        <v>59</v>
      </c>
      <c r="E204" s="31" t="s">
        <v>252</v>
      </c>
    </row>
    <row r="205" spans="1:16" ht="12.75" customHeight="1">
      <c r="A205" t="s">
        <v>51</v>
      </c>
      <c s="6" t="s">
        <v>253</v>
      </c>
      <c s="6" t="s">
        <v>254</v>
      </c>
      <c t="s">
        <v>49</v>
      </c>
      <c s="26" t="s">
        <v>255</v>
      </c>
      <c s="27" t="s">
        <v>115</v>
      </c>
      <c s="28">
        <v>1</v>
      </c>
      <c s="27">
        <v>0</v>
      </c>
      <c s="27">
        <f>ROUND(G205*H205,6)</f>
      </c>
      <c r="L205" s="29">
        <v>0</v>
      </c>
      <c s="24">
        <f>ROUND(ROUND(L205,2)*ROUND(G205,3),2)</f>
      </c>
      <c s="27" t="s">
        <v>55</v>
      </c>
      <c>
        <f>(M205*21)/100</f>
      </c>
      <c t="s">
        <v>27</v>
      </c>
    </row>
    <row r="206" spans="1:5" ht="12.75" customHeight="1">
      <c r="A206" s="30" t="s">
        <v>56</v>
      </c>
      <c r="E206" s="31" t="s">
        <v>57</v>
      </c>
    </row>
    <row r="207" spans="1:5" ht="12.75" customHeight="1">
      <c r="A207" s="30" t="s">
        <v>58</v>
      </c>
      <c r="E207" s="32" t="s">
        <v>93</v>
      </c>
    </row>
    <row r="208" spans="1:5" ht="89.25" customHeight="1">
      <c r="A208" t="s">
        <v>59</v>
      </c>
      <c r="E208" s="31" t="s">
        <v>256</v>
      </c>
    </row>
    <row r="209" spans="1:16" ht="12.75" customHeight="1">
      <c r="A209" t="s">
        <v>51</v>
      </c>
      <c s="6" t="s">
        <v>257</v>
      </c>
      <c s="6" t="s">
        <v>258</v>
      </c>
      <c t="s">
        <v>49</v>
      </c>
      <c s="26" t="s">
        <v>259</v>
      </c>
      <c s="27" t="s">
        <v>115</v>
      </c>
      <c s="28">
        <v>1</v>
      </c>
      <c s="27">
        <v>0</v>
      </c>
      <c s="27">
        <f>ROUND(G209*H209,6)</f>
      </c>
      <c r="L209" s="29">
        <v>0</v>
      </c>
      <c s="24">
        <f>ROUND(ROUND(L209,2)*ROUND(G209,3),2)</f>
      </c>
      <c s="27" t="s">
        <v>55</v>
      </c>
      <c>
        <f>(M209*21)/100</f>
      </c>
      <c t="s">
        <v>27</v>
      </c>
    </row>
    <row r="210" spans="1:5" ht="12.75" customHeight="1">
      <c r="A210" s="30" t="s">
        <v>56</v>
      </c>
      <c r="E210" s="31" t="s">
        <v>57</v>
      </c>
    </row>
    <row r="211" spans="1:5" ht="12.75" customHeight="1">
      <c r="A211" s="30" t="s">
        <v>58</v>
      </c>
      <c r="E211" s="32" t="s">
        <v>260</v>
      </c>
    </row>
    <row r="212" spans="1:5" ht="102" customHeight="1">
      <c r="A212" t="s">
        <v>59</v>
      </c>
      <c r="E212" s="31" t="s">
        <v>261</v>
      </c>
    </row>
    <row r="213" spans="1:16" ht="12.75" customHeight="1">
      <c r="A213" t="s">
        <v>51</v>
      </c>
      <c s="6" t="s">
        <v>262</v>
      </c>
      <c s="6" t="s">
        <v>263</v>
      </c>
      <c t="s">
        <v>49</v>
      </c>
      <c s="26" t="s">
        <v>264</v>
      </c>
      <c s="27" t="s">
        <v>115</v>
      </c>
      <c s="28">
        <v>1</v>
      </c>
      <c s="27">
        <v>0</v>
      </c>
      <c s="27">
        <f>ROUND(G213*H213,6)</f>
      </c>
      <c r="L213" s="29">
        <v>0</v>
      </c>
      <c s="24">
        <f>ROUND(ROUND(L213,2)*ROUND(G213,3),2)</f>
      </c>
      <c s="27" t="s">
        <v>55</v>
      </c>
      <c>
        <f>(M213*21)/100</f>
      </c>
      <c t="s">
        <v>27</v>
      </c>
    </row>
    <row r="214" spans="1:5" ht="12.75" customHeight="1">
      <c r="A214" s="30" t="s">
        <v>56</v>
      </c>
      <c r="E214" s="31" t="s">
        <v>57</v>
      </c>
    </row>
    <row r="215" spans="1:5" ht="12.75" customHeight="1">
      <c r="A215" s="30" t="s">
        <v>58</v>
      </c>
      <c r="E215" s="32" t="s">
        <v>265</v>
      </c>
    </row>
    <row r="216" spans="1:5" ht="89.25" customHeight="1">
      <c r="A216" t="s">
        <v>59</v>
      </c>
      <c r="E216" s="31" t="s">
        <v>266</v>
      </c>
    </row>
    <row r="217" spans="1:16" ht="12.75" customHeight="1">
      <c r="A217" t="s">
        <v>51</v>
      </c>
      <c s="6" t="s">
        <v>267</v>
      </c>
      <c s="6" t="s">
        <v>268</v>
      </c>
      <c t="s">
        <v>49</v>
      </c>
      <c s="26" t="s">
        <v>269</v>
      </c>
      <c s="27" t="s">
        <v>115</v>
      </c>
      <c s="28">
        <v>1</v>
      </c>
      <c s="27">
        <v>0</v>
      </c>
      <c s="27">
        <f>ROUND(G217*H217,6)</f>
      </c>
      <c r="L217" s="29">
        <v>0</v>
      </c>
      <c s="24">
        <f>ROUND(ROUND(L217,2)*ROUND(G217,3),2)</f>
      </c>
      <c s="27" t="s">
        <v>55</v>
      </c>
      <c>
        <f>(M217*21)/100</f>
      </c>
      <c t="s">
        <v>27</v>
      </c>
    </row>
    <row r="218" spans="1:5" ht="12.75" customHeight="1">
      <c r="A218" s="30" t="s">
        <v>56</v>
      </c>
      <c r="E218" s="31" t="s">
        <v>57</v>
      </c>
    </row>
    <row r="219" spans="1:5" ht="12.75" customHeight="1">
      <c r="A219" s="30" t="s">
        <v>58</v>
      </c>
      <c r="E219" s="32" t="s">
        <v>247</v>
      </c>
    </row>
    <row r="220" spans="1:5" ht="89.25" customHeight="1">
      <c r="A220" t="s">
        <v>59</v>
      </c>
      <c r="E220" s="31" t="s">
        <v>270</v>
      </c>
    </row>
    <row r="221" spans="1:16" ht="12.75" customHeight="1">
      <c r="A221" t="s">
        <v>51</v>
      </c>
      <c s="6" t="s">
        <v>271</v>
      </c>
      <c s="6" t="s">
        <v>272</v>
      </c>
      <c t="s">
        <v>49</v>
      </c>
      <c s="26" t="s">
        <v>273</v>
      </c>
      <c s="27" t="s">
        <v>274</v>
      </c>
      <c s="28">
        <v>1</v>
      </c>
      <c s="27">
        <v>0</v>
      </c>
      <c s="27">
        <f>ROUND(G221*H221,6)</f>
      </c>
      <c r="L221" s="29">
        <v>0</v>
      </c>
      <c s="24">
        <f>ROUND(ROUND(L221,2)*ROUND(G221,3),2)</f>
      </c>
      <c s="27" t="s">
        <v>55</v>
      </c>
      <c>
        <f>(M221*21)/100</f>
      </c>
      <c t="s">
        <v>27</v>
      </c>
    </row>
    <row r="222" spans="1:5" ht="12.75" customHeight="1">
      <c r="A222" s="30" t="s">
        <v>56</v>
      </c>
      <c r="E222" s="31" t="s">
        <v>57</v>
      </c>
    </row>
    <row r="223" spans="1:5" ht="12.75" customHeight="1">
      <c r="A223" s="30" t="s">
        <v>58</v>
      </c>
      <c r="E223" s="32" t="s">
        <v>247</v>
      </c>
    </row>
    <row r="224" spans="1:5" ht="89.25" customHeight="1">
      <c r="A224" t="s">
        <v>59</v>
      </c>
      <c r="E224" s="31" t="s">
        <v>275</v>
      </c>
    </row>
    <row r="225" spans="1:16" ht="12.75" customHeight="1">
      <c r="A225" t="s">
        <v>51</v>
      </c>
      <c s="6" t="s">
        <v>276</v>
      </c>
      <c s="6" t="s">
        <v>277</v>
      </c>
      <c t="s">
        <v>49</v>
      </c>
      <c s="26" t="s">
        <v>278</v>
      </c>
      <c s="27" t="s">
        <v>115</v>
      </c>
      <c s="28">
        <v>1</v>
      </c>
      <c s="27">
        <v>0</v>
      </c>
      <c s="27">
        <f>ROUND(G225*H225,6)</f>
      </c>
      <c r="L225" s="29">
        <v>0</v>
      </c>
      <c s="24">
        <f>ROUND(ROUND(L225,2)*ROUND(G225,3),2)</f>
      </c>
      <c s="27" t="s">
        <v>55</v>
      </c>
      <c>
        <f>(M225*21)/100</f>
      </c>
      <c t="s">
        <v>27</v>
      </c>
    </row>
    <row r="226" spans="1:5" ht="12.75" customHeight="1">
      <c r="A226" s="30" t="s">
        <v>56</v>
      </c>
      <c r="E226" s="31" t="s">
        <v>57</v>
      </c>
    </row>
    <row r="227" spans="1:5" ht="12.75" customHeight="1">
      <c r="A227" s="30" t="s">
        <v>58</v>
      </c>
      <c r="E227" s="32" t="s">
        <v>93</v>
      </c>
    </row>
    <row r="228" spans="1:5" ht="89.25" customHeight="1">
      <c r="A228" t="s">
        <v>59</v>
      </c>
      <c r="E228" s="31" t="s">
        <v>279</v>
      </c>
    </row>
    <row r="229" spans="1:16" ht="12.75" customHeight="1">
      <c r="A229" t="s">
        <v>51</v>
      </c>
      <c s="6" t="s">
        <v>280</v>
      </c>
      <c s="6" t="s">
        <v>281</v>
      </c>
      <c t="s">
        <v>49</v>
      </c>
      <c s="26" t="s">
        <v>282</v>
      </c>
      <c s="27" t="s">
        <v>115</v>
      </c>
      <c s="28">
        <v>1</v>
      </c>
      <c s="27">
        <v>0</v>
      </c>
      <c s="27">
        <f>ROUND(G229*H229,6)</f>
      </c>
      <c r="L229" s="29">
        <v>0</v>
      </c>
      <c s="24">
        <f>ROUND(ROUND(L229,2)*ROUND(G229,3),2)</f>
      </c>
      <c s="27" t="s">
        <v>55</v>
      </c>
      <c>
        <f>(M229*21)/100</f>
      </c>
      <c t="s">
        <v>27</v>
      </c>
    </row>
    <row r="230" spans="1:5" ht="12.75" customHeight="1">
      <c r="A230" s="30" t="s">
        <v>56</v>
      </c>
      <c r="E230" s="31" t="s">
        <v>57</v>
      </c>
    </row>
    <row r="231" spans="1:5" ht="12.75" customHeight="1">
      <c r="A231" s="30" t="s">
        <v>58</v>
      </c>
      <c r="E231" s="32" t="s">
        <v>93</v>
      </c>
    </row>
    <row r="232" spans="1:5" ht="89.25" customHeight="1">
      <c r="A232" t="s">
        <v>59</v>
      </c>
      <c r="E232" s="31" t="s">
        <v>283</v>
      </c>
    </row>
    <row r="233" spans="1:16" ht="12.75" customHeight="1">
      <c r="A233" t="s">
        <v>51</v>
      </c>
      <c s="6" t="s">
        <v>284</v>
      </c>
      <c s="6" t="s">
        <v>285</v>
      </c>
      <c t="s">
        <v>49</v>
      </c>
      <c s="26" t="s">
        <v>286</v>
      </c>
      <c s="27" t="s">
        <v>115</v>
      </c>
      <c s="28">
        <v>1</v>
      </c>
      <c s="27">
        <v>0</v>
      </c>
      <c s="27">
        <f>ROUND(G233*H233,6)</f>
      </c>
      <c r="L233" s="29">
        <v>0</v>
      </c>
      <c s="24">
        <f>ROUND(ROUND(L233,2)*ROUND(G233,3),2)</f>
      </c>
      <c s="27" t="s">
        <v>55</v>
      </c>
      <c>
        <f>(M233*21)/100</f>
      </c>
      <c t="s">
        <v>27</v>
      </c>
    </row>
    <row r="234" spans="1:5" ht="12.75" customHeight="1">
      <c r="A234" s="30" t="s">
        <v>56</v>
      </c>
      <c r="E234" s="31" t="s">
        <v>57</v>
      </c>
    </row>
    <row r="235" spans="1:5" ht="12.75" customHeight="1">
      <c r="A235" s="30" t="s">
        <v>58</v>
      </c>
      <c r="E235" s="32" t="s">
        <v>247</v>
      </c>
    </row>
    <row r="236" spans="1:5" ht="89.25" customHeight="1">
      <c r="A236" t="s">
        <v>59</v>
      </c>
      <c r="E236" s="31" t="s">
        <v>287</v>
      </c>
    </row>
    <row r="237" spans="1:16" ht="12.75" customHeight="1">
      <c r="A237" t="s">
        <v>51</v>
      </c>
      <c s="6" t="s">
        <v>288</v>
      </c>
      <c s="6" t="s">
        <v>289</v>
      </c>
      <c t="s">
        <v>49</v>
      </c>
      <c s="26" t="s">
        <v>290</v>
      </c>
      <c s="27" t="s">
        <v>115</v>
      </c>
      <c s="28">
        <v>1</v>
      </c>
      <c s="27">
        <v>0</v>
      </c>
      <c s="27">
        <f>ROUND(G237*H237,6)</f>
      </c>
      <c r="L237" s="29">
        <v>0</v>
      </c>
      <c s="24">
        <f>ROUND(ROUND(L237,2)*ROUND(G237,3),2)</f>
      </c>
      <c s="27" t="s">
        <v>55</v>
      </c>
      <c>
        <f>(M237*21)/100</f>
      </c>
      <c t="s">
        <v>27</v>
      </c>
    </row>
    <row r="238" spans="1:5" ht="12.75" customHeight="1">
      <c r="A238" s="30" t="s">
        <v>56</v>
      </c>
      <c r="E238" s="31" t="s">
        <v>57</v>
      </c>
    </row>
    <row r="239" spans="1:5" ht="12.75" customHeight="1">
      <c r="A239" s="30" t="s">
        <v>58</v>
      </c>
      <c r="E239" s="32" t="s">
        <v>247</v>
      </c>
    </row>
    <row r="240" spans="1:5" ht="89.25" customHeight="1">
      <c r="A240" t="s">
        <v>59</v>
      </c>
      <c r="E240" s="31" t="s">
        <v>291</v>
      </c>
    </row>
    <row r="241" spans="1:16" ht="12.75" customHeight="1">
      <c r="A241" t="s">
        <v>51</v>
      </c>
      <c s="6" t="s">
        <v>292</v>
      </c>
      <c s="6" t="s">
        <v>293</v>
      </c>
      <c t="s">
        <v>49</v>
      </c>
      <c s="26" t="s">
        <v>294</v>
      </c>
      <c s="27" t="s">
        <v>115</v>
      </c>
      <c s="28">
        <v>1</v>
      </c>
      <c s="27">
        <v>0</v>
      </c>
      <c s="27">
        <f>ROUND(G241*H241,6)</f>
      </c>
      <c r="L241" s="29">
        <v>0</v>
      </c>
      <c s="24">
        <f>ROUND(ROUND(L241,2)*ROUND(G241,3),2)</f>
      </c>
      <c s="27" t="s">
        <v>55</v>
      </c>
      <c>
        <f>(M241*21)/100</f>
      </c>
      <c t="s">
        <v>27</v>
      </c>
    </row>
    <row r="242" spans="1:5" ht="12.75" customHeight="1">
      <c r="A242" s="30" t="s">
        <v>56</v>
      </c>
      <c r="E242" s="31" t="s">
        <v>57</v>
      </c>
    </row>
    <row r="243" spans="1:5" ht="12.75" customHeight="1">
      <c r="A243" s="30" t="s">
        <v>58</v>
      </c>
      <c r="E243" s="32" t="s">
        <v>247</v>
      </c>
    </row>
    <row r="244" spans="1:5" ht="89.25" customHeight="1">
      <c r="A244" t="s">
        <v>59</v>
      </c>
      <c r="E244" s="31" t="s">
        <v>295</v>
      </c>
    </row>
    <row r="245" spans="1:16" ht="12.75" customHeight="1">
      <c r="A245" t="s">
        <v>51</v>
      </c>
      <c s="6" t="s">
        <v>296</v>
      </c>
      <c s="6" t="s">
        <v>297</v>
      </c>
      <c t="s">
        <v>49</v>
      </c>
      <c s="26" t="s">
        <v>298</v>
      </c>
      <c s="27" t="s">
        <v>115</v>
      </c>
      <c s="28">
        <v>1</v>
      </c>
      <c s="27">
        <v>0</v>
      </c>
      <c s="27">
        <f>ROUND(G245*H245,6)</f>
      </c>
      <c r="L245" s="29">
        <v>0</v>
      </c>
      <c s="24">
        <f>ROUND(ROUND(L245,2)*ROUND(G245,3),2)</f>
      </c>
      <c s="27" t="s">
        <v>55</v>
      </c>
      <c>
        <f>(M245*21)/100</f>
      </c>
      <c t="s">
        <v>27</v>
      </c>
    </row>
    <row r="246" spans="1:5" ht="12.75" customHeight="1">
      <c r="A246" s="30" t="s">
        <v>56</v>
      </c>
      <c r="E246" s="31" t="s">
        <v>57</v>
      </c>
    </row>
    <row r="247" spans="1:5" ht="12.75" customHeight="1">
      <c r="A247" s="30" t="s">
        <v>58</v>
      </c>
      <c r="E247" s="32" t="s">
        <v>247</v>
      </c>
    </row>
    <row r="248" spans="1:5" ht="89.25" customHeight="1">
      <c r="A248" t="s">
        <v>59</v>
      </c>
      <c r="E248" s="31" t="s">
        <v>299</v>
      </c>
    </row>
    <row r="249" spans="1:16" ht="12.75" customHeight="1">
      <c r="A249" t="s">
        <v>51</v>
      </c>
      <c s="6" t="s">
        <v>300</v>
      </c>
      <c s="6" t="s">
        <v>301</v>
      </c>
      <c t="s">
        <v>49</v>
      </c>
      <c s="26" t="s">
        <v>302</v>
      </c>
      <c s="27" t="s">
        <v>115</v>
      </c>
      <c s="28">
        <v>3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55</v>
      </c>
      <c>
        <f>(M249*21)/100</f>
      </c>
      <c t="s">
        <v>27</v>
      </c>
    </row>
    <row r="250" spans="1:5" ht="12.75" customHeight="1">
      <c r="A250" s="30" t="s">
        <v>56</v>
      </c>
      <c r="E250" s="31" t="s">
        <v>57</v>
      </c>
    </row>
    <row r="251" spans="1:5" ht="12.75" customHeight="1">
      <c r="A251" s="30" t="s">
        <v>58</v>
      </c>
      <c r="E251" s="32" t="s">
        <v>247</v>
      </c>
    </row>
    <row r="252" spans="1:5" ht="89.25" customHeight="1">
      <c r="A252" t="s">
        <v>59</v>
      </c>
      <c r="E252" s="31" t="s">
        <v>303</v>
      </c>
    </row>
    <row r="253" spans="1:16" ht="12.75" customHeight="1">
      <c r="A253" t="s">
        <v>51</v>
      </c>
      <c s="6" t="s">
        <v>304</v>
      </c>
      <c s="6" t="s">
        <v>305</v>
      </c>
      <c t="s">
        <v>49</v>
      </c>
      <c s="26" t="s">
        <v>306</v>
      </c>
      <c s="27" t="s">
        <v>115</v>
      </c>
      <c s="28">
        <v>3</v>
      </c>
      <c s="27">
        <v>0</v>
      </c>
      <c s="27">
        <f>ROUND(G253*H253,6)</f>
      </c>
      <c r="L253" s="29">
        <v>0</v>
      </c>
      <c s="24">
        <f>ROUND(ROUND(L253,2)*ROUND(G253,3),2)</f>
      </c>
      <c s="27" t="s">
        <v>55</v>
      </c>
      <c>
        <f>(M253*21)/100</f>
      </c>
      <c t="s">
        <v>27</v>
      </c>
    </row>
    <row r="254" spans="1:5" ht="12.75" customHeight="1">
      <c r="A254" s="30" t="s">
        <v>56</v>
      </c>
      <c r="E254" s="31" t="s">
        <v>57</v>
      </c>
    </row>
    <row r="255" spans="1:5" ht="12.75" customHeight="1">
      <c r="A255" s="30" t="s">
        <v>58</v>
      </c>
      <c r="E255" s="32" t="s">
        <v>247</v>
      </c>
    </row>
    <row r="256" spans="1:5" ht="102" customHeight="1">
      <c r="A256" t="s">
        <v>59</v>
      </c>
      <c r="E256" s="31" t="s">
        <v>307</v>
      </c>
    </row>
    <row r="257" spans="1:16" ht="12.75" customHeight="1">
      <c r="A257" t="s">
        <v>51</v>
      </c>
      <c s="6" t="s">
        <v>308</v>
      </c>
      <c s="6" t="s">
        <v>309</v>
      </c>
      <c t="s">
        <v>49</v>
      </c>
      <c s="26" t="s">
        <v>310</v>
      </c>
      <c s="27" t="s">
        <v>115</v>
      </c>
      <c s="28">
        <v>2</v>
      </c>
      <c s="27">
        <v>0</v>
      </c>
      <c s="27">
        <f>ROUND(G257*H257,6)</f>
      </c>
      <c r="L257" s="29">
        <v>0</v>
      </c>
      <c s="24">
        <f>ROUND(ROUND(L257,2)*ROUND(G257,3),2)</f>
      </c>
      <c s="27" t="s">
        <v>55</v>
      </c>
      <c>
        <f>(M257*21)/100</f>
      </c>
      <c t="s">
        <v>27</v>
      </c>
    </row>
    <row r="258" spans="1:5" ht="12.75" customHeight="1">
      <c r="A258" s="30" t="s">
        <v>56</v>
      </c>
      <c r="E258" s="31" t="s">
        <v>57</v>
      </c>
    </row>
    <row r="259" spans="1:5" ht="12.75" customHeight="1">
      <c r="A259" s="30" t="s">
        <v>58</v>
      </c>
      <c r="E259" s="32" t="s">
        <v>247</v>
      </c>
    </row>
    <row r="260" spans="1:5" ht="102" customHeight="1">
      <c r="A260" t="s">
        <v>59</v>
      </c>
      <c r="E260" s="31" t="s">
        <v>311</v>
      </c>
    </row>
    <row r="261" spans="1:16" ht="12.75" customHeight="1">
      <c r="A261" t="s">
        <v>51</v>
      </c>
      <c s="6" t="s">
        <v>312</v>
      </c>
      <c s="6" t="s">
        <v>313</v>
      </c>
      <c t="s">
        <v>49</v>
      </c>
      <c s="26" t="s">
        <v>314</v>
      </c>
      <c s="27" t="s">
        <v>115</v>
      </c>
      <c s="28">
        <v>2</v>
      </c>
      <c s="27">
        <v>0</v>
      </c>
      <c s="27">
        <f>ROUND(G261*H261,6)</f>
      </c>
      <c r="L261" s="29">
        <v>0</v>
      </c>
      <c s="24">
        <f>ROUND(ROUND(L261,2)*ROUND(G261,3),2)</f>
      </c>
      <c s="27" t="s">
        <v>55</v>
      </c>
      <c>
        <f>(M261*21)/100</f>
      </c>
      <c t="s">
        <v>27</v>
      </c>
    </row>
    <row r="262" spans="1:5" ht="12.75" customHeight="1">
      <c r="A262" s="30" t="s">
        <v>56</v>
      </c>
      <c r="E262" s="31" t="s">
        <v>57</v>
      </c>
    </row>
    <row r="263" spans="1:5" ht="12.75" customHeight="1">
      <c r="A263" s="30" t="s">
        <v>58</v>
      </c>
      <c r="E263" s="32" t="s">
        <v>247</v>
      </c>
    </row>
    <row r="264" spans="1:5" ht="114.75" customHeight="1">
      <c r="A264" t="s">
        <v>59</v>
      </c>
      <c r="E264" s="31" t="s">
        <v>315</v>
      </c>
    </row>
    <row r="265" spans="1:16" ht="12.75" customHeight="1">
      <c r="A265" t="s">
        <v>51</v>
      </c>
      <c s="6" t="s">
        <v>316</v>
      </c>
      <c s="6" t="s">
        <v>317</v>
      </c>
      <c t="s">
        <v>49</v>
      </c>
      <c s="26" t="s">
        <v>318</v>
      </c>
      <c s="27" t="s">
        <v>319</v>
      </c>
      <c s="28">
        <v>0.352</v>
      </c>
      <c s="27">
        <v>0</v>
      </c>
      <c s="27">
        <f>ROUND(G265*H265,6)</f>
      </c>
      <c r="L265" s="29">
        <v>0</v>
      </c>
      <c s="24">
        <f>ROUND(ROUND(L265,2)*ROUND(G265,3),2)</f>
      </c>
      <c s="27" t="s">
        <v>55</v>
      </c>
      <c>
        <f>(M265*21)/100</f>
      </c>
      <c t="s">
        <v>27</v>
      </c>
    </row>
    <row r="266" spans="1:5" ht="12.75" customHeight="1">
      <c r="A266" s="30" t="s">
        <v>56</v>
      </c>
      <c r="E266" s="31" t="s">
        <v>57</v>
      </c>
    </row>
    <row r="267" spans="1:5" ht="12.75" customHeight="1">
      <c r="A267" s="30" t="s">
        <v>58</v>
      </c>
      <c r="E267" s="32" t="s">
        <v>247</v>
      </c>
    </row>
    <row r="268" spans="1:5" ht="89.25" customHeight="1">
      <c r="A268" t="s">
        <v>59</v>
      </c>
      <c r="E268" s="31" t="s">
        <v>320</v>
      </c>
    </row>
    <row r="269" spans="1:16" ht="12.75" customHeight="1">
      <c r="A269" t="s">
        <v>51</v>
      </c>
      <c s="6" t="s">
        <v>321</v>
      </c>
      <c s="6" t="s">
        <v>322</v>
      </c>
      <c t="s">
        <v>49</v>
      </c>
      <c s="26" t="s">
        <v>323</v>
      </c>
      <c s="27" t="s">
        <v>324</v>
      </c>
      <c s="28">
        <v>36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55</v>
      </c>
      <c>
        <f>(M269*21)/100</f>
      </c>
      <c t="s">
        <v>27</v>
      </c>
    </row>
    <row r="270" spans="1:5" ht="12.75" customHeight="1">
      <c r="A270" s="30" t="s">
        <v>56</v>
      </c>
      <c r="E270" s="31" t="s">
        <v>57</v>
      </c>
    </row>
    <row r="271" spans="1:5" ht="12.75" customHeight="1">
      <c r="A271" s="30" t="s">
        <v>58</v>
      </c>
      <c r="E271" s="32" t="s">
        <v>247</v>
      </c>
    </row>
    <row r="272" spans="1:5" ht="89.25" customHeight="1">
      <c r="A272" t="s">
        <v>59</v>
      </c>
      <c r="E272" s="31" t="s">
        <v>325</v>
      </c>
    </row>
    <row r="273" spans="1:16" ht="12.75" customHeight="1">
      <c r="A273" t="s">
        <v>51</v>
      </c>
      <c s="6" t="s">
        <v>326</v>
      </c>
      <c s="6" t="s">
        <v>327</v>
      </c>
      <c t="s">
        <v>49</v>
      </c>
      <c s="26" t="s">
        <v>328</v>
      </c>
      <c s="27" t="s">
        <v>115</v>
      </c>
      <c s="28">
        <v>1</v>
      </c>
      <c s="27">
        <v>0</v>
      </c>
      <c s="27">
        <f>ROUND(G273*H273,6)</f>
      </c>
      <c r="L273" s="29">
        <v>0</v>
      </c>
      <c s="24">
        <f>ROUND(ROUND(L273,2)*ROUND(G273,3),2)</f>
      </c>
      <c s="27" t="s">
        <v>55</v>
      </c>
      <c>
        <f>(M273*21)/100</f>
      </c>
      <c t="s">
        <v>27</v>
      </c>
    </row>
    <row r="274" spans="1:5" ht="12.75" customHeight="1">
      <c r="A274" s="30" t="s">
        <v>56</v>
      </c>
      <c r="E274" s="31" t="s">
        <v>57</v>
      </c>
    </row>
    <row r="275" spans="1:5" ht="12.75" customHeight="1">
      <c r="A275" s="30" t="s">
        <v>58</v>
      </c>
      <c r="E275" s="32" t="s">
        <v>57</v>
      </c>
    </row>
    <row r="276" spans="1:5" ht="102" customHeight="1">
      <c r="A276" t="s">
        <v>59</v>
      </c>
      <c r="E276" s="31" t="s">
        <v>329</v>
      </c>
    </row>
    <row r="277" spans="1:16" ht="12.75" customHeight="1">
      <c r="A277" t="s">
        <v>51</v>
      </c>
      <c s="6" t="s">
        <v>330</v>
      </c>
      <c s="6" t="s">
        <v>331</v>
      </c>
      <c t="s">
        <v>49</v>
      </c>
      <c s="26" t="s">
        <v>332</v>
      </c>
      <c s="27" t="s">
        <v>115</v>
      </c>
      <c s="28">
        <v>1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55</v>
      </c>
      <c>
        <f>(M277*21)/100</f>
      </c>
      <c t="s">
        <v>27</v>
      </c>
    </row>
    <row r="278" spans="1:5" ht="12.75" customHeight="1">
      <c r="A278" s="30" t="s">
        <v>56</v>
      </c>
      <c r="E278" s="31" t="s">
        <v>57</v>
      </c>
    </row>
    <row r="279" spans="1:5" ht="12.75" customHeight="1">
      <c r="A279" s="30" t="s">
        <v>58</v>
      </c>
      <c r="E279" s="32" t="s">
        <v>247</v>
      </c>
    </row>
    <row r="280" spans="1:5" ht="76.5" customHeight="1">
      <c r="A280" t="s">
        <v>59</v>
      </c>
      <c r="E280" s="31" t="s">
        <v>333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COUNTIFS(L8:L269,"=0",A8:A269,"P")+COUNTIFS(L8:L269,"",A8:A269,"P")+SUM(Q8:Q269)</f>
      </c>
    </row>
    <row r="8" spans="1:13" ht="12.75" customHeight="1">
      <c r="A8" t="s">
        <v>45</v>
      </c>
      <c r="C8" s="21" t="s">
        <v>336</v>
      </c>
      <c r="E8" s="23" t="s">
        <v>337</v>
      </c>
      <c r="J8" s="22">
        <f>0+J9+J22+J27+J44+J49+J58+J95+J124</f>
      </c>
      <c s="22">
        <f>0+K9+K22+K27+K44+K49+K58+K95+K124</f>
      </c>
      <c s="22">
        <f>0+L9+L22+L27+L44+L49+L58+L95+L124</f>
      </c>
      <c s="22">
        <f>0+M9+M22+M27+M44+M49+M58+M95+M124</f>
      </c>
    </row>
    <row r="9" spans="1:13" ht="12.75" customHeight="1">
      <c r="A9" t="s">
        <v>48</v>
      </c>
      <c r="C9" s="7" t="s">
        <v>49</v>
      </c>
      <c r="E9" s="25" t="s">
        <v>50</v>
      </c>
      <c r="J9" s="24">
        <f>0</f>
      </c>
      <c s="24">
        <f>0</f>
      </c>
      <c s="24">
        <f>0+L10+L14+L18</f>
      </c>
      <c s="24">
        <f>0+M10+M14+M18</f>
      </c>
    </row>
    <row r="10" spans="1:16" ht="12.75" customHeight="1">
      <c r="A10" t="s">
        <v>51</v>
      </c>
      <c s="6" t="s">
        <v>49</v>
      </c>
      <c s="6" t="s">
        <v>52</v>
      </c>
      <c t="s">
        <v>49</v>
      </c>
      <c s="26" t="s">
        <v>53</v>
      </c>
      <c s="27" t="s">
        <v>54</v>
      </c>
      <c s="28">
        <v>0.15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338</v>
      </c>
    </row>
    <row r="13" spans="1:5" ht="76.5" customHeight="1">
      <c r="A13" t="s">
        <v>59</v>
      </c>
      <c r="E13" s="31" t="s">
        <v>339</v>
      </c>
    </row>
    <row r="14" spans="1:16" ht="12.75" customHeight="1">
      <c r="A14" t="s">
        <v>51</v>
      </c>
      <c s="6" t="s">
        <v>27</v>
      </c>
      <c s="6" t="s">
        <v>61</v>
      </c>
      <c t="s">
        <v>49</v>
      </c>
      <c s="26" t="s">
        <v>62</v>
      </c>
      <c s="27" t="s">
        <v>63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57</v>
      </c>
    </row>
    <row r="16" spans="1:5" ht="12.75" customHeight="1">
      <c r="A16" s="30" t="s">
        <v>58</v>
      </c>
      <c r="E16" s="32" t="s">
        <v>338</v>
      </c>
    </row>
    <row r="17" spans="1:5" ht="12.75" customHeight="1">
      <c r="A17" t="s">
        <v>59</v>
      </c>
      <c r="E17" s="31" t="s">
        <v>65</v>
      </c>
    </row>
    <row r="18" spans="1:16" ht="12.75" customHeight="1">
      <c r="A18" t="s">
        <v>51</v>
      </c>
      <c s="6" t="s">
        <v>26</v>
      </c>
      <c s="6" t="s">
        <v>66</v>
      </c>
      <c t="s">
        <v>49</v>
      </c>
      <c s="26" t="s">
        <v>67</v>
      </c>
      <c s="27" t="s">
        <v>68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57</v>
      </c>
    </row>
    <row r="20" spans="1:5" ht="12.75" customHeight="1">
      <c r="A20" s="30" t="s">
        <v>58</v>
      </c>
      <c r="E20" s="32" t="s">
        <v>338</v>
      </c>
    </row>
    <row r="21" spans="1:5" ht="12.75" customHeight="1">
      <c r="A21" t="s">
        <v>59</v>
      </c>
      <c r="E21" s="31" t="s">
        <v>65</v>
      </c>
    </row>
    <row r="22" spans="1:13" ht="12.75" customHeight="1">
      <c r="A22" t="s">
        <v>48</v>
      </c>
      <c r="C22" s="7" t="s">
        <v>75</v>
      </c>
      <c r="E22" s="25" t="s">
        <v>76</v>
      </c>
      <c r="J22" s="24">
        <f>0</f>
      </c>
      <c s="24">
        <f>0</f>
      </c>
      <c s="24">
        <f>0+L23</f>
      </c>
      <c s="24">
        <f>0+M23</f>
      </c>
    </row>
    <row r="23" spans="1:16" ht="12.75" customHeight="1">
      <c r="A23" t="s">
        <v>51</v>
      </c>
      <c s="6" t="s">
        <v>69</v>
      </c>
      <c s="6" t="s">
        <v>78</v>
      </c>
      <c t="s">
        <v>49</v>
      </c>
      <c s="26" t="s">
        <v>79</v>
      </c>
      <c s="27" t="s">
        <v>80</v>
      </c>
      <c s="28">
        <v>100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55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57</v>
      </c>
    </row>
    <row r="25" spans="1:5" ht="12.75" customHeight="1">
      <c r="A25" s="30" t="s">
        <v>58</v>
      </c>
      <c r="E25" s="32" t="s">
        <v>338</v>
      </c>
    </row>
    <row r="26" spans="1:5" ht="12.75" customHeight="1">
      <c r="A26" t="s">
        <v>59</v>
      </c>
      <c r="E26" s="31" t="s">
        <v>65</v>
      </c>
    </row>
    <row r="27" spans="1:13" ht="12.75" customHeight="1">
      <c r="A27" t="s">
        <v>48</v>
      </c>
      <c r="C27" s="7" t="s">
        <v>81</v>
      </c>
      <c r="E27" s="25" t="s">
        <v>82</v>
      </c>
      <c r="J27" s="24">
        <f>0</f>
      </c>
      <c s="24">
        <f>0</f>
      </c>
      <c s="24">
        <f>0+L28+L32+L36+L40</f>
      </c>
      <c s="24">
        <f>0+M28+M32+M36+M40</f>
      </c>
    </row>
    <row r="28" spans="1:16" ht="12.75" customHeight="1">
      <c r="A28" t="s">
        <v>51</v>
      </c>
      <c s="6" t="s">
        <v>72</v>
      </c>
      <c s="6" t="s">
        <v>84</v>
      </c>
      <c t="s">
        <v>49</v>
      </c>
      <c s="26" t="s">
        <v>85</v>
      </c>
      <c s="27" t="s">
        <v>86</v>
      </c>
      <c s="28">
        <v>3</v>
      </c>
      <c s="27">
        <v>0</v>
      </c>
      <c s="27">
        <f>ROUND(G28*H28,6)</f>
      </c>
      <c r="L28" s="29">
        <v>0</v>
      </c>
      <c s="24">
        <f>ROUND(ROUND(L28,2)*ROUND(G28,3),2)</f>
      </c>
      <c s="27" t="s">
        <v>55</v>
      </c>
      <c>
        <f>(M28*21)/100</f>
      </c>
      <c t="s">
        <v>27</v>
      </c>
    </row>
    <row r="29" spans="1:5" ht="12.75" customHeight="1">
      <c r="A29" s="30" t="s">
        <v>56</v>
      </c>
      <c r="E29" s="31" t="s">
        <v>57</v>
      </c>
    </row>
    <row r="30" spans="1:5" ht="12.75" customHeight="1">
      <c r="A30" s="30" t="s">
        <v>58</v>
      </c>
      <c r="E30" s="32" t="s">
        <v>338</v>
      </c>
    </row>
    <row r="31" spans="1:5" ht="255" customHeight="1">
      <c r="A31" t="s">
        <v>59</v>
      </c>
      <c r="E31" s="31" t="s">
        <v>87</v>
      </c>
    </row>
    <row r="32" spans="1:16" ht="12.75" customHeight="1">
      <c r="A32" t="s">
        <v>51</v>
      </c>
      <c s="6" t="s">
        <v>77</v>
      </c>
      <c s="6" t="s">
        <v>84</v>
      </c>
      <c t="s">
        <v>75</v>
      </c>
      <c s="26" t="s">
        <v>89</v>
      </c>
      <c s="27" t="s">
        <v>86</v>
      </c>
      <c s="28">
        <v>2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55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57</v>
      </c>
    </row>
    <row r="34" spans="1:5" ht="12.75" customHeight="1">
      <c r="A34" s="30" t="s">
        <v>58</v>
      </c>
      <c r="E34" s="32" t="s">
        <v>338</v>
      </c>
    </row>
    <row r="35" spans="1:5" ht="255" customHeight="1">
      <c r="A35" t="s">
        <v>59</v>
      </c>
      <c r="E35" s="31" t="s">
        <v>87</v>
      </c>
    </row>
    <row r="36" spans="1:16" ht="12.75" customHeight="1">
      <c r="A36" t="s">
        <v>51</v>
      </c>
      <c s="6" t="s">
        <v>83</v>
      </c>
      <c s="6" t="s">
        <v>84</v>
      </c>
      <c t="s">
        <v>91</v>
      </c>
      <c s="26" t="s">
        <v>92</v>
      </c>
      <c s="27" t="s">
        <v>86</v>
      </c>
      <c s="28">
        <v>6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55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57</v>
      </c>
    </row>
    <row r="38" spans="1:5" ht="12.75" customHeight="1">
      <c r="A38" s="30" t="s">
        <v>58</v>
      </c>
      <c r="E38" s="32" t="s">
        <v>340</v>
      </c>
    </row>
    <row r="39" spans="1:5" ht="255" customHeight="1">
      <c r="A39" t="s">
        <v>59</v>
      </c>
      <c r="E39" s="31" t="s">
        <v>87</v>
      </c>
    </row>
    <row r="40" spans="1:16" ht="12.75" customHeight="1">
      <c r="A40" t="s">
        <v>51</v>
      </c>
      <c s="6" t="s">
        <v>88</v>
      </c>
      <c s="6" t="s">
        <v>95</v>
      </c>
      <c t="s">
        <v>49</v>
      </c>
      <c s="26" t="s">
        <v>96</v>
      </c>
      <c s="27" t="s">
        <v>86</v>
      </c>
      <c s="28">
        <v>401.865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55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57</v>
      </c>
    </row>
    <row r="42" spans="1:5" ht="12.75" customHeight="1">
      <c r="A42" s="30" t="s">
        <v>58</v>
      </c>
      <c r="E42" s="32" t="s">
        <v>338</v>
      </c>
    </row>
    <row r="43" spans="1:5" ht="255" customHeight="1">
      <c r="A43" t="s">
        <v>59</v>
      </c>
      <c r="E43" s="31" t="s">
        <v>87</v>
      </c>
    </row>
    <row r="44" spans="1:13" ht="12.75" customHeight="1">
      <c r="A44" t="s">
        <v>48</v>
      </c>
      <c r="C44" s="7" t="s">
        <v>97</v>
      </c>
      <c r="E44" s="25" t="s">
        <v>98</v>
      </c>
      <c r="J44" s="24">
        <f>0</f>
      </c>
      <c s="24">
        <f>0</f>
      </c>
      <c s="24">
        <f>0+L45</f>
      </c>
      <c s="24">
        <f>0+M45</f>
      </c>
    </row>
    <row r="45" spans="1:16" ht="12.75" customHeight="1">
      <c r="A45" t="s">
        <v>51</v>
      </c>
      <c s="6" t="s">
        <v>90</v>
      </c>
      <c s="6" t="s">
        <v>99</v>
      </c>
      <c t="s">
        <v>49</v>
      </c>
      <c s="26" t="s">
        <v>100</v>
      </c>
      <c s="27" t="s">
        <v>101</v>
      </c>
      <c s="28">
        <v>20</v>
      </c>
      <c s="27">
        <v>0</v>
      </c>
      <c s="27">
        <f>ROUND(G45*H45,6)</f>
      </c>
      <c r="L45" s="29">
        <v>0</v>
      </c>
      <c s="24">
        <f>ROUND(ROUND(L45,2)*ROUND(G45,3),2)</f>
      </c>
      <c s="27" t="s">
        <v>55</v>
      </c>
      <c>
        <f>(M45*21)/100</f>
      </c>
      <c t="s">
        <v>27</v>
      </c>
    </row>
    <row r="46" spans="1:5" ht="12.75" customHeight="1">
      <c r="A46" s="30" t="s">
        <v>56</v>
      </c>
      <c r="E46" s="31" t="s">
        <v>57</v>
      </c>
    </row>
    <row r="47" spans="1:5" ht="12.75" customHeight="1">
      <c r="A47" s="30" t="s">
        <v>58</v>
      </c>
      <c r="E47" s="32" t="s">
        <v>338</v>
      </c>
    </row>
    <row r="48" spans="1:5" ht="12.75" customHeight="1">
      <c r="A48" t="s">
        <v>59</v>
      </c>
      <c r="E48" s="31" t="s">
        <v>102</v>
      </c>
    </row>
    <row r="49" spans="1:13" ht="12.75" customHeight="1">
      <c r="A49" t="s">
        <v>48</v>
      </c>
      <c r="C49" s="7" t="s">
        <v>103</v>
      </c>
      <c r="E49" s="25" t="s">
        <v>104</v>
      </c>
      <c r="J49" s="24">
        <f>0</f>
      </c>
      <c s="24">
        <f>0</f>
      </c>
      <c s="24">
        <f>0+L50+L54</f>
      </c>
      <c s="24">
        <f>0+M50+M54</f>
      </c>
    </row>
    <row r="50" spans="1:16" ht="12.75" customHeight="1">
      <c r="A50" t="s">
        <v>51</v>
      </c>
      <c s="6" t="s">
        <v>94</v>
      </c>
      <c s="6" t="s">
        <v>108</v>
      </c>
      <c t="s">
        <v>49</v>
      </c>
      <c s="26" t="s">
        <v>109</v>
      </c>
      <c s="27" t="s">
        <v>86</v>
      </c>
      <c s="28">
        <v>401.865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55</v>
      </c>
      <c>
        <f>(M50*21)/100</f>
      </c>
      <c t="s">
        <v>27</v>
      </c>
    </row>
    <row r="51" spans="1:5" ht="12.75" customHeight="1">
      <c r="A51" s="30" t="s">
        <v>56</v>
      </c>
      <c r="E51" s="31" t="s">
        <v>57</v>
      </c>
    </row>
    <row r="52" spans="1:5" ht="12.75" customHeight="1">
      <c r="A52" s="30" t="s">
        <v>58</v>
      </c>
      <c r="E52" s="32" t="s">
        <v>338</v>
      </c>
    </row>
    <row r="53" spans="1:5" ht="191.25" customHeight="1">
      <c r="A53" t="s">
        <v>59</v>
      </c>
      <c r="E53" s="31" t="s">
        <v>110</v>
      </c>
    </row>
    <row r="54" spans="1:16" ht="12.75" customHeight="1">
      <c r="A54" t="s">
        <v>51</v>
      </c>
      <c s="6" t="s">
        <v>341</v>
      </c>
      <c s="6" t="s">
        <v>105</v>
      </c>
      <c t="s">
        <v>49</v>
      </c>
      <c s="26" t="s">
        <v>106</v>
      </c>
      <c s="27" t="s">
        <v>86</v>
      </c>
      <c s="28">
        <v>9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55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57</v>
      </c>
    </row>
    <row r="56" spans="1:5" ht="12.75" customHeight="1">
      <c r="A56" s="30" t="s">
        <v>58</v>
      </c>
      <c r="E56" s="32" t="s">
        <v>338</v>
      </c>
    </row>
    <row r="57" spans="1:5" ht="12.75" customHeight="1">
      <c r="A57" t="s">
        <v>59</v>
      </c>
      <c r="E57" s="31" t="s">
        <v>57</v>
      </c>
    </row>
    <row r="58" spans="1:13" ht="12.75" customHeight="1">
      <c r="A58" t="s">
        <v>48</v>
      </c>
      <c r="C58" s="7" t="s">
        <v>111</v>
      </c>
      <c r="E58" s="25" t="s">
        <v>112</v>
      </c>
      <c r="J58" s="24">
        <f>0</f>
      </c>
      <c s="24">
        <f>0</f>
      </c>
      <c s="24">
        <f>0+L59+L63+L67+L71+L75+L79+L83+L87+L91</f>
      </c>
      <c s="24">
        <f>0+M59+M63+M67+M71+M75+M79+M83+M87+M91</f>
      </c>
    </row>
    <row r="59" spans="1:16" ht="12.75" customHeight="1">
      <c r="A59" t="s">
        <v>51</v>
      </c>
      <c s="6" t="s">
        <v>75</v>
      </c>
      <c s="6" t="s">
        <v>113</v>
      </c>
      <c t="s">
        <v>49</v>
      </c>
      <c s="26" t="s">
        <v>114</v>
      </c>
      <c s="27" t="s">
        <v>115</v>
      </c>
      <c s="28">
        <v>6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57</v>
      </c>
    </row>
    <row r="61" spans="1:5" ht="12.75" customHeight="1">
      <c r="A61" s="30" t="s">
        <v>58</v>
      </c>
      <c r="E61" s="32" t="s">
        <v>342</v>
      </c>
    </row>
    <row r="62" spans="1:5" ht="114.75" customHeight="1">
      <c r="A62" t="s">
        <v>59</v>
      </c>
      <c r="E62" s="31" t="s">
        <v>117</v>
      </c>
    </row>
    <row r="63" spans="1:16" ht="12.75" customHeight="1">
      <c r="A63" t="s">
        <v>51</v>
      </c>
      <c s="6" t="s">
        <v>91</v>
      </c>
      <c s="6" t="s">
        <v>119</v>
      </c>
      <c t="s">
        <v>57</v>
      </c>
      <c s="26" t="s">
        <v>120</v>
      </c>
      <c s="27" t="s">
        <v>101</v>
      </c>
      <c s="28">
        <v>13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57</v>
      </c>
    </row>
    <row r="65" spans="1:5" ht="12.75" customHeight="1">
      <c r="A65" s="30" t="s">
        <v>58</v>
      </c>
      <c r="E65" s="32" t="s">
        <v>342</v>
      </c>
    </row>
    <row r="66" spans="1:5" ht="76.5" customHeight="1">
      <c r="A66" t="s">
        <v>59</v>
      </c>
      <c r="E66" s="31" t="s">
        <v>121</v>
      </c>
    </row>
    <row r="67" spans="1:16" ht="12.75" customHeight="1">
      <c r="A67" t="s">
        <v>51</v>
      </c>
      <c s="6" t="s">
        <v>81</v>
      </c>
      <c s="6" t="s">
        <v>123</v>
      </c>
      <c t="s">
        <v>57</v>
      </c>
      <c s="26" t="s">
        <v>124</v>
      </c>
      <c s="27" t="s">
        <v>101</v>
      </c>
      <c s="28">
        <v>28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57</v>
      </c>
    </row>
    <row r="69" spans="1:5" ht="12.75" customHeight="1">
      <c r="A69" s="30" t="s">
        <v>58</v>
      </c>
      <c r="E69" s="32" t="s">
        <v>342</v>
      </c>
    </row>
    <row r="70" spans="1:5" ht="114.75" customHeight="1">
      <c r="A70" t="s">
        <v>59</v>
      </c>
      <c r="E70" s="31" t="s">
        <v>125</v>
      </c>
    </row>
    <row r="71" spans="1:16" ht="12.75" customHeight="1">
      <c r="A71" t="s">
        <v>51</v>
      </c>
      <c s="6" t="s">
        <v>97</v>
      </c>
      <c s="6" t="s">
        <v>126</v>
      </c>
      <c t="s">
        <v>49</v>
      </c>
      <c s="26" t="s">
        <v>127</v>
      </c>
      <c s="27" t="s">
        <v>101</v>
      </c>
      <c s="28">
        <v>13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57</v>
      </c>
    </row>
    <row r="73" spans="1:5" ht="12.75" customHeight="1">
      <c r="A73" s="30" t="s">
        <v>58</v>
      </c>
      <c r="E73" s="32" t="s">
        <v>342</v>
      </c>
    </row>
    <row r="74" spans="1:5" ht="114.75" customHeight="1">
      <c r="A74" t="s">
        <v>59</v>
      </c>
      <c r="E74" s="31" t="s">
        <v>128</v>
      </c>
    </row>
    <row r="75" spans="1:16" ht="12.75" customHeight="1">
      <c r="A75" t="s">
        <v>51</v>
      </c>
      <c s="6" t="s">
        <v>118</v>
      </c>
      <c s="6" t="s">
        <v>130</v>
      </c>
      <c t="s">
        <v>49</v>
      </c>
      <c s="26" t="s">
        <v>131</v>
      </c>
      <c s="27" t="s">
        <v>101</v>
      </c>
      <c s="28">
        <v>26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57</v>
      </c>
    </row>
    <row r="77" spans="1:5" ht="12.75" customHeight="1">
      <c r="A77" s="30" t="s">
        <v>58</v>
      </c>
      <c r="E77" s="32" t="s">
        <v>116</v>
      </c>
    </row>
    <row r="78" spans="1:5" ht="114.75" customHeight="1">
      <c r="A78" t="s">
        <v>59</v>
      </c>
      <c r="E78" s="31" t="s">
        <v>132</v>
      </c>
    </row>
    <row r="79" spans="1:16" ht="12.75" customHeight="1">
      <c r="A79" t="s">
        <v>51</v>
      </c>
      <c s="6" t="s">
        <v>122</v>
      </c>
      <c s="6" t="s">
        <v>134</v>
      </c>
      <c t="s">
        <v>49</v>
      </c>
      <c s="26" t="s">
        <v>135</v>
      </c>
      <c s="27" t="s">
        <v>101</v>
      </c>
      <c s="28">
        <v>20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57</v>
      </c>
    </row>
    <row r="81" spans="1:5" ht="12.75" customHeight="1">
      <c r="A81" s="30" t="s">
        <v>58</v>
      </c>
      <c r="E81" s="32" t="s">
        <v>342</v>
      </c>
    </row>
    <row r="82" spans="1:5" ht="102" customHeight="1">
      <c r="A82" t="s">
        <v>59</v>
      </c>
      <c r="E82" s="31" t="s">
        <v>136</v>
      </c>
    </row>
    <row r="83" spans="1:16" ht="12.75" customHeight="1">
      <c r="A83" t="s">
        <v>51</v>
      </c>
      <c s="6" t="s">
        <v>103</v>
      </c>
      <c s="6" t="s">
        <v>138</v>
      </c>
      <c t="s">
        <v>49</v>
      </c>
      <c s="26" t="s">
        <v>139</v>
      </c>
      <c s="27" t="s">
        <v>115</v>
      </c>
      <c s="28">
        <v>3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57</v>
      </c>
    </row>
    <row r="85" spans="1:5" ht="12.75" customHeight="1">
      <c r="A85" s="30" t="s">
        <v>58</v>
      </c>
      <c r="E85" s="32" t="s">
        <v>343</v>
      </c>
    </row>
    <row r="86" spans="1:5" ht="102" customHeight="1">
      <c r="A86" t="s">
        <v>59</v>
      </c>
      <c r="E86" s="31" t="s">
        <v>141</v>
      </c>
    </row>
    <row r="87" spans="1:16" ht="12.75" customHeight="1">
      <c r="A87" t="s">
        <v>51</v>
      </c>
      <c s="6" t="s">
        <v>129</v>
      </c>
      <c s="6" t="s">
        <v>143</v>
      </c>
      <c t="s">
        <v>49</v>
      </c>
      <c s="26" t="s">
        <v>144</v>
      </c>
      <c s="27" t="s">
        <v>115</v>
      </c>
      <c s="28">
        <v>6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55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57</v>
      </c>
    </row>
    <row r="89" spans="1:5" ht="12.75" customHeight="1">
      <c r="A89" s="30" t="s">
        <v>58</v>
      </c>
      <c r="E89" s="32" t="s">
        <v>343</v>
      </c>
    </row>
    <row r="90" spans="1:5" ht="102" customHeight="1">
      <c r="A90" t="s">
        <v>59</v>
      </c>
      <c r="E90" s="31" t="s">
        <v>145</v>
      </c>
    </row>
    <row r="91" spans="1:16" ht="12.75" customHeight="1">
      <c r="A91" t="s">
        <v>51</v>
      </c>
      <c s="6" t="s">
        <v>133</v>
      </c>
      <c s="6" t="s">
        <v>147</v>
      </c>
      <c t="s">
        <v>49</v>
      </c>
      <c s="26" t="s">
        <v>148</v>
      </c>
      <c s="27" t="s">
        <v>101</v>
      </c>
      <c s="28">
        <v>20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57</v>
      </c>
    </row>
    <row r="93" spans="1:5" ht="12.75" customHeight="1">
      <c r="A93" s="30" t="s">
        <v>58</v>
      </c>
      <c r="E93" s="32" t="s">
        <v>342</v>
      </c>
    </row>
    <row r="94" spans="1:5" ht="114.75" customHeight="1">
      <c r="A94" t="s">
        <v>59</v>
      </c>
      <c r="E94" s="31" t="s">
        <v>128</v>
      </c>
    </row>
    <row r="95" spans="1:13" ht="12.75" customHeight="1">
      <c r="A95" t="s">
        <v>48</v>
      </c>
      <c r="C95" s="7" t="s">
        <v>149</v>
      </c>
      <c r="E95" s="25" t="s">
        <v>150</v>
      </c>
      <c r="J95" s="24">
        <f>0</f>
      </c>
      <c s="24">
        <f>0</f>
      </c>
      <c s="24">
        <f>0+L96+L100+L104+L108+L112+L116+L120</f>
      </c>
      <c s="24">
        <f>0+M96+M100+M104+M108+M112+M116+M120</f>
      </c>
    </row>
    <row r="96" spans="1:16" ht="12.75" customHeight="1">
      <c r="A96" t="s">
        <v>51</v>
      </c>
      <c s="6" t="s">
        <v>137</v>
      </c>
      <c s="6" t="s">
        <v>152</v>
      </c>
      <c t="s">
        <v>49</v>
      </c>
      <c s="26" t="s">
        <v>153</v>
      </c>
      <c s="27" t="s">
        <v>101</v>
      </c>
      <c s="28">
        <v>50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55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57</v>
      </c>
    </row>
    <row r="98" spans="1:5" ht="12.75" customHeight="1">
      <c r="A98" s="30" t="s">
        <v>58</v>
      </c>
      <c r="E98" s="32" t="s">
        <v>154</v>
      </c>
    </row>
    <row r="99" spans="1:5" ht="114.75" customHeight="1">
      <c r="A99" t="s">
        <v>59</v>
      </c>
      <c r="E99" s="31" t="s">
        <v>155</v>
      </c>
    </row>
    <row r="100" spans="1:16" ht="12.75" customHeight="1">
      <c r="A100" t="s">
        <v>51</v>
      </c>
      <c s="6" t="s">
        <v>142</v>
      </c>
      <c s="6" t="s">
        <v>157</v>
      </c>
      <c t="s">
        <v>49</v>
      </c>
      <c s="26" t="s">
        <v>158</v>
      </c>
      <c s="27" t="s">
        <v>101</v>
      </c>
      <c s="28">
        <v>10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55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57</v>
      </c>
    </row>
    <row r="102" spans="1:5" ht="12.75" customHeight="1">
      <c r="A102" s="30" t="s">
        <v>58</v>
      </c>
      <c r="E102" s="32" t="s">
        <v>154</v>
      </c>
    </row>
    <row r="103" spans="1:5" ht="76.5" customHeight="1">
      <c r="A103" t="s">
        <v>59</v>
      </c>
      <c r="E103" s="31" t="s">
        <v>159</v>
      </c>
    </row>
    <row r="104" spans="1:16" ht="12.75" customHeight="1">
      <c r="A104" t="s">
        <v>51</v>
      </c>
      <c s="6" t="s">
        <v>146</v>
      </c>
      <c s="6" t="s">
        <v>161</v>
      </c>
      <c t="s">
        <v>49</v>
      </c>
      <c s="26" t="s">
        <v>162</v>
      </c>
      <c s="27" t="s">
        <v>101</v>
      </c>
      <c s="28">
        <v>10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55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57</v>
      </c>
    </row>
    <row r="106" spans="1:5" ht="12.75" customHeight="1">
      <c r="A106" s="30" t="s">
        <v>58</v>
      </c>
      <c r="E106" s="32" t="s">
        <v>154</v>
      </c>
    </row>
    <row r="107" spans="1:5" ht="76.5" customHeight="1">
      <c r="A107" t="s">
        <v>59</v>
      </c>
      <c r="E107" s="31" t="s">
        <v>159</v>
      </c>
    </row>
    <row r="108" spans="1:16" ht="12.75" customHeight="1">
      <c r="A108" t="s">
        <v>51</v>
      </c>
      <c s="6" t="s">
        <v>151</v>
      </c>
      <c s="6" t="s">
        <v>164</v>
      </c>
      <c t="s">
        <v>49</v>
      </c>
      <c s="26" t="s">
        <v>165</v>
      </c>
      <c s="27" t="s">
        <v>115</v>
      </c>
      <c s="28">
        <v>4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55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57</v>
      </c>
    </row>
    <row r="110" spans="1:5" ht="12.75" customHeight="1">
      <c r="A110" s="30" t="s">
        <v>58</v>
      </c>
      <c r="E110" s="32" t="s">
        <v>154</v>
      </c>
    </row>
    <row r="111" spans="1:5" ht="89.25" customHeight="1">
      <c r="A111" t="s">
        <v>59</v>
      </c>
      <c r="E111" s="31" t="s">
        <v>166</v>
      </c>
    </row>
    <row r="112" spans="1:16" ht="12.75" customHeight="1">
      <c r="A112" t="s">
        <v>51</v>
      </c>
      <c s="6" t="s">
        <v>156</v>
      </c>
      <c s="6" t="s">
        <v>168</v>
      </c>
      <c t="s">
        <v>49</v>
      </c>
      <c s="26" t="s">
        <v>169</v>
      </c>
      <c s="27" t="s">
        <v>115</v>
      </c>
      <c s="28">
        <v>2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55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57</v>
      </c>
    </row>
    <row r="114" spans="1:5" ht="12.75" customHeight="1">
      <c r="A114" s="30" t="s">
        <v>58</v>
      </c>
      <c r="E114" s="32" t="s">
        <v>154</v>
      </c>
    </row>
    <row r="115" spans="1:5" ht="89.25" customHeight="1">
      <c r="A115" t="s">
        <v>59</v>
      </c>
      <c r="E115" s="31" t="s">
        <v>166</v>
      </c>
    </row>
    <row r="116" spans="1:16" ht="12.75" customHeight="1">
      <c r="A116" t="s">
        <v>51</v>
      </c>
      <c s="6" t="s">
        <v>160</v>
      </c>
      <c s="6" t="s">
        <v>171</v>
      </c>
      <c t="s">
        <v>49</v>
      </c>
      <c s="26" t="s">
        <v>172</v>
      </c>
      <c s="27" t="s">
        <v>115</v>
      </c>
      <c s="28">
        <v>1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55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57</v>
      </c>
    </row>
    <row r="118" spans="1:5" ht="12.75" customHeight="1">
      <c r="A118" s="30" t="s">
        <v>58</v>
      </c>
      <c r="E118" s="32" t="s">
        <v>154</v>
      </c>
    </row>
    <row r="119" spans="1:5" ht="76.5" customHeight="1">
      <c r="A119" t="s">
        <v>59</v>
      </c>
      <c r="E119" s="31" t="s">
        <v>173</v>
      </c>
    </row>
    <row r="120" spans="1:16" ht="12.75" customHeight="1">
      <c r="A120" t="s">
        <v>51</v>
      </c>
      <c s="6" t="s">
        <v>163</v>
      </c>
      <c s="6" t="s">
        <v>175</v>
      </c>
      <c t="s">
        <v>49</v>
      </c>
      <c s="26" t="s">
        <v>176</v>
      </c>
      <c s="27" t="s">
        <v>115</v>
      </c>
      <c s="28">
        <v>4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55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57</v>
      </c>
    </row>
    <row r="122" spans="1:5" ht="12.75" customHeight="1">
      <c r="A122" s="30" t="s">
        <v>58</v>
      </c>
      <c r="E122" s="32" t="s">
        <v>154</v>
      </c>
    </row>
    <row r="123" spans="1:5" ht="76.5" customHeight="1">
      <c r="A123" t="s">
        <v>59</v>
      </c>
      <c r="E123" s="31" t="s">
        <v>173</v>
      </c>
    </row>
    <row r="124" spans="1:13" ht="12.75" customHeight="1">
      <c r="A124" t="s">
        <v>48</v>
      </c>
      <c r="C124" s="7" t="s">
        <v>177</v>
      </c>
      <c r="E124" s="25" t="s">
        <v>178</v>
      </c>
      <c r="J124" s="24">
        <f>0</f>
      </c>
      <c s="24">
        <f>0</f>
      </c>
      <c s="24">
        <f>0+L125+L129+L133+L137+L141+L145+L149+L153+L157+L161+L165+L169+L173+L177+L181+L185+L189+L193+L197+L201+L205+L209+L213+L217+L221+L225+L229+L233+L237+L241+L245+L249+L253+L257+L261+L265+L269</f>
      </c>
      <c s="24">
        <f>0+M125+M129+M133+M137+M141+M145+M149+M153+M157+M161+M165+M169+M173+M177+M181+M185+M189+M193+M197+M201+M205+M209+M213+M217+M221+M225+M229+M233+M237+M241+M245+M249+M253+M257+M261+M265+M269</f>
      </c>
    </row>
    <row r="125" spans="1:16" ht="12.75" customHeight="1">
      <c r="A125" t="s">
        <v>51</v>
      </c>
      <c s="6" t="s">
        <v>167</v>
      </c>
      <c s="6" t="s">
        <v>180</v>
      </c>
      <c t="s">
        <v>49</v>
      </c>
      <c s="26" t="s">
        <v>181</v>
      </c>
      <c s="27" t="s">
        <v>182</v>
      </c>
      <c s="28">
        <v>0.774</v>
      </c>
      <c s="27">
        <v>0</v>
      </c>
      <c s="27">
        <f>ROUND(G125*H125,6)</f>
      </c>
      <c r="L125" s="29">
        <v>0</v>
      </c>
      <c s="24">
        <f>ROUND(ROUND(L125,2)*ROUND(G125,3),2)</f>
      </c>
      <c s="27" t="s">
        <v>55</v>
      </c>
      <c>
        <f>(M125*21)/100</f>
      </c>
      <c t="s">
        <v>27</v>
      </c>
    </row>
    <row r="126" spans="1:5" ht="12.75" customHeight="1">
      <c r="A126" s="30" t="s">
        <v>56</v>
      </c>
      <c r="E126" s="31" t="s">
        <v>57</v>
      </c>
    </row>
    <row r="127" spans="1:5" ht="12.75" customHeight="1">
      <c r="A127" s="30" t="s">
        <v>58</v>
      </c>
      <c r="E127" s="32" t="s">
        <v>344</v>
      </c>
    </row>
    <row r="128" spans="1:5" ht="76.5" customHeight="1">
      <c r="A128" t="s">
        <v>59</v>
      </c>
      <c r="E128" s="31" t="s">
        <v>184</v>
      </c>
    </row>
    <row r="129" spans="1:16" ht="12.75" customHeight="1">
      <c r="A129" t="s">
        <v>51</v>
      </c>
      <c s="6" t="s">
        <v>170</v>
      </c>
      <c s="6" t="s">
        <v>186</v>
      </c>
      <c t="s">
        <v>75</v>
      </c>
      <c s="26" t="s">
        <v>187</v>
      </c>
      <c s="27" t="s">
        <v>182</v>
      </c>
      <c s="28">
        <v>0.774</v>
      </c>
      <c s="27">
        <v>0</v>
      </c>
      <c s="27">
        <f>ROUND(G129*H129,6)</f>
      </c>
      <c r="L129" s="29">
        <v>0</v>
      </c>
      <c s="24">
        <f>ROUND(ROUND(L129,2)*ROUND(G129,3),2)</f>
      </c>
      <c s="27" t="s">
        <v>55</v>
      </c>
      <c>
        <f>(M129*21)/100</f>
      </c>
      <c t="s">
        <v>27</v>
      </c>
    </row>
    <row r="130" spans="1:5" ht="12.75" customHeight="1">
      <c r="A130" s="30" t="s">
        <v>56</v>
      </c>
      <c r="E130" s="31" t="s">
        <v>57</v>
      </c>
    </row>
    <row r="131" spans="1:5" ht="12.75" customHeight="1">
      <c r="A131" s="30" t="s">
        <v>58</v>
      </c>
      <c r="E131" s="32" t="s">
        <v>344</v>
      </c>
    </row>
    <row r="132" spans="1:5" ht="127.5" customHeight="1">
      <c r="A132" t="s">
        <v>59</v>
      </c>
      <c r="E132" s="31" t="s">
        <v>188</v>
      </c>
    </row>
    <row r="133" spans="1:16" ht="12.75" customHeight="1">
      <c r="A133" t="s">
        <v>51</v>
      </c>
      <c s="6" t="s">
        <v>174</v>
      </c>
      <c s="6" t="s">
        <v>190</v>
      </c>
      <c t="s">
        <v>49</v>
      </c>
      <c s="26" t="s">
        <v>191</v>
      </c>
      <c s="27" t="s">
        <v>182</v>
      </c>
      <c s="28">
        <v>0.174</v>
      </c>
      <c s="27">
        <v>0</v>
      </c>
      <c s="27">
        <f>ROUND(G133*H133,6)</f>
      </c>
      <c r="L133" s="29">
        <v>0</v>
      </c>
      <c s="24">
        <f>ROUND(ROUND(L133,2)*ROUND(G133,3),2)</f>
      </c>
      <c s="27" t="s">
        <v>55</v>
      </c>
      <c>
        <f>(M133*21)/100</f>
      </c>
      <c t="s">
        <v>27</v>
      </c>
    </row>
    <row r="134" spans="1:5" ht="12.75" customHeight="1">
      <c r="A134" s="30" t="s">
        <v>56</v>
      </c>
      <c r="E134" s="31" t="s">
        <v>57</v>
      </c>
    </row>
    <row r="135" spans="1:5" ht="12.75" customHeight="1">
      <c r="A135" s="30" t="s">
        <v>58</v>
      </c>
      <c r="E135" s="32" t="s">
        <v>344</v>
      </c>
    </row>
    <row r="136" spans="1:5" ht="76.5" customHeight="1">
      <c r="A136" t="s">
        <v>59</v>
      </c>
      <c r="E136" s="31" t="s">
        <v>192</v>
      </c>
    </row>
    <row r="137" spans="1:16" ht="12.75" customHeight="1">
      <c r="A137" t="s">
        <v>51</v>
      </c>
      <c s="6" t="s">
        <v>179</v>
      </c>
      <c s="6" t="s">
        <v>186</v>
      </c>
      <c t="s">
        <v>49</v>
      </c>
      <c s="26" t="s">
        <v>187</v>
      </c>
      <c s="27" t="s">
        <v>182</v>
      </c>
      <c s="28">
        <v>0.174</v>
      </c>
      <c s="27">
        <v>0</v>
      </c>
      <c s="27">
        <f>ROUND(G137*H137,6)</f>
      </c>
      <c r="L137" s="29">
        <v>0</v>
      </c>
      <c s="24">
        <f>ROUND(ROUND(L137,2)*ROUND(G137,3),2)</f>
      </c>
      <c s="27" t="s">
        <v>55</v>
      </c>
      <c>
        <f>(M137*21)/100</f>
      </c>
      <c t="s">
        <v>27</v>
      </c>
    </row>
    <row r="138" spans="1:5" ht="12.75" customHeight="1">
      <c r="A138" s="30" t="s">
        <v>56</v>
      </c>
      <c r="E138" s="31" t="s">
        <v>57</v>
      </c>
    </row>
    <row r="139" spans="1:5" ht="12.75" customHeight="1">
      <c r="A139" s="30" t="s">
        <v>58</v>
      </c>
      <c r="E139" s="32" t="s">
        <v>344</v>
      </c>
    </row>
    <row r="140" spans="1:5" ht="114.75" customHeight="1">
      <c r="A140" t="s">
        <v>59</v>
      </c>
      <c r="E140" s="31" t="s">
        <v>196</v>
      </c>
    </row>
    <row r="141" spans="1:16" ht="12.75" customHeight="1">
      <c r="A141" t="s">
        <v>51</v>
      </c>
      <c s="6" t="s">
        <v>185</v>
      </c>
      <c s="6" t="s">
        <v>345</v>
      </c>
      <c t="s">
        <v>49</v>
      </c>
      <c s="26" t="s">
        <v>346</v>
      </c>
      <c s="27" t="s">
        <v>182</v>
      </c>
      <c s="28">
        <v>16.32</v>
      </c>
      <c s="27">
        <v>0</v>
      </c>
      <c s="27">
        <f>ROUND(G141*H141,6)</f>
      </c>
      <c r="L141" s="29">
        <v>0</v>
      </c>
      <c s="24">
        <f>ROUND(ROUND(L141,2)*ROUND(G141,3),2)</f>
      </c>
      <c s="27" t="s">
        <v>55</v>
      </c>
      <c>
        <f>(M141*21)/100</f>
      </c>
      <c t="s">
        <v>27</v>
      </c>
    </row>
    <row r="142" spans="1:5" ht="12.75" customHeight="1">
      <c r="A142" s="30" t="s">
        <v>56</v>
      </c>
      <c r="E142" s="31" t="s">
        <v>57</v>
      </c>
    </row>
    <row r="143" spans="1:5" ht="12.75" customHeight="1">
      <c r="A143" s="30" t="s">
        <v>58</v>
      </c>
      <c r="E143" s="32" t="s">
        <v>344</v>
      </c>
    </row>
    <row r="144" spans="1:5" ht="76.5" customHeight="1">
      <c r="A144" t="s">
        <v>59</v>
      </c>
      <c r="E144" s="31" t="s">
        <v>192</v>
      </c>
    </row>
    <row r="145" spans="1:16" ht="12.75" customHeight="1">
      <c r="A145" t="s">
        <v>51</v>
      </c>
      <c s="6" t="s">
        <v>189</v>
      </c>
      <c s="6" t="s">
        <v>194</v>
      </c>
      <c t="s">
        <v>49</v>
      </c>
      <c s="26" t="s">
        <v>195</v>
      </c>
      <c s="27" t="s">
        <v>182</v>
      </c>
      <c s="28">
        <v>16.32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55</v>
      </c>
      <c>
        <f>(M145*21)/100</f>
      </c>
      <c t="s">
        <v>27</v>
      </c>
    </row>
    <row r="146" spans="1:5" ht="12.75" customHeight="1">
      <c r="A146" s="30" t="s">
        <v>56</v>
      </c>
      <c r="E146" s="31" t="s">
        <v>57</v>
      </c>
    </row>
    <row r="147" spans="1:5" ht="12.75" customHeight="1">
      <c r="A147" s="30" t="s">
        <v>58</v>
      </c>
      <c r="E147" s="32" t="s">
        <v>344</v>
      </c>
    </row>
    <row r="148" spans="1:5" ht="114.75" customHeight="1">
      <c r="A148" t="s">
        <v>59</v>
      </c>
      <c r="E148" s="31" t="s">
        <v>196</v>
      </c>
    </row>
    <row r="149" spans="1:16" ht="12.75" customHeight="1">
      <c r="A149" t="s">
        <v>51</v>
      </c>
      <c s="6" t="s">
        <v>193</v>
      </c>
      <c s="6" t="s">
        <v>198</v>
      </c>
      <c t="s">
        <v>49</v>
      </c>
      <c s="26" t="s">
        <v>199</v>
      </c>
      <c s="27" t="s">
        <v>115</v>
      </c>
      <c s="28">
        <v>16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55</v>
      </c>
      <c>
        <f>(M149*21)/100</f>
      </c>
      <c t="s">
        <v>27</v>
      </c>
    </row>
    <row r="150" spans="1:5" ht="12.75" customHeight="1">
      <c r="A150" s="30" t="s">
        <v>56</v>
      </c>
      <c r="E150" s="31" t="s">
        <v>57</v>
      </c>
    </row>
    <row r="151" spans="1:5" ht="12.75" customHeight="1">
      <c r="A151" s="30" t="s">
        <v>58</v>
      </c>
      <c r="E151" s="32" t="s">
        <v>344</v>
      </c>
    </row>
    <row r="152" spans="1:5" ht="89.25" customHeight="1">
      <c r="A152" t="s">
        <v>59</v>
      </c>
      <c r="E152" s="31" t="s">
        <v>200</v>
      </c>
    </row>
    <row r="153" spans="1:16" ht="12.75" customHeight="1">
      <c r="A153" t="s">
        <v>51</v>
      </c>
      <c s="6" t="s">
        <v>197</v>
      </c>
      <c s="6" t="s">
        <v>202</v>
      </c>
      <c t="s">
        <v>49</v>
      </c>
      <c s="26" t="s">
        <v>203</v>
      </c>
      <c s="27" t="s">
        <v>115</v>
      </c>
      <c s="28">
        <v>2</v>
      </c>
      <c s="27">
        <v>0</v>
      </c>
      <c s="27">
        <f>ROUND(G153*H153,6)</f>
      </c>
      <c r="L153" s="29">
        <v>0</v>
      </c>
      <c s="24">
        <f>ROUND(ROUND(L153,2)*ROUND(G153,3),2)</f>
      </c>
      <c s="27" t="s">
        <v>55</v>
      </c>
      <c>
        <f>(M153*21)/100</f>
      </c>
      <c t="s">
        <v>27</v>
      </c>
    </row>
    <row r="154" spans="1:5" ht="12.75" customHeight="1">
      <c r="A154" s="30" t="s">
        <v>56</v>
      </c>
      <c r="E154" s="31" t="s">
        <v>57</v>
      </c>
    </row>
    <row r="155" spans="1:5" ht="12.75" customHeight="1">
      <c r="A155" s="30" t="s">
        <v>58</v>
      </c>
      <c r="E155" s="32" t="s">
        <v>344</v>
      </c>
    </row>
    <row r="156" spans="1:5" ht="89.25" customHeight="1">
      <c r="A156" t="s">
        <v>59</v>
      </c>
      <c r="E156" s="31" t="s">
        <v>200</v>
      </c>
    </row>
    <row r="157" spans="1:16" ht="12.75" customHeight="1">
      <c r="A157" t="s">
        <v>51</v>
      </c>
      <c s="6" t="s">
        <v>201</v>
      </c>
      <c s="6" t="s">
        <v>205</v>
      </c>
      <c t="s">
        <v>49</v>
      </c>
      <c s="26" t="s">
        <v>206</v>
      </c>
      <c s="27" t="s">
        <v>115</v>
      </c>
      <c s="28">
        <v>1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55</v>
      </c>
      <c>
        <f>(M157*21)/100</f>
      </c>
      <c t="s">
        <v>27</v>
      </c>
    </row>
    <row r="158" spans="1:5" ht="12.75" customHeight="1">
      <c r="A158" s="30" t="s">
        <v>56</v>
      </c>
      <c r="E158" s="31" t="s">
        <v>57</v>
      </c>
    </row>
    <row r="159" spans="1:5" ht="12.75" customHeight="1">
      <c r="A159" s="30" t="s">
        <v>58</v>
      </c>
      <c r="E159" s="32" t="s">
        <v>154</v>
      </c>
    </row>
    <row r="160" spans="1:5" ht="114.75" customHeight="1">
      <c r="A160" t="s">
        <v>59</v>
      </c>
      <c r="E160" s="31" t="s">
        <v>207</v>
      </c>
    </row>
    <row r="161" spans="1:16" ht="12.75" customHeight="1">
      <c r="A161" t="s">
        <v>51</v>
      </c>
      <c s="6" t="s">
        <v>204</v>
      </c>
      <c s="6" t="s">
        <v>209</v>
      </c>
      <c t="s">
        <v>49</v>
      </c>
      <c s="26" t="s">
        <v>210</v>
      </c>
      <c s="27" t="s">
        <v>115</v>
      </c>
      <c s="28">
        <v>1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55</v>
      </c>
      <c>
        <f>(M161*21)/100</f>
      </c>
      <c t="s">
        <v>27</v>
      </c>
    </row>
    <row r="162" spans="1:5" ht="12.75" customHeight="1">
      <c r="A162" s="30" t="s">
        <v>56</v>
      </c>
      <c r="E162" s="31" t="s">
        <v>57</v>
      </c>
    </row>
    <row r="163" spans="1:5" ht="12.75" customHeight="1">
      <c r="A163" s="30" t="s">
        <v>58</v>
      </c>
      <c r="E163" s="32" t="s">
        <v>154</v>
      </c>
    </row>
    <row r="164" spans="1:5" ht="89.25" customHeight="1">
      <c r="A164" t="s">
        <v>59</v>
      </c>
      <c r="E164" s="31" t="s">
        <v>211</v>
      </c>
    </row>
    <row r="165" spans="1:16" ht="12.75" customHeight="1">
      <c r="A165" t="s">
        <v>51</v>
      </c>
      <c s="6" t="s">
        <v>208</v>
      </c>
      <c s="6" t="s">
        <v>213</v>
      </c>
      <c t="s">
        <v>49</v>
      </c>
      <c s="26" t="s">
        <v>214</v>
      </c>
      <c s="27" t="s">
        <v>115</v>
      </c>
      <c s="28">
        <v>38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55</v>
      </c>
      <c>
        <f>(M165*21)/100</f>
      </c>
      <c t="s">
        <v>27</v>
      </c>
    </row>
    <row r="166" spans="1:5" ht="12.75" customHeight="1">
      <c r="A166" s="30" t="s">
        <v>56</v>
      </c>
      <c r="E166" s="31" t="s">
        <v>57</v>
      </c>
    </row>
    <row r="167" spans="1:5" ht="12.75" customHeight="1">
      <c r="A167" s="30" t="s">
        <v>58</v>
      </c>
      <c r="E167" s="32" t="s">
        <v>344</v>
      </c>
    </row>
    <row r="168" spans="1:5" ht="89.25" customHeight="1">
      <c r="A168" t="s">
        <v>59</v>
      </c>
      <c r="E168" s="31" t="s">
        <v>215</v>
      </c>
    </row>
    <row r="169" spans="1:16" ht="12.75" customHeight="1">
      <c r="A169" t="s">
        <v>51</v>
      </c>
      <c s="6" t="s">
        <v>212</v>
      </c>
      <c s="6" t="s">
        <v>217</v>
      </c>
      <c t="s">
        <v>49</v>
      </c>
      <c s="26" t="s">
        <v>218</v>
      </c>
      <c s="27" t="s">
        <v>115</v>
      </c>
      <c s="28">
        <v>261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55</v>
      </c>
      <c>
        <f>(M169*21)/100</f>
      </c>
      <c t="s">
        <v>27</v>
      </c>
    </row>
    <row r="170" spans="1:5" ht="12.75" customHeight="1">
      <c r="A170" s="30" t="s">
        <v>56</v>
      </c>
      <c r="E170" s="31" t="s">
        <v>57</v>
      </c>
    </row>
    <row r="171" spans="1:5" ht="12.75" customHeight="1">
      <c r="A171" s="30" t="s">
        <v>58</v>
      </c>
      <c r="E171" s="32" t="s">
        <v>344</v>
      </c>
    </row>
    <row r="172" spans="1:5" ht="89.25" customHeight="1">
      <c r="A172" t="s">
        <v>59</v>
      </c>
      <c r="E172" s="31" t="s">
        <v>219</v>
      </c>
    </row>
    <row r="173" spans="1:16" ht="12.75" customHeight="1">
      <c r="A173" t="s">
        <v>51</v>
      </c>
      <c s="6" t="s">
        <v>216</v>
      </c>
      <c s="6" t="s">
        <v>221</v>
      </c>
      <c t="s">
        <v>49</v>
      </c>
      <c s="26" t="s">
        <v>222</v>
      </c>
      <c s="27" t="s">
        <v>115</v>
      </c>
      <c s="28">
        <v>1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55</v>
      </c>
      <c>
        <f>(M173*21)/100</f>
      </c>
      <c t="s">
        <v>27</v>
      </c>
    </row>
    <row r="174" spans="1:5" ht="12.75" customHeight="1">
      <c r="A174" s="30" t="s">
        <v>56</v>
      </c>
      <c r="E174" s="31" t="s">
        <v>57</v>
      </c>
    </row>
    <row r="175" spans="1:5" ht="12.75" customHeight="1">
      <c r="A175" s="30" t="s">
        <v>58</v>
      </c>
      <c r="E175" s="32" t="s">
        <v>340</v>
      </c>
    </row>
    <row r="176" spans="1:5" ht="89.25" customHeight="1">
      <c r="A176" t="s">
        <v>59</v>
      </c>
      <c r="E176" s="31" t="s">
        <v>223</v>
      </c>
    </row>
    <row r="177" spans="1:16" ht="12.75" customHeight="1">
      <c r="A177" t="s">
        <v>51</v>
      </c>
      <c s="6" t="s">
        <v>220</v>
      </c>
      <c s="6" t="s">
        <v>225</v>
      </c>
      <c t="s">
        <v>49</v>
      </c>
      <c s="26" t="s">
        <v>226</v>
      </c>
      <c s="27" t="s">
        <v>115</v>
      </c>
      <c s="28">
        <v>1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55</v>
      </c>
      <c>
        <f>(M177*21)/100</f>
      </c>
      <c t="s">
        <v>27</v>
      </c>
    </row>
    <row r="178" spans="1:5" ht="12.75" customHeight="1">
      <c r="A178" s="30" t="s">
        <v>56</v>
      </c>
      <c r="E178" s="31" t="s">
        <v>57</v>
      </c>
    </row>
    <row r="179" spans="1:5" ht="12.75" customHeight="1">
      <c r="A179" s="30" t="s">
        <v>58</v>
      </c>
      <c r="E179" s="32" t="s">
        <v>340</v>
      </c>
    </row>
    <row r="180" spans="1:5" ht="89.25" customHeight="1">
      <c r="A180" t="s">
        <v>59</v>
      </c>
      <c r="E180" s="31" t="s">
        <v>227</v>
      </c>
    </row>
    <row r="181" spans="1:16" ht="12.75" customHeight="1">
      <c r="A181" t="s">
        <v>51</v>
      </c>
      <c s="6" t="s">
        <v>224</v>
      </c>
      <c s="6" t="s">
        <v>229</v>
      </c>
      <c t="s">
        <v>49</v>
      </c>
      <c s="26" t="s">
        <v>230</v>
      </c>
      <c s="27" t="s">
        <v>115</v>
      </c>
      <c s="28">
        <v>1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55</v>
      </c>
      <c>
        <f>(M181*21)/100</f>
      </c>
      <c t="s">
        <v>27</v>
      </c>
    </row>
    <row r="182" spans="1:5" ht="12.75" customHeight="1">
      <c r="A182" s="30" t="s">
        <v>56</v>
      </c>
      <c r="E182" s="31" t="s">
        <v>57</v>
      </c>
    </row>
    <row r="183" spans="1:5" ht="12.75" customHeight="1">
      <c r="A183" s="30" t="s">
        <v>58</v>
      </c>
      <c r="E183" s="32" t="s">
        <v>340</v>
      </c>
    </row>
    <row r="184" spans="1:5" ht="89.25" customHeight="1">
      <c r="A184" t="s">
        <v>59</v>
      </c>
      <c r="E184" s="31" t="s">
        <v>231</v>
      </c>
    </row>
    <row r="185" spans="1:16" ht="12.75" customHeight="1">
      <c r="A185" t="s">
        <v>51</v>
      </c>
      <c s="6" t="s">
        <v>228</v>
      </c>
      <c s="6" t="s">
        <v>233</v>
      </c>
      <c t="s">
        <v>49</v>
      </c>
      <c s="26" t="s">
        <v>234</v>
      </c>
      <c s="27" t="s">
        <v>115</v>
      </c>
      <c s="28">
        <v>1</v>
      </c>
      <c s="27">
        <v>0</v>
      </c>
      <c s="27">
        <f>ROUND(G185*H185,6)</f>
      </c>
      <c r="L185" s="29">
        <v>0</v>
      </c>
      <c s="24">
        <f>ROUND(ROUND(L185,2)*ROUND(G185,3),2)</f>
      </c>
      <c s="27" t="s">
        <v>55</v>
      </c>
      <c>
        <f>(M185*21)/100</f>
      </c>
      <c t="s">
        <v>27</v>
      </c>
    </row>
    <row r="186" spans="1:5" ht="12.75" customHeight="1">
      <c r="A186" s="30" t="s">
        <v>56</v>
      </c>
      <c r="E186" s="31" t="s">
        <v>57</v>
      </c>
    </row>
    <row r="187" spans="1:5" ht="12.75" customHeight="1">
      <c r="A187" s="30" t="s">
        <v>58</v>
      </c>
      <c r="E187" s="32" t="s">
        <v>340</v>
      </c>
    </row>
    <row r="188" spans="1:5" ht="89.25" customHeight="1">
      <c r="A188" t="s">
        <v>59</v>
      </c>
      <c r="E188" s="31" t="s">
        <v>235</v>
      </c>
    </row>
    <row r="189" spans="1:16" ht="12.75" customHeight="1">
      <c r="A189" t="s">
        <v>51</v>
      </c>
      <c s="6" t="s">
        <v>232</v>
      </c>
      <c s="6" t="s">
        <v>237</v>
      </c>
      <c t="s">
        <v>49</v>
      </c>
      <c s="26" t="s">
        <v>238</v>
      </c>
      <c s="27" t="s">
        <v>115</v>
      </c>
      <c s="28">
        <v>2</v>
      </c>
      <c s="27">
        <v>0</v>
      </c>
      <c s="27">
        <f>ROUND(G189*H189,6)</f>
      </c>
      <c r="L189" s="29">
        <v>0</v>
      </c>
      <c s="24">
        <f>ROUND(ROUND(L189,2)*ROUND(G189,3),2)</f>
      </c>
      <c s="27" t="s">
        <v>55</v>
      </c>
      <c>
        <f>(M189*21)/100</f>
      </c>
      <c t="s">
        <v>27</v>
      </c>
    </row>
    <row r="190" spans="1:5" ht="12.75" customHeight="1">
      <c r="A190" s="30" t="s">
        <v>56</v>
      </c>
      <c r="E190" s="31" t="s">
        <v>57</v>
      </c>
    </row>
    <row r="191" spans="1:5" ht="12.75" customHeight="1">
      <c r="A191" s="30" t="s">
        <v>58</v>
      </c>
      <c r="E191" s="32" t="s">
        <v>340</v>
      </c>
    </row>
    <row r="192" spans="1:5" ht="89.25" customHeight="1">
      <c r="A192" t="s">
        <v>59</v>
      </c>
      <c r="E192" s="31" t="s">
        <v>239</v>
      </c>
    </row>
    <row r="193" spans="1:16" ht="12.75" customHeight="1">
      <c r="A193" t="s">
        <v>51</v>
      </c>
      <c s="6" t="s">
        <v>236</v>
      </c>
      <c s="6" t="s">
        <v>241</v>
      </c>
      <c t="s">
        <v>49</v>
      </c>
      <c s="26" t="s">
        <v>242</v>
      </c>
      <c s="27" t="s">
        <v>115</v>
      </c>
      <c s="28">
        <v>2</v>
      </c>
      <c s="27">
        <v>0</v>
      </c>
      <c s="27">
        <f>ROUND(G193*H193,6)</f>
      </c>
      <c r="L193" s="29">
        <v>0</v>
      </c>
      <c s="24">
        <f>ROUND(ROUND(L193,2)*ROUND(G193,3),2)</f>
      </c>
      <c s="27" t="s">
        <v>55</v>
      </c>
      <c>
        <f>(M193*21)/100</f>
      </c>
      <c t="s">
        <v>27</v>
      </c>
    </row>
    <row r="194" spans="1:5" ht="12.75" customHeight="1">
      <c r="A194" s="30" t="s">
        <v>56</v>
      </c>
      <c r="E194" s="31" t="s">
        <v>57</v>
      </c>
    </row>
    <row r="195" spans="1:5" ht="12.75" customHeight="1">
      <c r="A195" s="30" t="s">
        <v>58</v>
      </c>
      <c r="E195" s="32" t="s">
        <v>340</v>
      </c>
    </row>
    <row r="196" spans="1:5" ht="89.25" customHeight="1">
      <c r="A196" t="s">
        <v>59</v>
      </c>
      <c r="E196" s="31" t="s">
        <v>243</v>
      </c>
    </row>
    <row r="197" spans="1:16" ht="12.75" customHeight="1">
      <c r="A197" t="s">
        <v>51</v>
      </c>
      <c s="6" t="s">
        <v>240</v>
      </c>
      <c s="6" t="s">
        <v>245</v>
      </c>
      <c t="s">
        <v>49</v>
      </c>
      <c s="26" t="s">
        <v>246</v>
      </c>
      <c s="27" t="s">
        <v>115</v>
      </c>
      <c s="28">
        <v>3</v>
      </c>
      <c s="27">
        <v>0</v>
      </c>
      <c s="27">
        <f>ROUND(G197*H197,6)</f>
      </c>
      <c r="L197" s="29">
        <v>0</v>
      </c>
      <c s="24">
        <f>ROUND(ROUND(L197,2)*ROUND(G197,3),2)</f>
      </c>
      <c s="27" t="s">
        <v>55</v>
      </c>
      <c>
        <f>(M197*21)/100</f>
      </c>
      <c t="s">
        <v>27</v>
      </c>
    </row>
    <row r="198" spans="1:5" ht="12.75" customHeight="1">
      <c r="A198" s="30" t="s">
        <v>56</v>
      </c>
      <c r="E198" s="31" t="s">
        <v>57</v>
      </c>
    </row>
    <row r="199" spans="1:5" ht="12.75" customHeight="1">
      <c r="A199" s="30" t="s">
        <v>58</v>
      </c>
      <c r="E199" s="32" t="s">
        <v>247</v>
      </c>
    </row>
    <row r="200" spans="1:5" ht="114.75" customHeight="1">
      <c r="A200" t="s">
        <v>59</v>
      </c>
      <c r="E200" s="31" t="s">
        <v>248</v>
      </c>
    </row>
    <row r="201" spans="1:16" ht="12.75" customHeight="1">
      <c r="A201" t="s">
        <v>51</v>
      </c>
      <c s="6" t="s">
        <v>244</v>
      </c>
      <c s="6" t="s">
        <v>250</v>
      </c>
      <c t="s">
        <v>49</v>
      </c>
      <c s="26" t="s">
        <v>251</v>
      </c>
      <c s="27" t="s">
        <v>115</v>
      </c>
      <c s="28">
        <v>1</v>
      </c>
      <c s="27">
        <v>0</v>
      </c>
      <c s="27">
        <f>ROUND(G201*H201,6)</f>
      </c>
      <c r="L201" s="29">
        <v>0</v>
      </c>
      <c s="24">
        <f>ROUND(ROUND(L201,2)*ROUND(G201,3),2)</f>
      </c>
      <c s="27" t="s">
        <v>55</v>
      </c>
      <c>
        <f>(M201*21)/100</f>
      </c>
      <c t="s">
        <v>27</v>
      </c>
    </row>
    <row r="202" spans="1:5" ht="12.75" customHeight="1">
      <c r="A202" s="30" t="s">
        <v>56</v>
      </c>
      <c r="E202" s="31" t="s">
        <v>57</v>
      </c>
    </row>
    <row r="203" spans="1:5" ht="12.75" customHeight="1">
      <c r="A203" s="30" t="s">
        <v>58</v>
      </c>
      <c r="E203" s="32" t="s">
        <v>340</v>
      </c>
    </row>
    <row r="204" spans="1:5" ht="89.25" customHeight="1">
      <c r="A204" t="s">
        <v>59</v>
      </c>
      <c r="E204" s="31" t="s">
        <v>252</v>
      </c>
    </row>
    <row r="205" spans="1:16" ht="12.75" customHeight="1">
      <c r="A205" t="s">
        <v>51</v>
      </c>
      <c s="6" t="s">
        <v>249</v>
      </c>
      <c s="6" t="s">
        <v>254</v>
      </c>
      <c t="s">
        <v>49</v>
      </c>
      <c s="26" t="s">
        <v>255</v>
      </c>
      <c s="27" t="s">
        <v>115</v>
      </c>
      <c s="28">
        <v>1</v>
      </c>
      <c s="27">
        <v>0</v>
      </c>
      <c s="27">
        <f>ROUND(G205*H205,6)</f>
      </c>
      <c r="L205" s="29">
        <v>0</v>
      </c>
      <c s="24">
        <f>ROUND(ROUND(L205,2)*ROUND(G205,3),2)</f>
      </c>
      <c s="27" t="s">
        <v>55</v>
      </c>
      <c>
        <f>(M205*21)/100</f>
      </c>
      <c t="s">
        <v>27</v>
      </c>
    </row>
    <row r="206" spans="1:5" ht="12.75" customHeight="1">
      <c r="A206" s="30" t="s">
        <v>56</v>
      </c>
      <c r="E206" s="31" t="s">
        <v>57</v>
      </c>
    </row>
    <row r="207" spans="1:5" ht="12.75" customHeight="1">
      <c r="A207" s="30" t="s">
        <v>58</v>
      </c>
      <c r="E207" s="32" t="s">
        <v>340</v>
      </c>
    </row>
    <row r="208" spans="1:5" ht="89.25" customHeight="1">
      <c r="A208" t="s">
        <v>59</v>
      </c>
      <c r="E208" s="31" t="s">
        <v>256</v>
      </c>
    </row>
    <row r="209" spans="1:16" ht="12.75" customHeight="1">
      <c r="A209" t="s">
        <v>51</v>
      </c>
      <c s="6" t="s">
        <v>253</v>
      </c>
      <c s="6" t="s">
        <v>258</v>
      </c>
      <c t="s">
        <v>49</v>
      </c>
      <c s="26" t="s">
        <v>259</v>
      </c>
      <c s="27" t="s">
        <v>115</v>
      </c>
      <c s="28">
        <v>1</v>
      </c>
      <c s="27">
        <v>0</v>
      </c>
      <c s="27">
        <f>ROUND(G209*H209,6)</f>
      </c>
      <c r="L209" s="29">
        <v>0</v>
      </c>
      <c s="24">
        <f>ROUND(ROUND(L209,2)*ROUND(G209,3),2)</f>
      </c>
      <c s="27" t="s">
        <v>55</v>
      </c>
      <c>
        <f>(M209*21)/100</f>
      </c>
      <c t="s">
        <v>27</v>
      </c>
    </row>
    <row r="210" spans="1:5" ht="12.75" customHeight="1">
      <c r="A210" s="30" t="s">
        <v>56</v>
      </c>
      <c r="E210" s="31" t="s">
        <v>57</v>
      </c>
    </row>
    <row r="211" spans="1:5" ht="12.75" customHeight="1">
      <c r="A211" s="30" t="s">
        <v>58</v>
      </c>
      <c r="E211" s="32" t="s">
        <v>347</v>
      </c>
    </row>
    <row r="212" spans="1:5" ht="102" customHeight="1">
      <c r="A212" t="s">
        <v>59</v>
      </c>
      <c r="E212" s="31" t="s">
        <v>261</v>
      </c>
    </row>
    <row r="213" spans="1:16" ht="12.75" customHeight="1">
      <c r="A213" t="s">
        <v>51</v>
      </c>
      <c s="6" t="s">
        <v>257</v>
      </c>
      <c s="6" t="s">
        <v>263</v>
      </c>
      <c t="s">
        <v>49</v>
      </c>
      <c s="26" t="s">
        <v>264</v>
      </c>
      <c s="27" t="s">
        <v>115</v>
      </c>
      <c s="28">
        <v>1</v>
      </c>
      <c s="27">
        <v>0</v>
      </c>
      <c s="27">
        <f>ROUND(G213*H213,6)</f>
      </c>
      <c r="L213" s="29">
        <v>0</v>
      </c>
      <c s="24">
        <f>ROUND(ROUND(L213,2)*ROUND(G213,3),2)</f>
      </c>
      <c s="27" t="s">
        <v>55</v>
      </c>
      <c>
        <f>(M213*21)/100</f>
      </c>
      <c t="s">
        <v>27</v>
      </c>
    </row>
    <row r="214" spans="1:5" ht="12.75" customHeight="1">
      <c r="A214" s="30" t="s">
        <v>56</v>
      </c>
      <c r="E214" s="31" t="s">
        <v>57</v>
      </c>
    </row>
    <row r="215" spans="1:5" ht="12.75" customHeight="1">
      <c r="A215" s="30" t="s">
        <v>58</v>
      </c>
      <c r="E215" s="32" t="s">
        <v>347</v>
      </c>
    </row>
    <row r="216" spans="1:5" ht="89.25" customHeight="1">
      <c r="A216" t="s">
        <v>59</v>
      </c>
      <c r="E216" s="31" t="s">
        <v>266</v>
      </c>
    </row>
    <row r="217" spans="1:16" ht="12.75" customHeight="1">
      <c r="A217" t="s">
        <v>51</v>
      </c>
      <c s="6" t="s">
        <v>262</v>
      </c>
      <c s="6" t="s">
        <v>277</v>
      </c>
      <c t="s">
        <v>49</v>
      </c>
      <c s="26" t="s">
        <v>278</v>
      </c>
      <c s="27" t="s">
        <v>115</v>
      </c>
      <c s="28">
        <v>1</v>
      </c>
      <c s="27">
        <v>0</v>
      </c>
      <c s="27">
        <f>ROUND(G217*H217,6)</f>
      </c>
      <c r="L217" s="29">
        <v>0</v>
      </c>
      <c s="24">
        <f>ROUND(ROUND(L217,2)*ROUND(G217,3),2)</f>
      </c>
      <c s="27" t="s">
        <v>55</v>
      </c>
      <c>
        <f>(M217*21)/100</f>
      </c>
      <c t="s">
        <v>27</v>
      </c>
    </row>
    <row r="218" spans="1:5" ht="12.75" customHeight="1">
      <c r="A218" s="30" t="s">
        <v>56</v>
      </c>
      <c r="E218" s="31" t="s">
        <v>57</v>
      </c>
    </row>
    <row r="219" spans="1:5" ht="12.75" customHeight="1">
      <c r="A219" s="30" t="s">
        <v>58</v>
      </c>
      <c r="E219" s="32" t="s">
        <v>340</v>
      </c>
    </row>
    <row r="220" spans="1:5" ht="89.25" customHeight="1">
      <c r="A220" t="s">
        <v>59</v>
      </c>
      <c r="E220" s="31" t="s">
        <v>279</v>
      </c>
    </row>
    <row r="221" spans="1:16" ht="12.75" customHeight="1">
      <c r="A221" t="s">
        <v>51</v>
      </c>
      <c s="6" t="s">
        <v>267</v>
      </c>
      <c s="6" t="s">
        <v>281</v>
      </c>
      <c t="s">
        <v>49</v>
      </c>
      <c s="26" t="s">
        <v>282</v>
      </c>
      <c s="27" t="s">
        <v>115</v>
      </c>
      <c s="28">
        <v>1</v>
      </c>
      <c s="27">
        <v>0</v>
      </c>
      <c s="27">
        <f>ROUND(G221*H221,6)</f>
      </c>
      <c r="L221" s="29">
        <v>0</v>
      </c>
      <c s="24">
        <f>ROUND(ROUND(L221,2)*ROUND(G221,3),2)</f>
      </c>
      <c s="27" t="s">
        <v>55</v>
      </c>
      <c>
        <f>(M221*21)/100</f>
      </c>
      <c t="s">
        <v>27</v>
      </c>
    </row>
    <row r="222" spans="1:5" ht="12.75" customHeight="1">
      <c r="A222" s="30" t="s">
        <v>56</v>
      </c>
      <c r="E222" s="31" t="s">
        <v>57</v>
      </c>
    </row>
    <row r="223" spans="1:5" ht="12.75" customHeight="1">
      <c r="A223" s="30" t="s">
        <v>58</v>
      </c>
      <c r="E223" s="32" t="s">
        <v>340</v>
      </c>
    </row>
    <row r="224" spans="1:5" ht="89.25" customHeight="1">
      <c r="A224" t="s">
        <v>59</v>
      </c>
      <c r="E224" s="31" t="s">
        <v>283</v>
      </c>
    </row>
    <row r="225" spans="1:16" ht="12.75" customHeight="1">
      <c r="A225" t="s">
        <v>51</v>
      </c>
      <c s="6" t="s">
        <v>271</v>
      </c>
      <c s="6" t="s">
        <v>285</v>
      </c>
      <c t="s">
        <v>49</v>
      </c>
      <c s="26" t="s">
        <v>286</v>
      </c>
      <c s="27" t="s">
        <v>115</v>
      </c>
      <c s="28">
        <v>1</v>
      </c>
      <c s="27">
        <v>0</v>
      </c>
      <c s="27">
        <f>ROUND(G225*H225,6)</f>
      </c>
      <c r="L225" s="29">
        <v>0</v>
      </c>
      <c s="24">
        <f>ROUND(ROUND(L225,2)*ROUND(G225,3),2)</f>
      </c>
      <c s="27" t="s">
        <v>55</v>
      </c>
      <c>
        <f>(M225*21)/100</f>
      </c>
      <c t="s">
        <v>27</v>
      </c>
    </row>
    <row r="226" spans="1:5" ht="12.75" customHeight="1">
      <c r="A226" s="30" t="s">
        <v>56</v>
      </c>
      <c r="E226" s="31" t="s">
        <v>57</v>
      </c>
    </row>
    <row r="227" spans="1:5" ht="12.75" customHeight="1">
      <c r="A227" s="30" t="s">
        <v>58</v>
      </c>
      <c r="E227" s="32" t="s">
        <v>247</v>
      </c>
    </row>
    <row r="228" spans="1:5" ht="89.25" customHeight="1">
      <c r="A228" t="s">
        <v>59</v>
      </c>
      <c r="E228" s="31" t="s">
        <v>287</v>
      </c>
    </row>
    <row r="229" spans="1:16" ht="12.75" customHeight="1">
      <c r="A229" t="s">
        <v>51</v>
      </c>
      <c s="6" t="s">
        <v>276</v>
      </c>
      <c s="6" t="s">
        <v>289</v>
      </c>
      <c t="s">
        <v>49</v>
      </c>
      <c s="26" t="s">
        <v>290</v>
      </c>
      <c s="27" t="s">
        <v>115</v>
      </c>
      <c s="28">
        <v>1</v>
      </c>
      <c s="27">
        <v>0</v>
      </c>
      <c s="27">
        <f>ROUND(G229*H229,6)</f>
      </c>
      <c r="L229" s="29">
        <v>0</v>
      </c>
      <c s="24">
        <f>ROUND(ROUND(L229,2)*ROUND(G229,3),2)</f>
      </c>
      <c s="27" t="s">
        <v>55</v>
      </c>
      <c>
        <f>(M229*21)/100</f>
      </c>
      <c t="s">
        <v>27</v>
      </c>
    </row>
    <row r="230" spans="1:5" ht="12.75" customHeight="1">
      <c r="A230" s="30" t="s">
        <v>56</v>
      </c>
      <c r="E230" s="31" t="s">
        <v>57</v>
      </c>
    </row>
    <row r="231" spans="1:5" ht="12.75" customHeight="1">
      <c r="A231" s="30" t="s">
        <v>58</v>
      </c>
      <c r="E231" s="32" t="s">
        <v>247</v>
      </c>
    </row>
    <row r="232" spans="1:5" ht="89.25" customHeight="1">
      <c r="A232" t="s">
        <v>59</v>
      </c>
      <c r="E232" s="31" t="s">
        <v>291</v>
      </c>
    </row>
    <row r="233" spans="1:16" ht="12.75" customHeight="1">
      <c r="A233" t="s">
        <v>51</v>
      </c>
      <c s="6" t="s">
        <v>280</v>
      </c>
      <c s="6" t="s">
        <v>348</v>
      </c>
      <c t="s">
        <v>49</v>
      </c>
      <c s="26" t="s">
        <v>349</v>
      </c>
      <c s="27" t="s">
        <v>115</v>
      </c>
      <c s="28">
        <v>1</v>
      </c>
      <c s="27">
        <v>0</v>
      </c>
      <c s="27">
        <f>ROUND(G233*H233,6)</f>
      </c>
      <c r="L233" s="29">
        <v>0</v>
      </c>
      <c s="24">
        <f>ROUND(ROUND(L233,2)*ROUND(G233,3),2)</f>
      </c>
      <c s="27" t="s">
        <v>55</v>
      </c>
      <c>
        <f>(M233*21)/100</f>
      </c>
      <c t="s">
        <v>27</v>
      </c>
    </row>
    <row r="234" spans="1:5" ht="12.75" customHeight="1">
      <c r="A234" s="30" t="s">
        <v>56</v>
      </c>
      <c r="E234" s="31" t="s">
        <v>57</v>
      </c>
    </row>
    <row r="235" spans="1:5" ht="12.75" customHeight="1">
      <c r="A235" s="30" t="s">
        <v>58</v>
      </c>
      <c r="E235" s="32" t="s">
        <v>247</v>
      </c>
    </row>
    <row r="236" spans="1:5" ht="89.25" customHeight="1">
      <c r="A236" t="s">
        <v>59</v>
      </c>
      <c r="E236" s="31" t="s">
        <v>350</v>
      </c>
    </row>
    <row r="237" spans="1:16" ht="12.75" customHeight="1">
      <c r="A237" t="s">
        <v>51</v>
      </c>
      <c s="6" t="s">
        <v>284</v>
      </c>
      <c s="6" t="s">
        <v>297</v>
      </c>
      <c t="s">
        <v>49</v>
      </c>
      <c s="26" t="s">
        <v>351</v>
      </c>
      <c s="27" t="s">
        <v>115</v>
      </c>
      <c s="28">
        <v>1</v>
      </c>
      <c s="27">
        <v>0</v>
      </c>
      <c s="27">
        <f>ROUND(G237*H237,6)</f>
      </c>
      <c r="L237" s="29">
        <v>0</v>
      </c>
      <c s="24">
        <f>ROUND(ROUND(L237,2)*ROUND(G237,3),2)</f>
      </c>
      <c s="27" t="s">
        <v>55</v>
      </c>
      <c>
        <f>(M237*21)/100</f>
      </c>
      <c t="s">
        <v>27</v>
      </c>
    </row>
    <row r="238" spans="1:5" ht="12.75" customHeight="1">
      <c r="A238" s="30" t="s">
        <v>56</v>
      </c>
      <c r="E238" s="31" t="s">
        <v>57</v>
      </c>
    </row>
    <row r="239" spans="1:5" ht="12.75" customHeight="1">
      <c r="A239" s="30" t="s">
        <v>58</v>
      </c>
      <c r="E239" s="32" t="s">
        <v>247</v>
      </c>
    </row>
    <row r="240" spans="1:5" ht="89.25" customHeight="1">
      <c r="A240" t="s">
        <v>59</v>
      </c>
      <c r="E240" s="31" t="s">
        <v>299</v>
      </c>
    </row>
    <row r="241" spans="1:16" ht="12.75" customHeight="1">
      <c r="A241" t="s">
        <v>51</v>
      </c>
      <c s="6" t="s">
        <v>288</v>
      </c>
      <c s="6" t="s">
        <v>301</v>
      </c>
      <c t="s">
        <v>49</v>
      </c>
      <c s="26" t="s">
        <v>302</v>
      </c>
      <c s="27" t="s">
        <v>115</v>
      </c>
      <c s="28">
        <v>2</v>
      </c>
      <c s="27">
        <v>0</v>
      </c>
      <c s="27">
        <f>ROUND(G241*H241,6)</f>
      </c>
      <c r="L241" s="29">
        <v>0</v>
      </c>
      <c s="24">
        <f>ROUND(ROUND(L241,2)*ROUND(G241,3),2)</f>
      </c>
      <c s="27" t="s">
        <v>55</v>
      </c>
      <c>
        <f>(M241*21)/100</f>
      </c>
      <c t="s">
        <v>27</v>
      </c>
    </row>
    <row r="242" spans="1:5" ht="12.75" customHeight="1">
      <c r="A242" s="30" t="s">
        <v>56</v>
      </c>
      <c r="E242" s="31" t="s">
        <v>57</v>
      </c>
    </row>
    <row r="243" spans="1:5" ht="12.75" customHeight="1">
      <c r="A243" s="30" t="s">
        <v>58</v>
      </c>
      <c r="E243" s="32" t="s">
        <v>247</v>
      </c>
    </row>
    <row r="244" spans="1:5" ht="89.25" customHeight="1">
      <c r="A244" t="s">
        <v>59</v>
      </c>
      <c r="E244" s="31" t="s">
        <v>303</v>
      </c>
    </row>
    <row r="245" spans="1:16" ht="12.75" customHeight="1">
      <c r="A245" t="s">
        <v>51</v>
      </c>
      <c s="6" t="s">
        <v>292</v>
      </c>
      <c s="6" t="s">
        <v>305</v>
      </c>
      <c t="s">
        <v>49</v>
      </c>
      <c s="26" t="s">
        <v>306</v>
      </c>
      <c s="27" t="s">
        <v>115</v>
      </c>
      <c s="28">
        <v>2</v>
      </c>
      <c s="27">
        <v>0</v>
      </c>
      <c s="27">
        <f>ROUND(G245*H245,6)</f>
      </c>
      <c r="L245" s="29">
        <v>0</v>
      </c>
      <c s="24">
        <f>ROUND(ROUND(L245,2)*ROUND(G245,3),2)</f>
      </c>
      <c s="27" t="s">
        <v>55</v>
      </c>
      <c>
        <f>(M245*21)/100</f>
      </c>
      <c t="s">
        <v>27</v>
      </c>
    </row>
    <row r="246" spans="1:5" ht="12.75" customHeight="1">
      <c r="A246" s="30" t="s">
        <v>56</v>
      </c>
      <c r="E246" s="31" t="s">
        <v>57</v>
      </c>
    </row>
    <row r="247" spans="1:5" ht="12.75" customHeight="1">
      <c r="A247" s="30" t="s">
        <v>58</v>
      </c>
      <c r="E247" s="32" t="s">
        <v>247</v>
      </c>
    </row>
    <row r="248" spans="1:5" ht="102" customHeight="1">
      <c r="A248" t="s">
        <v>59</v>
      </c>
      <c r="E248" s="31" t="s">
        <v>307</v>
      </c>
    </row>
    <row r="249" spans="1:16" ht="12.75" customHeight="1">
      <c r="A249" t="s">
        <v>51</v>
      </c>
      <c s="6" t="s">
        <v>296</v>
      </c>
      <c s="6" t="s">
        <v>309</v>
      </c>
      <c t="s">
        <v>49</v>
      </c>
      <c s="26" t="s">
        <v>310</v>
      </c>
      <c s="27" t="s">
        <v>115</v>
      </c>
      <c s="28">
        <v>2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55</v>
      </c>
      <c>
        <f>(M249*21)/100</f>
      </c>
      <c t="s">
        <v>27</v>
      </c>
    </row>
    <row r="250" spans="1:5" ht="12.75" customHeight="1">
      <c r="A250" s="30" t="s">
        <v>56</v>
      </c>
      <c r="E250" s="31" t="s">
        <v>57</v>
      </c>
    </row>
    <row r="251" spans="1:5" ht="12.75" customHeight="1">
      <c r="A251" s="30" t="s">
        <v>58</v>
      </c>
      <c r="E251" s="32" t="s">
        <v>247</v>
      </c>
    </row>
    <row r="252" spans="1:5" ht="102" customHeight="1">
      <c r="A252" t="s">
        <v>59</v>
      </c>
      <c r="E252" s="31" t="s">
        <v>311</v>
      </c>
    </row>
    <row r="253" spans="1:16" ht="12.75" customHeight="1">
      <c r="A253" t="s">
        <v>51</v>
      </c>
      <c s="6" t="s">
        <v>300</v>
      </c>
      <c s="6" t="s">
        <v>313</v>
      </c>
      <c t="s">
        <v>49</v>
      </c>
      <c s="26" t="s">
        <v>314</v>
      </c>
      <c s="27" t="s">
        <v>115</v>
      </c>
      <c s="28">
        <v>2</v>
      </c>
      <c s="27">
        <v>0</v>
      </c>
      <c s="27">
        <f>ROUND(G253*H253,6)</f>
      </c>
      <c r="L253" s="29">
        <v>0</v>
      </c>
      <c s="24">
        <f>ROUND(ROUND(L253,2)*ROUND(G253,3),2)</f>
      </c>
      <c s="27" t="s">
        <v>55</v>
      </c>
      <c>
        <f>(M253*21)/100</f>
      </c>
      <c t="s">
        <v>27</v>
      </c>
    </row>
    <row r="254" spans="1:5" ht="12.75" customHeight="1">
      <c r="A254" s="30" t="s">
        <v>56</v>
      </c>
      <c r="E254" s="31" t="s">
        <v>57</v>
      </c>
    </row>
    <row r="255" spans="1:5" ht="12.75" customHeight="1">
      <c r="A255" s="30" t="s">
        <v>58</v>
      </c>
      <c r="E255" s="32" t="s">
        <v>247</v>
      </c>
    </row>
    <row r="256" spans="1:5" ht="114.75" customHeight="1">
      <c r="A256" t="s">
        <v>59</v>
      </c>
      <c r="E256" s="31" t="s">
        <v>315</v>
      </c>
    </row>
    <row r="257" spans="1:16" ht="12.75" customHeight="1">
      <c r="A257" t="s">
        <v>51</v>
      </c>
      <c s="6" t="s">
        <v>304</v>
      </c>
      <c s="6" t="s">
        <v>317</v>
      </c>
      <c t="s">
        <v>49</v>
      </c>
      <c s="26" t="s">
        <v>318</v>
      </c>
      <c s="27" t="s">
        <v>319</v>
      </c>
      <c s="28">
        <v>1.423</v>
      </c>
      <c s="27">
        <v>0</v>
      </c>
      <c s="27">
        <f>ROUND(G257*H257,6)</f>
      </c>
      <c r="L257" s="29">
        <v>0</v>
      </c>
      <c s="24">
        <f>ROUND(ROUND(L257,2)*ROUND(G257,3),2)</f>
      </c>
      <c s="27" t="s">
        <v>55</v>
      </c>
      <c>
        <f>(M257*21)/100</f>
      </c>
      <c t="s">
        <v>27</v>
      </c>
    </row>
    <row r="258" spans="1:5" ht="12.75" customHeight="1">
      <c r="A258" s="30" t="s">
        <v>56</v>
      </c>
      <c r="E258" s="31" t="s">
        <v>57</v>
      </c>
    </row>
    <row r="259" spans="1:5" ht="12.75" customHeight="1">
      <c r="A259" s="30" t="s">
        <v>58</v>
      </c>
      <c r="E259" s="32" t="s">
        <v>247</v>
      </c>
    </row>
    <row r="260" spans="1:5" ht="89.25" customHeight="1">
      <c r="A260" t="s">
        <v>59</v>
      </c>
      <c r="E260" s="31" t="s">
        <v>320</v>
      </c>
    </row>
    <row r="261" spans="1:16" ht="12.75" customHeight="1">
      <c r="A261" t="s">
        <v>51</v>
      </c>
      <c s="6" t="s">
        <v>308</v>
      </c>
      <c s="6" t="s">
        <v>322</v>
      </c>
      <c t="s">
        <v>49</v>
      </c>
      <c s="26" t="s">
        <v>323</v>
      </c>
      <c s="27" t="s">
        <v>324</v>
      </c>
      <c s="28">
        <v>36</v>
      </c>
      <c s="27">
        <v>0</v>
      </c>
      <c s="27">
        <f>ROUND(G261*H261,6)</f>
      </c>
      <c r="L261" s="29">
        <v>0</v>
      </c>
      <c s="24">
        <f>ROUND(ROUND(L261,2)*ROUND(G261,3),2)</f>
      </c>
      <c s="27" t="s">
        <v>55</v>
      </c>
      <c>
        <f>(M261*21)/100</f>
      </c>
      <c t="s">
        <v>27</v>
      </c>
    </row>
    <row r="262" spans="1:5" ht="12.75" customHeight="1">
      <c r="A262" s="30" t="s">
        <v>56</v>
      </c>
      <c r="E262" s="31" t="s">
        <v>57</v>
      </c>
    </row>
    <row r="263" spans="1:5" ht="12.75" customHeight="1">
      <c r="A263" s="30" t="s">
        <v>58</v>
      </c>
      <c r="E263" s="32" t="s">
        <v>247</v>
      </c>
    </row>
    <row r="264" spans="1:5" ht="89.25" customHeight="1">
      <c r="A264" t="s">
        <v>59</v>
      </c>
      <c r="E264" s="31" t="s">
        <v>325</v>
      </c>
    </row>
    <row r="265" spans="1:16" ht="12.75" customHeight="1">
      <c r="A265" t="s">
        <v>51</v>
      </c>
      <c s="6" t="s">
        <v>312</v>
      </c>
      <c s="6" t="s">
        <v>327</v>
      </c>
      <c t="s">
        <v>49</v>
      </c>
      <c s="26" t="s">
        <v>328</v>
      </c>
      <c s="27" t="s">
        <v>115</v>
      </c>
      <c s="28">
        <v>1</v>
      </c>
      <c s="27">
        <v>0</v>
      </c>
      <c s="27">
        <f>ROUND(G265*H265,6)</f>
      </c>
      <c r="L265" s="29">
        <v>0</v>
      </c>
      <c s="24">
        <f>ROUND(ROUND(L265,2)*ROUND(G265,3),2)</f>
      </c>
      <c s="27" t="s">
        <v>55</v>
      </c>
      <c>
        <f>(M265*21)/100</f>
      </c>
      <c t="s">
        <v>27</v>
      </c>
    </row>
    <row r="266" spans="1:5" ht="12.75" customHeight="1">
      <c r="A266" s="30" t="s">
        <v>56</v>
      </c>
      <c r="E266" s="31" t="s">
        <v>57</v>
      </c>
    </row>
    <row r="267" spans="1:5" ht="12.75" customHeight="1">
      <c r="A267" s="30" t="s">
        <v>58</v>
      </c>
      <c r="E267" s="32" t="s">
        <v>247</v>
      </c>
    </row>
    <row r="268" spans="1:5" ht="102" customHeight="1">
      <c r="A268" t="s">
        <v>59</v>
      </c>
      <c r="E268" s="31" t="s">
        <v>329</v>
      </c>
    </row>
    <row r="269" spans="1:16" ht="12.75" customHeight="1">
      <c r="A269" t="s">
        <v>51</v>
      </c>
      <c s="6" t="s">
        <v>316</v>
      </c>
      <c s="6" t="s">
        <v>331</v>
      </c>
      <c t="s">
        <v>49</v>
      </c>
      <c s="26" t="s">
        <v>332</v>
      </c>
      <c s="27" t="s">
        <v>115</v>
      </c>
      <c s="28">
        <v>1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55</v>
      </c>
      <c>
        <f>(M269*21)/100</f>
      </c>
      <c t="s">
        <v>27</v>
      </c>
    </row>
    <row r="270" spans="1:5" ht="12.75" customHeight="1">
      <c r="A270" s="30" t="s">
        <v>56</v>
      </c>
      <c r="E270" s="31" t="s">
        <v>57</v>
      </c>
    </row>
    <row r="271" spans="1:5" ht="12.75" customHeight="1">
      <c r="A271" s="30" t="s">
        <v>58</v>
      </c>
      <c r="E271" s="32" t="s">
        <v>247</v>
      </c>
    </row>
    <row r="272" spans="1:5" ht="76.5" customHeight="1">
      <c r="A272" t="s">
        <v>59</v>
      </c>
      <c r="E272" s="31" t="s">
        <v>333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352</v>
      </c>
      <c s="33">
        <f>Rekapitulace!C13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352</v>
      </c>
      <c r="E4" s="19" t="s">
        <v>353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COUNTIFS(L8:L92,"=0",A8:A92,"P")+COUNTIFS(L8:L92,"",A8:A92,"P")+SUM(Q8:Q92)</f>
      </c>
    </row>
    <row r="8" spans="1:13" ht="12.75" customHeight="1">
      <c r="A8" t="s">
        <v>45</v>
      </c>
      <c r="C8" s="21" t="s">
        <v>356</v>
      </c>
      <c r="E8" s="23" t="s">
        <v>353</v>
      </c>
      <c r="J8" s="22">
        <f>0+J9+J30+J59</f>
      </c>
      <c s="22">
        <f>0+K9+K30+K59</f>
      </c>
      <c s="22">
        <f>0+L9+L30+L59</f>
      </c>
      <c s="22">
        <f>0+M9+M30+M59</f>
      </c>
    </row>
    <row r="9" spans="1:13" ht="12.75" customHeight="1">
      <c r="A9" t="s">
        <v>48</v>
      </c>
      <c r="C9" s="7" t="s">
        <v>357</v>
      </c>
      <c r="E9" s="25" t="s">
        <v>358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51</v>
      </c>
      <c s="6" t="s">
        <v>49</v>
      </c>
      <c s="6" t="s">
        <v>359</v>
      </c>
      <c t="s">
        <v>57</v>
      </c>
      <c s="26" t="s">
        <v>360</v>
      </c>
      <c s="27" t="s">
        <v>54</v>
      </c>
      <c s="28">
        <v>240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361</v>
      </c>
      <c>
        <f>(M10*21)/100</f>
      </c>
      <c t="s">
        <v>27</v>
      </c>
    </row>
    <row r="11" spans="1:5" ht="76.5" customHeight="1">
      <c r="A11" s="30" t="s">
        <v>56</v>
      </c>
      <c r="E11" s="31" t="s">
        <v>362</v>
      </c>
    </row>
    <row r="12" spans="1:5" ht="38.25" customHeight="1">
      <c r="A12" s="30" t="s">
        <v>58</v>
      </c>
      <c r="E12" s="32" t="s">
        <v>363</v>
      </c>
    </row>
    <row r="13" spans="1:5" ht="12.75" customHeight="1">
      <c r="A13" t="s">
        <v>59</v>
      </c>
      <c r="E13" s="31" t="s">
        <v>364</v>
      </c>
    </row>
    <row r="14" spans="1:16" ht="12.75" customHeight="1">
      <c r="A14" t="s">
        <v>51</v>
      </c>
      <c s="6" t="s">
        <v>27</v>
      </c>
      <c s="6" t="s">
        <v>365</v>
      </c>
      <c t="s">
        <v>57</v>
      </c>
      <c s="26" t="s">
        <v>366</v>
      </c>
      <c s="27" t="s">
        <v>54</v>
      </c>
      <c s="28">
        <v>34.88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361</v>
      </c>
      <c>
        <f>(M14*21)/100</f>
      </c>
      <c t="s">
        <v>27</v>
      </c>
    </row>
    <row r="15" spans="1:5" ht="76.5" customHeight="1">
      <c r="A15" s="30" t="s">
        <v>56</v>
      </c>
      <c r="E15" s="31" t="s">
        <v>362</v>
      </c>
    </row>
    <row r="16" spans="1:5" ht="12.75" customHeight="1">
      <c r="A16" s="30" t="s">
        <v>58</v>
      </c>
      <c r="E16" s="32" t="s">
        <v>367</v>
      </c>
    </row>
    <row r="17" spans="1:5" ht="12.75" customHeight="1">
      <c r="A17" t="s">
        <v>59</v>
      </c>
      <c r="E17" s="31" t="s">
        <v>364</v>
      </c>
    </row>
    <row r="18" spans="1:16" ht="12.75" customHeight="1">
      <c r="A18" t="s">
        <v>51</v>
      </c>
      <c s="6" t="s">
        <v>69</v>
      </c>
      <c s="6" t="s">
        <v>368</v>
      </c>
      <c t="s">
        <v>57</v>
      </c>
      <c s="26" t="s">
        <v>369</v>
      </c>
      <c s="27" t="s">
        <v>54</v>
      </c>
      <c s="28">
        <v>0.028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361</v>
      </c>
      <c>
        <f>(M18*21)/100</f>
      </c>
      <c t="s">
        <v>27</v>
      </c>
    </row>
    <row r="19" spans="1:5" ht="76.5" customHeight="1">
      <c r="A19" s="30" t="s">
        <v>56</v>
      </c>
      <c r="E19" s="31" t="s">
        <v>362</v>
      </c>
    </row>
    <row r="20" spans="1:5" ht="12.75" customHeight="1">
      <c r="A20" s="30" t="s">
        <v>58</v>
      </c>
      <c r="E20" s="32" t="s">
        <v>370</v>
      </c>
    </row>
    <row r="21" spans="1:5" ht="12.75" customHeight="1">
      <c r="A21" t="s">
        <v>59</v>
      </c>
      <c r="E21" s="31" t="s">
        <v>364</v>
      </c>
    </row>
    <row r="22" spans="1:16" ht="12.75" customHeight="1">
      <c r="A22" t="s">
        <v>51</v>
      </c>
      <c s="6" t="s">
        <v>72</v>
      </c>
      <c s="6" t="s">
        <v>371</v>
      </c>
      <c t="s">
        <v>57</v>
      </c>
      <c s="26" t="s">
        <v>372</v>
      </c>
      <c s="27" t="s">
        <v>54</v>
      </c>
      <c s="28">
        <v>0.05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361</v>
      </c>
      <c>
        <f>(M22*21)/100</f>
      </c>
      <c t="s">
        <v>27</v>
      </c>
    </row>
    <row r="23" spans="1:5" ht="76.5" customHeight="1">
      <c r="A23" s="30" t="s">
        <v>56</v>
      </c>
      <c r="E23" s="31" t="s">
        <v>362</v>
      </c>
    </row>
    <row r="24" spans="1:5" ht="12.75" customHeight="1">
      <c r="A24" s="30" t="s">
        <v>58</v>
      </c>
      <c r="E24" s="32" t="s">
        <v>373</v>
      </c>
    </row>
    <row r="25" spans="1:5" ht="12.75" customHeight="1">
      <c r="A25" t="s">
        <v>59</v>
      </c>
      <c r="E25" s="31" t="s">
        <v>364</v>
      </c>
    </row>
    <row r="26" spans="1:16" ht="12.75" customHeight="1">
      <c r="A26" t="s">
        <v>51</v>
      </c>
      <c s="6" t="s">
        <v>77</v>
      </c>
      <c s="6" t="s">
        <v>374</v>
      </c>
      <c t="s">
        <v>57</v>
      </c>
      <c s="26" t="s">
        <v>375</v>
      </c>
      <c s="27" t="s">
        <v>54</v>
      </c>
      <c s="28">
        <v>1.82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361</v>
      </c>
      <c>
        <f>(M26*21)/100</f>
      </c>
      <c t="s">
        <v>27</v>
      </c>
    </row>
    <row r="27" spans="1:5" ht="76.5" customHeight="1">
      <c r="A27" s="30" t="s">
        <v>56</v>
      </c>
      <c r="E27" s="31" t="s">
        <v>362</v>
      </c>
    </row>
    <row r="28" spans="1:5" ht="12.75" customHeight="1">
      <c r="A28" s="30" t="s">
        <v>58</v>
      </c>
      <c r="E28" s="32" t="s">
        <v>376</v>
      </c>
    </row>
    <row r="29" spans="1:5" ht="12.75" customHeight="1">
      <c r="A29" t="s">
        <v>59</v>
      </c>
      <c r="E29" s="31" t="s">
        <v>364</v>
      </c>
    </row>
    <row r="30" spans="1:13" ht="12.75" customHeight="1">
      <c r="A30" t="s">
        <v>48</v>
      </c>
      <c r="C30" s="7" t="s">
        <v>72</v>
      </c>
      <c r="E30" s="25" t="s">
        <v>377</v>
      </c>
      <c r="J30" s="24">
        <f>0</f>
      </c>
      <c s="24">
        <f>0</f>
      </c>
      <c s="24">
        <f>0+L31+L35+L39+L43+L47+L51+L55</f>
      </c>
      <c s="24">
        <f>0+M31+M35+M39+M43+M47+M51+M55</f>
      </c>
    </row>
    <row r="31" spans="1:16" ht="12.75" customHeight="1">
      <c r="A31" t="s">
        <v>51</v>
      </c>
      <c s="6" t="s">
        <v>77</v>
      </c>
      <c s="6" t="s">
        <v>378</v>
      </c>
      <c t="s">
        <v>57</v>
      </c>
      <c s="26" t="s">
        <v>379</v>
      </c>
      <c s="27" t="s">
        <v>86</v>
      </c>
      <c s="28">
        <v>120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361</v>
      </c>
      <c>
        <f>(M31*21)/100</f>
      </c>
      <c t="s">
        <v>27</v>
      </c>
    </row>
    <row r="32" spans="1:5" ht="76.5" customHeight="1">
      <c r="A32" s="30" t="s">
        <v>56</v>
      </c>
      <c r="E32" s="31" t="s">
        <v>380</v>
      </c>
    </row>
    <row r="33" spans="1:5" ht="25.5" customHeight="1">
      <c r="A33" s="30" t="s">
        <v>58</v>
      </c>
      <c r="E33" s="32" t="s">
        <v>381</v>
      </c>
    </row>
    <row r="34" spans="1:5" ht="12.75" customHeight="1">
      <c r="A34" t="s">
        <v>59</v>
      </c>
      <c r="E34" s="31" t="s">
        <v>364</v>
      </c>
    </row>
    <row r="35" spans="1:16" ht="12.75" customHeight="1">
      <c r="A35" t="s">
        <v>51</v>
      </c>
      <c s="6" t="s">
        <v>83</v>
      </c>
      <c s="6" t="s">
        <v>382</v>
      </c>
      <c t="s">
        <v>57</v>
      </c>
      <c s="26" t="s">
        <v>383</v>
      </c>
      <c s="27" t="s">
        <v>86</v>
      </c>
      <c s="28">
        <v>120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361</v>
      </c>
      <c>
        <f>(M35*21)/100</f>
      </c>
      <c t="s">
        <v>27</v>
      </c>
    </row>
    <row r="36" spans="1:5" ht="76.5" customHeight="1">
      <c r="A36" s="30" t="s">
        <v>56</v>
      </c>
      <c r="E36" s="31" t="s">
        <v>380</v>
      </c>
    </row>
    <row r="37" spans="1:5" ht="51" customHeight="1">
      <c r="A37" s="30" t="s">
        <v>58</v>
      </c>
      <c r="E37" s="32" t="s">
        <v>384</v>
      </c>
    </row>
    <row r="38" spans="1:5" ht="12.75" customHeight="1">
      <c r="A38" t="s">
        <v>59</v>
      </c>
      <c r="E38" s="31" t="s">
        <v>364</v>
      </c>
    </row>
    <row r="39" spans="1:16" ht="12.75" customHeight="1">
      <c r="A39" t="s">
        <v>51</v>
      </c>
      <c s="6" t="s">
        <v>88</v>
      </c>
      <c s="6" t="s">
        <v>385</v>
      </c>
      <c t="s">
        <v>57</v>
      </c>
      <c s="26" t="s">
        <v>386</v>
      </c>
      <c s="27" t="s">
        <v>86</v>
      </c>
      <c s="28">
        <v>240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361</v>
      </c>
      <c>
        <f>(M39*21)/100</f>
      </c>
      <c t="s">
        <v>27</v>
      </c>
    </row>
    <row r="40" spans="1:5" ht="76.5" customHeight="1">
      <c r="A40" s="30" t="s">
        <v>56</v>
      </c>
      <c r="E40" s="31" t="s">
        <v>380</v>
      </c>
    </row>
    <row r="41" spans="1:5" ht="38.25" customHeight="1">
      <c r="A41" s="30" t="s">
        <v>58</v>
      </c>
      <c r="E41" s="32" t="s">
        <v>387</v>
      </c>
    </row>
    <row r="42" spans="1:5" ht="12.75" customHeight="1">
      <c r="A42" t="s">
        <v>59</v>
      </c>
      <c r="E42" s="31" t="s">
        <v>364</v>
      </c>
    </row>
    <row r="43" spans="1:16" ht="12.75" customHeight="1">
      <c r="A43" t="s">
        <v>51</v>
      </c>
      <c s="6" t="s">
        <v>90</v>
      </c>
      <c s="6" t="s">
        <v>388</v>
      </c>
      <c t="s">
        <v>57</v>
      </c>
      <c s="26" t="s">
        <v>389</v>
      </c>
      <c s="27" t="s">
        <v>101</v>
      </c>
      <c s="28">
        <v>100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361</v>
      </c>
      <c>
        <f>(M43*21)/100</f>
      </c>
      <c t="s">
        <v>27</v>
      </c>
    </row>
    <row r="44" spans="1:5" ht="242.25" customHeight="1">
      <c r="A44" s="30" t="s">
        <v>56</v>
      </c>
      <c r="E44" s="31" t="s">
        <v>390</v>
      </c>
    </row>
    <row r="45" spans="1:5" ht="51" customHeight="1">
      <c r="A45" s="30" t="s">
        <v>58</v>
      </c>
      <c r="E45" s="32" t="s">
        <v>391</v>
      </c>
    </row>
    <row r="46" spans="1:5" ht="12.75" customHeight="1">
      <c r="A46" t="s">
        <v>59</v>
      </c>
      <c r="E46" s="31" t="s">
        <v>364</v>
      </c>
    </row>
    <row r="47" spans="1:16" ht="12.75" customHeight="1">
      <c r="A47" t="s">
        <v>51</v>
      </c>
      <c s="6" t="s">
        <v>94</v>
      </c>
      <c s="6" t="s">
        <v>392</v>
      </c>
      <c t="s">
        <v>57</v>
      </c>
      <c s="26" t="s">
        <v>393</v>
      </c>
      <c s="27" t="s">
        <v>101</v>
      </c>
      <c s="28">
        <v>699.018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361</v>
      </c>
      <c>
        <f>(M47*21)/100</f>
      </c>
      <c t="s">
        <v>27</v>
      </c>
    </row>
    <row r="48" spans="1:5" ht="89.25" customHeight="1">
      <c r="A48" s="30" t="s">
        <v>56</v>
      </c>
      <c r="E48" s="31" t="s">
        <v>394</v>
      </c>
    </row>
    <row r="49" spans="1:5" ht="63.75" customHeight="1">
      <c r="A49" s="30" t="s">
        <v>58</v>
      </c>
      <c r="E49" s="32" t="s">
        <v>395</v>
      </c>
    </row>
    <row r="50" spans="1:5" ht="12.75" customHeight="1">
      <c r="A50" t="s">
        <v>59</v>
      </c>
      <c r="E50" s="31" t="s">
        <v>364</v>
      </c>
    </row>
    <row r="51" spans="1:16" ht="12.75" customHeight="1">
      <c r="A51" t="s">
        <v>51</v>
      </c>
      <c s="6" t="s">
        <v>75</v>
      </c>
      <c s="6" t="s">
        <v>396</v>
      </c>
      <c t="s">
        <v>57</v>
      </c>
      <c s="26" t="s">
        <v>397</v>
      </c>
      <c s="27" t="s">
        <v>115</v>
      </c>
      <c s="28">
        <v>12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361</v>
      </c>
      <c>
        <f>(M51*21)/100</f>
      </c>
      <c t="s">
        <v>27</v>
      </c>
    </row>
    <row r="52" spans="1:5" ht="191.25" customHeight="1">
      <c r="A52" s="30" t="s">
        <v>56</v>
      </c>
      <c r="E52" s="31" t="s">
        <v>398</v>
      </c>
    </row>
    <row r="53" spans="1:5" ht="51" customHeight="1">
      <c r="A53" s="30" t="s">
        <v>58</v>
      </c>
      <c r="E53" s="32" t="s">
        <v>399</v>
      </c>
    </row>
    <row r="54" spans="1:5" ht="12.75" customHeight="1">
      <c r="A54" t="s">
        <v>59</v>
      </c>
      <c r="E54" s="31" t="s">
        <v>364</v>
      </c>
    </row>
    <row r="55" spans="1:16" ht="12.75" customHeight="1">
      <c r="A55" t="s">
        <v>51</v>
      </c>
      <c s="6" t="s">
        <v>91</v>
      </c>
      <c s="6" t="s">
        <v>400</v>
      </c>
      <c t="s">
        <v>57</v>
      </c>
      <c s="26" t="s">
        <v>401</v>
      </c>
      <c s="27" t="s">
        <v>101</v>
      </c>
      <c s="28">
        <v>649.018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361</v>
      </c>
      <c>
        <f>(M55*21)/100</f>
      </c>
      <c t="s">
        <v>27</v>
      </c>
    </row>
    <row r="56" spans="1:5" ht="140.25" customHeight="1">
      <c r="A56" s="30" t="s">
        <v>56</v>
      </c>
      <c r="E56" s="31" t="s">
        <v>402</v>
      </c>
    </row>
    <row r="57" spans="1:5" ht="51" customHeight="1">
      <c r="A57" s="30" t="s">
        <v>58</v>
      </c>
      <c r="E57" s="32" t="s">
        <v>403</v>
      </c>
    </row>
    <row r="58" spans="1:5" ht="12.75" customHeight="1">
      <c r="A58" t="s">
        <v>59</v>
      </c>
      <c r="E58" s="31" t="s">
        <v>364</v>
      </c>
    </row>
    <row r="59" spans="1:13" ht="12.75" customHeight="1">
      <c r="A59" t="s">
        <v>48</v>
      </c>
      <c r="C59" s="7" t="s">
        <v>90</v>
      </c>
      <c r="E59" s="25" t="s">
        <v>404</v>
      </c>
      <c r="J59" s="24">
        <f>0</f>
      </c>
      <c s="24">
        <f>0</f>
      </c>
      <c s="24">
        <f>0+L60+L64+L68+L72+L76+L80+L84+L88+L92</f>
      </c>
      <c s="24">
        <f>0+M60+M64+M68+M72+M76+M80+M84+M88+M92</f>
      </c>
    </row>
    <row r="60" spans="1:16" ht="12.75" customHeight="1">
      <c r="A60" t="s">
        <v>51</v>
      </c>
      <c s="6" t="s">
        <v>81</v>
      </c>
      <c s="6" t="s">
        <v>405</v>
      </c>
      <c t="s">
        <v>57</v>
      </c>
      <c s="26" t="s">
        <v>406</v>
      </c>
      <c s="27" t="s">
        <v>101</v>
      </c>
      <c s="28">
        <v>12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361</v>
      </c>
      <c>
        <f>(M60*21)/100</f>
      </c>
      <c t="s">
        <v>27</v>
      </c>
    </row>
    <row r="61" spans="1:5" ht="102" customHeight="1">
      <c r="A61" s="30" t="s">
        <v>56</v>
      </c>
      <c r="E61" s="31" t="s">
        <v>407</v>
      </c>
    </row>
    <row r="62" spans="1:5" ht="51" customHeight="1">
      <c r="A62" s="30" t="s">
        <v>58</v>
      </c>
      <c r="E62" s="32" t="s">
        <v>408</v>
      </c>
    </row>
    <row r="63" spans="1:5" ht="12.75" customHeight="1">
      <c r="A63" t="s">
        <v>59</v>
      </c>
      <c r="E63" s="31" t="s">
        <v>364</v>
      </c>
    </row>
    <row r="64" spans="1:16" ht="12.75" customHeight="1">
      <c r="A64" t="s">
        <v>51</v>
      </c>
      <c s="6" t="s">
        <v>97</v>
      </c>
      <c s="6" t="s">
        <v>409</v>
      </c>
      <c t="s">
        <v>57</v>
      </c>
      <c s="26" t="s">
        <v>410</v>
      </c>
      <c s="27" t="s">
        <v>411</v>
      </c>
      <c s="28">
        <v>3000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361</v>
      </c>
      <c>
        <f>(M64*21)/100</f>
      </c>
      <c t="s">
        <v>27</v>
      </c>
    </row>
    <row r="65" spans="1:5" ht="102" customHeight="1">
      <c r="A65" s="30" t="s">
        <v>56</v>
      </c>
      <c r="E65" s="31" t="s">
        <v>412</v>
      </c>
    </row>
    <row r="66" spans="1:5" ht="25.5" customHeight="1">
      <c r="A66" s="30" t="s">
        <v>58</v>
      </c>
      <c r="E66" s="32" t="s">
        <v>413</v>
      </c>
    </row>
    <row r="67" spans="1:5" ht="12.75" customHeight="1">
      <c r="A67" t="s">
        <v>59</v>
      </c>
      <c r="E67" s="31" t="s">
        <v>364</v>
      </c>
    </row>
    <row r="68" spans="1:16" ht="12.75" customHeight="1">
      <c r="A68" t="s">
        <v>51</v>
      </c>
      <c s="6" t="s">
        <v>118</v>
      </c>
      <c s="6" t="s">
        <v>414</v>
      </c>
      <c t="s">
        <v>57</v>
      </c>
      <c s="26" t="s">
        <v>415</v>
      </c>
      <c s="27" t="s">
        <v>411</v>
      </c>
      <c s="28">
        <v>840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361</v>
      </c>
      <c>
        <f>(M68*21)/100</f>
      </c>
      <c t="s">
        <v>27</v>
      </c>
    </row>
    <row r="69" spans="1:5" ht="102" customHeight="1">
      <c r="A69" s="30" t="s">
        <v>56</v>
      </c>
      <c r="E69" s="31" t="s">
        <v>412</v>
      </c>
    </row>
    <row r="70" spans="1:5" ht="63.75" customHeight="1">
      <c r="A70" s="30" t="s">
        <v>58</v>
      </c>
      <c r="E70" s="32" t="s">
        <v>416</v>
      </c>
    </row>
    <row r="71" spans="1:5" ht="12.75" customHeight="1">
      <c r="A71" t="s">
        <v>59</v>
      </c>
      <c r="E71" s="31" t="s">
        <v>364</v>
      </c>
    </row>
    <row r="72" spans="1:16" ht="12.75" customHeight="1">
      <c r="A72" t="s">
        <v>51</v>
      </c>
      <c s="6" t="s">
        <v>122</v>
      </c>
      <c s="6" t="s">
        <v>417</v>
      </c>
      <c t="s">
        <v>57</v>
      </c>
      <c s="26" t="s">
        <v>418</v>
      </c>
      <c s="27" t="s">
        <v>101</v>
      </c>
      <c s="28">
        <v>85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361</v>
      </c>
      <c>
        <f>(M72*21)/100</f>
      </c>
      <c t="s">
        <v>27</v>
      </c>
    </row>
    <row r="73" spans="1:5" ht="178.5" customHeight="1">
      <c r="A73" s="30" t="s">
        <v>56</v>
      </c>
      <c r="E73" s="31" t="s">
        <v>419</v>
      </c>
    </row>
    <row r="74" spans="1:5" ht="25.5" customHeight="1">
      <c r="A74" s="30" t="s">
        <v>58</v>
      </c>
      <c r="E74" s="32" t="s">
        <v>420</v>
      </c>
    </row>
    <row r="75" spans="1:5" ht="12.75" customHeight="1">
      <c r="A75" t="s">
        <v>59</v>
      </c>
      <c r="E75" s="31" t="s">
        <v>364</v>
      </c>
    </row>
    <row r="76" spans="1:16" ht="12.75" customHeight="1">
      <c r="A76" t="s">
        <v>51</v>
      </c>
      <c s="6" t="s">
        <v>103</v>
      </c>
      <c s="6" t="s">
        <v>421</v>
      </c>
      <c t="s">
        <v>57</v>
      </c>
      <c s="26" t="s">
        <v>422</v>
      </c>
      <c s="27" t="s">
        <v>423</v>
      </c>
      <c s="28">
        <v>499.8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361</v>
      </c>
      <c>
        <f>(M76*21)/100</f>
      </c>
      <c t="s">
        <v>27</v>
      </c>
    </row>
    <row r="77" spans="1:5" ht="89.25" customHeight="1">
      <c r="A77" s="30" t="s">
        <v>56</v>
      </c>
      <c r="E77" s="31" t="s">
        <v>424</v>
      </c>
    </row>
    <row r="78" spans="1:5" ht="38.25" customHeight="1">
      <c r="A78" s="30" t="s">
        <v>58</v>
      </c>
      <c r="E78" s="32" t="s">
        <v>425</v>
      </c>
    </row>
    <row r="79" spans="1:5" ht="12.75" customHeight="1">
      <c r="A79" t="s">
        <v>59</v>
      </c>
      <c r="E79" s="31" t="s">
        <v>364</v>
      </c>
    </row>
    <row r="80" spans="1:16" ht="12.75" customHeight="1">
      <c r="A80" t="s">
        <v>51</v>
      </c>
      <c s="6" t="s">
        <v>129</v>
      </c>
      <c s="6" t="s">
        <v>426</v>
      </c>
      <c t="s">
        <v>57</v>
      </c>
      <c s="26" t="s">
        <v>427</v>
      </c>
      <c s="27" t="s">
        <v>101</v>
      </c>
      <c s="28">
        <v>15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361</v>
      </c>
      <c>
        <f>(M80*21)/100</f>
      </c>
      <c t="s">
        <v>27</v>
      </c>
    </row>
    <row r="81" spans="1:5" ht="178.5" customHeight="1">
      <c r="A81" s="30" t="s">
        <v>56</v>
      </c>
      <c r="E81" s="31" t="s">
        <v>428</v>
      </c>
    </row>
    <row r="82" spans="1:5" ht="25.5" customHeight="1">
      <c r="A82" s="30" t="s">
        <v>58</v>
      </c>
      <c r="E82" s="32" t="s">
        <v>429</v>
      </c>
    </row>
    <row r="83" spans="1:5" ht="12.75" customHeight="1">
      <c r="A83" t="s">
        <v>59</v>
      </c>
      <c r="E83" s="31" t="s">
        <v>364</v>
      </c>
    </row>
    <row r="84" spans="1:16" ht="12.75" customHeight="1">
      <c r="A84" t="s">
        <v>51</v>
      </c>
      <c s="6" t="s">
        <v>133</v>
      </c>
      <c s="6" t="s">
        <v>430</v>
      </c>
      <c t="s">
        <v>57</v>
      </c>
      <c s="26" t="s">
        <v>431</v>
      </c>
      <c s="27" t="s">
        <v>423</v>
      </c>
      <c s="28">
        <v>88.2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361</v>
      </c>
      <c>
        <f>(M84*21)/100</f>
      </c>
      <c t="s">
        <v>27</v>
      </c>
    </row>
    <row r="85" spans="1:5" ht="89.25" customHeight="1">
      <c r="A85" s="30" t="s">
        <v>56</v>
      </c>
      <c r="E85" s="31" t="s">
        <v>424</v>
      </c>
    </row>
    <row r="86" spans="1:5" ht="38.25" customHeight="1">
      <c r="A86" s="30" t="s">
        <v>58</v>
      </c>
      <c r="E86" s="32" t="s">
        <v>432</v>
      </c>
    </row>
    <row r="87" spans="1:5" ht="12.75" customHeight="1">
      <c r="A87" t="s">
        <v>59</v>
      </c>
      <c r="E87" s="31" t="s">
        <v>364</v>
      </c>
    </row>
    <row r="88" spans="1:16" ht="12.75" customHeight="1">
      <c r="A88" t="s">
        <v>51</v>
      </c>
      <c s="6" t="s">
        <v>137</v>
      </c>
      <c s="6" t="s">
        <v>433</v>
      </c>
      <c t="s">
        <v>57</v>
      </c>
      <c s="26" t="s">
        <v>434</v>
      </c>
      <c s="27" t="s">
        <v>115</v>
      </c>
      <c s="28">
        <v>1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361</v>
      </c>
      <c>
        <f>(M88*21)/100</f>
      </c>
      <c t="s">
        <v>27</v>
      </c>
    </row>
    <row r="89" spans="1:5" ht="127.5" customHeight="1">
      <c r="A89" s="30" t="s">
        <v>56</v>
      </c>
      <c r="E89" s="31" t="s">
        <v>435</v>
      </c>
    </row>
    <row r="90" spans="1:5" ht="25.5" customHeight="1">
      <c r="A90" s="30" t="s">
        <v>58</v>
      </c>
      <c r="E90" s="32" t="s">
        <v>436</v>
      </c>
    </row>
    <row r="91" spans="1:5" ht="12.75" customHeight="1">
      <c r="A91" t="s">
        <v>59</v>
      </c>
      <c r="E91" s="31" t="s">
        <v>364</v>
      </c>
    </row>
    <row r="92" spans="1:16" ht="12.75" customHeight="1">
      <c r="A92" t="s">
        <v>51</v>
      </c>
      <c s="6" t="s">
        <v>142</v>
      </c>
      <c s="6" t="s">
        <v>437</v>
      </c>
      <c t="s">
        <v>57</v>
      </c>
      <c s="26" t="s">
        <v>438</v>
      </c>
      <c s="27" t="s">
        <v>423</v>
      </c>
      <c s="28">
        <v>12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361</v>
      </c>
      <c>
        <f>(M92*21)/100</f>
      </c>
      <c t="s">
        <v>27</v>
      </c>
    </row>
    <row r="93" spans="1:5" ht="102" customHeight="1">
      <c r="A93" s="30" t="s">
        <v>56</v>
      </c>
      <c r="E93" s="31" t="s">
        <v>439</v>
      </c>
    </row>
    <row r="94" spans="1:5" ht="51" customHeight="1">
      <c r="A94" s="30" t="s">
        <v>58</v>
      </c>
      <c r="E94" s="32" t="s">
        <v>440</v>
      </c>
    </row>
    <row r="95" spans="1:5" ht="12.75" customHeight="1">
      <c r="A95" t="s">
        <v>59</v>
      </c>
      <c r="E95" s="31" t="s">
        <v>364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441</v>
      </c>
      <c s="33">
        <f>Rekapitulace!C15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441</v>
      </c>
      <c r="E4" s="19" t="s">
        <v>442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COUNTIFS(L8:L46,"=0",A8:A46,"P")+COUNTIFS(L8:L46,"",A8:A46,"P")+SUM(Q8:Q46)</f>
      </c>
    </row>
    <row r="8" spans="1:13" ht="12.75" customHeight="1">
      <c r="A8" t="s">
        <v>45</v>
      </c>
      <c r="C8" s="21" t="s">
        <v>445</v>
      </c>
      <c r="E8" s="23" t="s">
        <v>442</v>
      </c>
      <c r="J8" s="22">
        <f>0+J9+J22+J27+J36+J41</f>
      </c>
      <c s="22">
        <f>0+K9+K22+K27+K36+K41</f>
      </c>
      <c s="22">
        <f>0+L9+L22+L27+L36+L41</f>
      </c>
      <c s="22">
        <f>0+M9+M22+M27+M36+M41</f>
      </c>
    </row>
    <row r="9" spans="1:13" ht="12.75" customHeight="1">
      <c r="A9" t="s">
        <v>48</v>
      </c>
      <c r="C9" s="7" t="s">
        <v>49</v>
      </c>
      <c r="E9" s="25" t="s">
        <v>446</v>
      </c>
      <c r="J9" s="24">
        <f>0</f>
      </c>
      <c s="24">
        <f>0</f>
      </c>
      <c s="24">
        <f>0+L10+L14+L18</f>
      </c>
      <c s="24">
        <f>0+M10+M14+M18</f>
      </c>
    </row>
    <row r="10" spans="1:16" ht="12.75" customHeight="1">
      <c r="A10" t="s">
        <v>51</v>
      </c>
      <c s="6" t="s">
        <v>49</v>
      </c>
      <c s="6" t="s">
        <v>447</v>
      </c>
      <c t="s">
        <v>57</v>
      </c>
      <c s="26" t="s">
        <v>448</v>
      </c>
      <c s="27" t="s">
        <v>86</v>
      </c>
      <c s="28">
        <v>214.8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361</v>
      </c>
      <c>
        <f>(M10*21)/100</f>
      </c>
      <c t="s">
        <v>27</v>
      </c>
    </row>
    <row r="11" spans="1:5" ht="293.25" customHeight="1">
      <c r="A11" s="30" t="s">
        <v>56</v>
      </c>
      <c r="E11" s="31" t="s">
        <v>449</v>
      </c>
    </row>
    <row r="12" spans="1:5" ht="51" customHeight="1">
      <c r="A12" s="30" t="s">
        <v>58</v>
      </c>
      <c r="E12" s="32" t="s">
        <v>450</v>
      </c>
    </row>
    <row r="13" spans="1:5" ht="12.75" customHeight="1">
      <c r="A13" t="s">
        <v>59</v>
      </c>
      <c r="E13" s="31" t="s">
        <v>364</v>
      </c>
    </row>
    <row r="14" spans="1:16" ht="12.75" customHeight="1">
      <c r="A14" t="s">
        <v>51</v>
      </c>
      <c s="6" t="s">
        <v>27</v>
      </c>
      <c s="6" t="s">
        <v>451</v>
      </c>
      <c t="s">
        <v>57</v>
      </c>
      <c s="26" t="s">
        <v>452</v>
      </c>
      <c s="27" t="s">
        <v>411</v>
      </c>
      <c s="28">
        <v>1074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361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453</v>
      </c>
    </row>
    <row r="16" spans="1:5" ht="25.5" customHeight="1">
      <c r="A16" s="30" t="s">
        <v>58</v>
      </c>
      <c r="E16" s="32" t="s">
        <v>454</v>
      </c>
    </row>
    <row r="17" spans="1:5" ht="12.75" customHeight="1">
      <c r="A17" t="s">
        <v>59</v>
      </c>
      <c r="E17" s="31" t="s">
        <v>364</v>
      </c>
    </row>
    <row r="18" spans="1:16" ht="12.75" customHeight="1">
      <c r="A18" t="s">
        <v>51</v>
      </c>
      <c s="6" t="s">
        <v>26</v>
      </c>
      <c s="6" t="s">
        <v>455</v>
      </c>
      <c t="s">
        <v>57</v>
      </c>
      <c s="26" t="s">
        <v>456</v>
      </c>
      <c s="27" t="s">
        <v>86</v>
      </c>
      <c s="28">
        <v>4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361</v>
      </c>
      <c>
        <f>(M18*21)/100</f>
      </c>
      <c t="s">
        <v>27</v>
      </c>
    </row>
    <row r="19" spans="1:5" ht="255" customHeight="1">
      <c r="A19" s="30" t="s">
        <v>56</v>
      </c>
      <c r="E19" s="31" t="s">
        <v>457</v>
      </c>
    </row>
    <row r="20" spans="1:5" ht="76.5" customHeight="1">
      <c r="A20" s="30" t="s">
        <v>58</v>
      </c>
      <c r="E20" s="32" t="s">
        <v>458</v>
      </c>
    </row>
    <row r="21" spans="1:5" ht="12.75" customHeight="1">
      <c r="A21" t="s">
        <v>59</v>
      </c>
      <c r="E21" s="31" t="s">
        <v>364</v>
      </c>
    </row>
    <row r="22" spans="1:13" ht="12.75" customHeight="1">
      <c r="A22" t="s">
        <v>48</v>
      </c>
      <c r="C22" s="7" t="s">
        <v>27</v>
      </c>
      <c r="E22" s="25" t="s">
        <v>459</v>
      </c>
      <c r="J22" s="24">
        <f>0</f>
      </c>
      <c s="24">
        <f>0</f>
      </c>
      <c s="24">
        <f>0+L23</f>
      </c>
      <c s="24">
        <f>0+M23</f>
      </c>
    </row>
    <row r="23" spans="1:16" ht="12.75" customHeight="1">
      <c r="A23" t="s">
        <v>51</v>
      </c>
      <c s="6" t="s">
        <v>69</v>
      </c>
      <c s="6" t="s">
        <v>460</v>
      </c>
      <c t="s">
        <v>57</v>
      </c>
      <c s="26" t="s">
        <v>461</v>
      </c>
      <c s="27" t="s">
        <v>101</v>
      </c>
      <c s="28">
        <v>29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361</v>
      </c>
      <c>
        <f>(M23*21)/100</f>
      </c>
      <c t="s">
        <v>27</v>
      </c>
    </row>
    <row r="24" spans="1:5" ht="114.75" customHeight="1">
      <c r="A24" s="30" t="s">
        <v>56</v>
      </c>
      <c r="E24" s="31" t="s">
        <v>462</v>
      </c>
    </row>
    <row r="25" spans="1:5" ht="102" customHeight="1">
      <c r="A25" s="30" t="s">
        <v>58</v>
      </c>
      <c r="E25" s="32" t="s">
        <v>463</v>
      </c>
    </row>
    <row r="26" spans="1:5" ht="12.75" customHeight="1">
      <c r="A26" t="s">
        <v>59</v>
      </c>
      <c r="E26" s="31" t="s">
        <v>364</v>
      </c>
    </row>
    <row r="27" spans="1:13" ht="12.75" customHeight="1">
      <c r="A27" t="s">
        <v>48</v>
      </c>
      <c r="C27" s="7" t="s">
        <v>72</v>
      </c>
      <c r="E27" s="25" t="s">
        <v>377</v>
      </c>
      <c r="J27" s="24">
        <f>0</f>
      </c>
      <c s="24">
        <f>0</f>
      </c>
      <c s="24">
        <f>0+L28+L32</f>
      </c>
      <c s="24">
        <f>0+M28+M32</f>
      </c>
    </row>
    <row r="28" spans="1:16" ht="12.75" customHeight="1">
      <c r="A28" t="s">
        <v>51</v>
      </c>
      <c s="6" t="s">
        <v>72</v>
      </c>
      <c s="6" t="s">
        <v>464</v>
      </c>
      <c t="s">
        <v>57</v>
      </c>
      <c s="26" t="s">
        <v>465</v>
      </c>
      <c s="27" t="s">
        <v>86</v>
      </c>
      <c s="28">
        <v>157.2</v>
      </c>
      <c s="27">
        <v>0</v>
      </c>
      <c s="27">
        <f>ROUND(G28*H28,6)</f>
      </c>
      <c r="L28" s="29">
        <v>0</v>
      </c>
      <c s="24">
        <f>ROUND(ROUND(L28,2)*ROUND(G28,3),2)</f>
      </c>
      <c s="27" t="s">
        <v>361</v>
      </c>
      <c>
        <f>(M28*21)/100</f>
      </c>
      <c t="s">
        <v>27</v>
      </c>
    </row>
    <row r="29" spans="1:5" ht="216.75" customHeight="1">
      <c r="A29" s="30" t="s">
        <v>56</v>
      </c>
      <c r="E29" s="31" t="s">
        <v>466</v>
      </c>
    </row>
    <row r="30" spans="1:5" ht="51" customHeight="1">
      <c r="A30" s="30" t="s">
        <v>58</v>
      </c>
      <c r="E30" s="32" t="s">
        <v>467</v>
      </c>
    </row>
    <row r="31" spans="1:5" ht="12.75" customHeight="1">
      <c r="A31" t="s">
        <v>59</v>
      </c>
      <c r="E31" s="31" t="s">
        <v>364</v>
      </c>
    </row>
    <row r="32" spans="1:16" ht="12.75" customHeight="1">
      <c r="A32" t="s">
        <v>51</v>
      </c>
      <c s="6" t="s">
        <v>77</v>
      </c>
      <c s="6" t="s">
        <v>468</v>
      </c>
      <c t="s">
        <v>57</v>
      </c>
      <c s="26" t="s">
        <v>469</v>
      </c>
      <c s="27" t="s">
        <v>86</v>
      </c>
      <c s="28">
        <v>57.6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361</v>
      </c>
      <c>
        <f>(M32*21)/100</f>
      </c>
      <c t="s">
        <v>27</v>
      </c>
    </row>
    <row r="33" spans="1:5" ht="216.75" customHeight="1">
      <c r="A33" s="30" t="s">
        <v>56</v>
      </c>
      <c r="E33" s="31" t="s">
        <v>470</v>
      </c>
    </row>
    <row r="34" spans="1:5" ht="25.5" customHeight="1">
      <c r="A34" s="30" t="s">
        <v>58</v>
      </c>
      <c r="E34" s="32" t="s">
        <v>471</v>
      </c>
    </row>
    <row r="35" spans="1:5" ht="12.75" customHeight="1">
      <c r="A35" t="s">
        <v>59</v>
      </c>
      <c r="E35" s="31" t="s">
        <v>364</v>
      </c>
    </row>
    <row r="36" spans="1:13" ht="12.75" customHeight="1">
      <c r="A36" t="s">
        <v>48</v>
      </c>
      <c r="C36" s="7" t="s">
        <v>88</v>
      </c>
      <c r="E36" s="25" t="s">
        <v>472</v>
      </c>
      <c r="J36" s="24">
        <f>0</f>
      </c>
      <c s="24">
        <f>0</f>
      </c>
      <c s="24">
        <f>0+L37</f>
      </c>
      <c s="24">
        <f>0+M37</f>
      </c>
    </row>
    <row r="37" spans="1:16" ht="12.75" customHeight="1">
      <c r="A37" t="s">
        <v>51</v>
      </c>
      <c s="6" t="s">
        <v>83</v>
      </c>
      <c s="6" t="s">
        <v>473</v>
      </c>
      <c t="s">
        <v>57</v>
      </c>
      <c s="26" t="s">
        <v>474</v>
      </c>
      <c s="27" t="s">
        <v>115</v>
      </c>
      <c s="28">
        <v>4</v>
      </c>
      <c s="27">
        <v>0</v>
      </c>
      <c s="27">
        <f>ROUND(G37*H37,6)</f>
      </c>
      <c r="L37" s="29">
        <v>0</v>
      </c>
      <c s="24">
        <f>ROUND(ROUND(L37,2)*ROUND(G37,3),2)</f>
      </c>
      <c s="27" t="s">
        <v>361</v>
      </c>
      <c>
        <f>(M37*21)/100</f>
      </c>
      <c t="s">
        <v>27</v>
      </c>
    </row>
    <row r="38" spans="1:5" ht="76.5" customHeight="1">
      <c r="A38" s="30" t="s">
        <v>56</v>
      </c>
      <c r="E38" s="31" t="s">
        <v>475</v>
      </c>
    </row>
    <row r="39" spans="1:5" ht="51" customHeight="1">
      <c r="A39" s="30" t="s">
        <v>58</v>
      </c>
      <c r="E39" s="32" t="s">
        <v>476</v>
      </c>
    </row>
    <row r="40" spans="1:5" ht="12.75" customHeight="1">
      <c r="A40" t="s">
        <v>59</v>
      </c>
      <c r="E40" s="31" t="s">
        <v>364</v>
      </c>
    </row>
    <row r="41" spans="1:13" ht="12.75" customHeight="1">
      <c r="A41" t="s">
        <v>48</v>
      </c>
      <c r="C41" s="7" t="s">
        <v>90</v>
      </c>
      <c r="E41" s="25" t="s">
        <v>404</v>
      </c>
      <c r="J41" s="24">
        <f>0</f>
      </c>
      <c s="24">
        <f>0</f>
      </c>
      <c s="24">
        <f>0+L42+L46</f>
      </c>
      <c s="24">
        <f>0+M42+M46</f>
      </c>
    </row>
    <row r="42" spans="1:16" ht="12.75" customHeight="1">
      <c r="A42" t="s">
        <v>51</v>
      </c>
      <c s="6" t="s">
        <v>88</v>
      </c>
      <c s="6" t="s">
        <v>477</v>
      </c>
      <c t="s">
        <v>57</v>
      </c>
      <c s="26" t="s">
        <v>478</v>
      </c>
      <c s="27" t="s">
        <v>101</v>
      </c>
      <c s="28">
        <v>26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361</v>
      </c>
      <c>
        <f>(M42*21)/100</f>
      </c>
      <c t="s">
        <v>27</v>
      </c>
    </row>
    <row r="43" spans="1:5" ht="76.5" customHeight="1">
      <c r="A43" s="30" t="s">
        <v>56</v>
      </c>
      <c r="E43" s="31" t="s">
        <v>479</v>
      </c>
    </row>
    <row r="44" spans="1:5" ht="25.5" customHeight="1">
      <c r="A44" s="30" t="s">
        <v>58</v>
      </c>
      <c r="E44" s="32" t="s">
        <v>480</v>
      </c>
    </row>
    <row r="45" spans="1:5" ht="12.75" customHeight="1">
      <c r="A45" t="s">
        <v>59</v>
      </c>
      <c r="E45" s="31" t="s">
        <v>364</v>
      </c>
    </row>
    <row r="46" spans="1:16" ht="12.75" customHeight="1">
      <c r="A46" t="s">
        <v>51</v>
      </c>
      <c s="6" t="s">
        <v>90</v>
      </c>
      <c s="6" t="s">
        <v>481</v>
      </c>
      <c t="s">
        <v>57</v>
      </c>
      <c s="26" t="s">
        <v>482</v>
      </c>
      <c s="27" t="s">
        <v>86</v>
      </c>
      <c s="28">
        <v>0.642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361</v>
      </c>
      <c>
        <f>(M46*21)/100</f>
      </c>
      <c t="s">
        <v>27</v>
      </c>
    </row>
    <row r="47" spans="1:5" ht="216.75" customHeight="1">
      <c r="A47" s="30" t="s">
        <v>56</v>
      </c>
      <c r="E47" s="31" t="s">
        <v>483</v>
      </c>
    </row>
    <row r="48" spans="1:5" ht="51" customHeight="1">
      <c r="A48" s="30" t="s">
        <v>58</v>
      </c>
      <c r="E48" s="32" t="s">
        <v>484</v>
      </c>
    </row>
    <row r="49" spans="1:5" ht="12.75" customHeight="1">
      <c r="A49" t="s">
        <v>59</v>
      </c>
      <c r="E49" s="31" t="s">
        <v>364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485</v>
      </c>
      <c s="33">
        <f>Rekapitulace!C17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485</v>
      </c>
      <c r="E4" s="19" t="s">
        <v>486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COUNTIFS(L8:L53,"=0",A8:A53,"P")+COUNTIFS(L8:L53,"",A8:A53,"P")+SUM(Q8:Q53)</f>
      </c>
    </row>
    <row r="8" spans="1:13" ht="12.75" customHeight="1">
      <c r="A8" t="s">
        <v>45</v>
      </c>
      <c r="C8" s="21" t="s">
        <v>489</v>
      </c>
      <c r="E8" s="23" t="s">
        <v>490</v>
      </c>
      <c r="J8" s="22">
        <f>0+J9+J14+J27+J52</f>
      </c>
      <c s="22">
        <f>0+K9+K14+K27+K52</f>
      </c>
      <c s="22">
        <f>0+L9+L14+L27+L52</f>
      </c>
      <c s="22">
        <f>0+M9+M14+M27+M52</f>
      </c>
    </row>
    <row r="9" spans="1:13" ht="12.75" customHeight="1">
      <c r="A9" t="s">
        <v>48</v>
      </c>
      <c r="C9" s="7" t="s">
        <v>357</v>
      </c>
      <c r="E9" s="25" t="s">
        <v>358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49</v>
      </c>
      <c s="6" t="s">
        <v>491</v>
      </c>
      <c t="s">
        <v>57</v>
      </c>
      <c s="26" t="s">
        <v>492</v>
      </c>
      <c s="27" t="s">
        <v>54</v>
      </c>
      <c s="28">
        <v>24.2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361</v>
      </c>
      <c>
        <f>(M10*21)/100</f>
      </c>
      <c t="s">
        <v>27</v>
      </c>
    </row>
    <row r="11" spans="1:5" ht="76.5" customHeight="1">
      <c r="A11" s="30" t="s">
        <v>56</v>
      </c>
      <c r="E11" s="31" t="s">
        <v>362</v>
      </c>
    </row>
    <row r="12" spans="1:5" ht="38.25" customHeight="1">
      <c r="A12" s="30" t="s">
        <v>58</v>
      </c>
      <c r="E12" s="32" t="s">
        <v>493</v>
      </c>
    </row>
    <row r="13" spans="1:5" ht="12.75" customHeight="1">
      <c r="A13" t="s">
        <v>59</v>
      </c>
      <c r="E13" s="31" t="s">
        <v>364</v>
      </c>
    </row>
    <row r="14" spans="1:13" ht="12.75" customHeight="1">
      <c r="A14" t="s">
        <v>48</v>
      </c>
      <c r="C14" s="7" t="s">
        <v>49</v>
      </c>
      <c r="E14" s="25" t="s">
        <v>446</v>
      </c>
      <c r="J14" s="24">
        <f>0</f>
      </c>
      <c s="24">
        <f>0</f>
      </c>
      <c s="24">
        <f>0+L15+L19+L23</f>
      </c>
      <c s="24">
        <f>0+M15+M19+M23</f>
      </c>
    </row>
    <row r="15" spans="1:16" ht="12.75" customHeight="1">
      <c r="A15" t="s">
        <v>51</v>
      </c>
      <c s="6" t="s">
        <v>27</v>
      </c>
      <c s="6" t="s">
        <v>494</v>
      </c>
      <c t="s">
        <v>57</v>
      </c>
      <c s="26" t="s">
        <v>495</v>
      </c>
      <c s="27" t="s">
        <v>86</v>
      </c>
      <c s="28">
        <v>12.1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361</v>
      </c>
      <c>
        <f>(M15*21)/100</f>
      </c>
      <c t="s">
        <v>27</v>
      </c>
    </row>
    <row r="16" spans="1:5" ht="293.25" customHeight="1">
      <c r="A16" s="30" t="s">
        <v>56</v>
      </c>
      <c r="E16" s="31" t="s">
        <v>449</v>
      </c>
    </row>
    <row r="17" spans="1:5" ht="51" customHeight="1">
      <c r="A17" s="30" t="s">
        <v>58</v>
      </c>
      <c r="E17" s="32" t="s">
        <v>496</v>
      </c>
    </row>
    <row r="18" spans="1:5" ht="12.75" customHeight="1">
      <c r="A18" t="s">
        <v>59</v>
      </c>
      <c r="E18" s="31" t="s">
        <v>364</v>
      </c>
    </row>
    <row r="19" spans="1:16" ht="12.75" customHeight="1">
      <c r="A19" t="s">
        <v>51</v>
      </c>
      <c s="6" t="s">
        <v>26</v>
      </c>
      <c s="6" t="s">
        <v>497</v>
      </c>
      <c t="s">
        <v>57</v>
      </c>
      <c s="26" t="s">
        <v>498</v>
      </c>
      <c s="27" t="s">
        <v>86</v>
      </c>
      <c s="28">
        <v>50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361</v>
      </c>
      <c>
        <f>(M19*21)/100</f>
      </c>
      <c t="s">
        <v>27</v>
      </c>
    </row>
    <row r="20" spans="1:5" ht="293.25" customHeight="1">
      <c r="A20" s="30" t="s">
        <v>56</v>
      </c>
      <c r="E20" s="31" t="s">
        <v>499</v>
      </c>
    </row>
    <row r="21" spans="1:5" ht="25.5" customHeight="1">
      <c r="A21" s="30" t="s">
        <v>58</v>
      </c>
      <c r="E21" s="32" t="s">
        <v>500</v>
      </c>
    </row>
    <row r="22" spans="1:5" ht="12.75" customHeight="1">
      <c r="A22" t="s">
        <v>59</v>
      </c>
      <c r="E22" s="31" t="s">
        <v>364</v>
      </c>
    </row>
    <row r="23" spans="1:16" ht="12.75" customHeight="1">
      <c r="A23" t="s">
        <v>51</v>
      </c>
      <c s="6" t="s">
        <v>69</v>
      </c>
      <c s="6" t="s">
        <v>501</v>
      </c>
      <c t="s">
        <v>57</v>
      </c>
      <c s="26" t="s">
        <v>502</v>
      </c>
      <c s="27" t="s">
        <v>80</v>
      </c>
      <c s="28">
        <v>37.5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361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503</v>
      </c>
    </row>
    <row r="25" spans="1:5" ht="51" customHeight="1">
      <c r="A25" s="30" t="s">
        <v>58</v>
      </c>
      <c r="E25" s="32" t="s">
        <v>504</v>
      </c>
    </row>
    <row r="26" spans="1:5" ht="12.75" customHeight="1">
      <c r="A26" t="s">
        <v>59</v>
      </c>
      <c r="E26" s="31" t="s">
        <v>364</v>
      </c>
    </row>
    <row r="27" spans="1:13" ht="12.75" customHeight="1">
      <c r="A27" t="s">
        <v>48</v>
      </c>
      <c r="C27" s="7" t="s">
        <v>72</v>
      </c>
      <c r="E27" s="25" t="s">
        <v>377</v>
      </c>
      <c r="J27" s="24">
        <f>0</f>
      </c>
      <c s="24">
        <f>0</f>
      </c>
      <c s="24">
        <f>0+L28+L32+L36+L40+L44+L48</f>
      </c>
      <c s="24">
        <f>0+M28+M32+M36+M40+M44+M48</f>
      </c>
    </row>
    <row r="28" spans="1:16" ht="12.75" customHeight="1">
      <c r="A28" t="s">
        <v>51</v>
      </c>
      <c s="6" t="s">
        <v>72</v>
      </c>
      <c s="6" t="s">
        <v>505</v>
      </c>
      <c t="s">
        <v>57</v>
      </c>
      <c s="26" t="s">
        <v>506</v>
      </c>
      <c s="27" t="s">
        <v>80</v>
      </c>
      <c s="28">
        <v>37.5</v>
      </c>
      <c s="27">
        <v>0</v>
      </c>
      <c s="27">
        <f>ROUND(G28*H28,6)</f>
      </c>
      <c r="L28" s="29">
        <v>0</v>
      </c>
      <c s="24">
        <f>ROUND(ROUND(L28,2)*ROUND(G28,3),2)</f>
      </c>
      <c s="27" t="s">
        <v>361</v>
      </c>
      <c>
        <f>(M28*21)/100</f>
      </c>
      <c t="s">
        <v>27</v>
      </c>
    </row>
    <row r="29" spans="1:5" ht="51" customHeight="1">
      <c r="A29" s="30" t="s">
        <v>56</v>
      </c>
      <c r="E29" s="31" t="s">
        <v>507</v>
      </c>
    </row>
    <row r="30" spans="1:5" ht="51" customHeight="1">
      <c r="A30" s="30" t="s">
        <v>58</v>
      </c>
      <c r="E30" s="32" t="s">
        <v>504</v>
      </c>
    </row>
    <row r="31" spans="1:5" ht="12.75" customHeight="1">
      <c r="A31" t="s">
        <v>59</v>
      </c>
      <c r="E31" s="31" t="s">
        <v>364</v>
      </c>
    </row>
    <row r="32" spans="1:16" ht="12.75" customHeight="1">
      <c r="A32" t="s">
        <v>51</v>
      </c>
      <c s="6" t="s">
        <v>77</v>
      </c>
      <c s="6" t="s">
        <v>508</v>
      </c>
      <c t="s">
        <v>57</v>
      </c>
      <c s="26" t="s">
        <v>509</v>
      </c>
      <c s="27" t="s">
        <v>80</v>
      </c>
      <c s="28">
        <v>23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361</v>
      </c>
      <c>
        <f>(M32*21)/100</f>
      </c>
      <c t="s">
        <v>27</v>
      </c>
    </row>
    <row r="33" spans="1:5" ht="51" customHeight="1">
      <c r="A33" s="30" t="s">
        <v>56</v>
      </c>
      <c r="E33" s="31" t="s">
        <v>507</v>
      </c>
    </row>
    <row r="34" spans="1:5" ht="25.5" customHeight="1">
      <c r="A34" s="30" t="s">
        <v>58</v>
      </c>
      <c r="E34" s="32" t="s">
        <v>510</v>
      </c>
    </row>
    <row r="35" spans="1:5" ht="12.75" customHeight="1">
      <c r="A35" t="s">
        <v>59</v>
      </c>
      <c r="E35" s="31" t="s">
        <v>364</v>
      </c>
    </row>
    <row r="36" spans="1:16" ht="12.75" customHeight="1">
      <c r="A36" t="s">
        <v>51</v>
      </c>
      <c s="6" t="s">
        <v>83</v>
      </c>
      <c s="6" t="s">
        <v>511</v>
      </c>
      <c t="s">
        <v>57</v>
      </c>
      <c s="26" t="s">
        <v>512</v>
      </c>
      <c s="27" t="s">
        <v>80</v>
      </c>
      <c s="28">
        <v>37.5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361</v>
      </c>
      <c>
        <f>(M36*21)/100</f>
      </c>
      <c t="s">
        <v>27</v>
      </c>
    </row>
    <row r="37" spans="1:5" ht="51" customHeight="1">
      <c r="A37" s="30" t="s">
        <v>56</v>
      </c>
      <c r="E37" s="31" t="s">
        <v>513</v>
      </c>
    </row>
    <row r="38" spans="1:5" ht="51" customHeight="1">
      <c r="A38" s="30" t="s">
        <v>58</v>
      </c>
      <c r="E38" s="32" t="s">
        <v>504</v>
      </c>
    </row>
    <row r="39" spans="1:5" ht="12.75" customHeight="1">
      <c r="A39" t="s">
        <v>59</v>
      </c>
      <c r="E39" s="31" t="s">
        <v>364</v>
      </c>
    </row>
    <row r="40" spans="1:16" ht="12.75" customHeight="1">
      <c r="A40" t="s">
        <v>51</v>
      </c>
      <c s="6" t="s">
        <v>88</v>
      </c>
      <c s="6" t="s">
        <v>514</v>
      </c>
      <c t="s">
        <v>57</v>
      </c>
      <c s="26" t="s">
        <v>515</v>
      </c>
      <c s="27" t="s">
        <v>80</v>
      </c>
      <c s="28">
        <v>37.5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361</v>
      </c>
      <c>
        <f>(M40*21)/100</f>
      </c>
      <c t="s">
        <v>27</v>
      </c>
    </row>
    <row r="41" spans="1:5" ht="51" customHeight="1">
      <c r="A41" s="30" t="s">
        <v>56</v>
      </c>
      <c r="E41" s="31" t="s">
        <v>513</v>
      </c>
    </row>
    <row r="42" spans="1:5" ht="51" customHeight="1">
      <c r="A42" s="30" t="s">
        <v>58</v>
      </c>
      <c r="E42" s="32" t="s">
        <v>504</v>
      </c>
    </row>
    <row r="43" spans="1:5" ht="12.75" customHeight="1">
      <c r="A43" t="s">
        <v>59</v>
      </c>
      <c r="E43" s="31" t="s">
        <v>364</v>
      </c>
    </row>
    <row r="44" spans="1:16" ht="12.75" customHeight="1">
      <c r="A44" t="s">
        <v>51</v>
      </c>
      <c s="6" t="s">
        <v>90</v>
      </c>
      <c s="6" t="s">
        <v>516</v>
      </c>
      <c t="s">
        <v>57</v>
      </c>
      <c s="26" t="s">
        <v>517</v>
      </c>
      <c s="27" t="s">
        <v>80</v>
      </c>
      <c s="28">
        <v>37.5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361</v>
      </c>
      <c>
        <f>(M44*21)/100</f>
      </c>
      <c t="s">
        <v>27</v>
      </c>
    </row>
    <row r="45" spans="1:5" ht="89.25" customHeight="1">
      <c r="A45" s="30" t="s">
        <v>56</v>
      </c>
      <c r="E45" s="31" t="s">
        <v>518</v>
      </c>
    </row>
    <row r="46" spans="1:5" ht="51" customHeight="1">
      <c r="A46" s="30" t="s">
        <v>58</v>
      </c>
      <c r="E46" s="32" t="s">
        <v>504</v>
      </c>
    </row>
    <row r="47" spans="1:5" ht="12.75" customHeight="1">
      <c r="A47" t="s">
        <v>59</v>
      </c>
      <c r="E47" s="31" t="s">
        <v>364</v>
      </c>
    </row>
    <row r="48" spans="1:16" ht="12.75" customHeight="1">
      <c r="A48" t="s">
        <v>51</v>
      </c>
      <c s="6" t="s">
        <v>94</v>
      </c>
      <c s="6" t="s">
        <v>519</v>
      </c>
      <c t="s">
        <v>57</v>
      </c>
      <c s="26" t="s">
        <v>520</v>
      </c>
      <c s="27" t="s">
        <v>80</v>
      </c>
      <c s="28">
        <v>37.5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361</v>
      </c>
      <c>
        <f>(M48*21)/100</f>
      </c>
      <c t="s">
        <v>27</v>
      </c>
    </row>
    <row r="49" spans="1:5" ht="89.25" customHeight="1">
      <c r="A49" s="30" t="s">
        <v>56</v>
      </c>
      <c r="E49" s="31" t="s">
        <v>518</v>
      </c>
    </row>
    <row r="50" spans="1:5" ht="51" customHeight="1">
      <c r="A50" s="30" t="s">
        <v>58</v>
      </c>
      <c r="E50" s="32" t="s">
        <v>504</v>
      </c>
    </row>
    <row r="51" spans="1:5" ht="12.75" customHeight="1">
      <c r="A51" t="s">
        <v>59</v>
      </c>
      <c r="E51" s="31" t="s">
        <v>364</v>
      </c>
    </row>
    <row r="52" spans="1:13" ht="12.75" customHeight="1">
      <c r="A52" t="s">
        <v>48</v>
      </c>
      <c r="C52" s="7" t="s">
        <v>90</v>
      </c>
      <c r="E52" s="25" t="s">
        <v>404</v>
      </c>
      <c r="J52" s="24">
        <f>0</f>
      </c>
      <c s="24">
        <f>0</f>
      </c>
      <c s="24">
        <f>0+L53</f>
      </c>
      <c s="24">
        <f>0+M53</f>
      </c>
    </row>
    <row r="53" spans="1:16" ht="12.75" customHeight="1">
      <c r="A53" t="s">
        <v>51</v>
      </c>
      <c s="6" t="s">
        <v>75</v>
      </c>
      <c s="6" t="s">
        <v>521</v>
      </c>
      <c t="s">
        <v>57</v>
      </c>
      <c s="26" t="s">
        <v>522</v>
      </c>
      <c s="27" t="s">
        <v>101</v>
      </c>
      <c s="28">
        <v>7</v>
      </c>
      <c s="27">
        <v>0</v>
      </c>
      <c s="27">
        <f>ROUND(G53*H53,6)</f>
      </c>
      <c r="L53" s="29">
        <v>0</v>
      </c>
      <c s="24">
        <f>ROUND(ROUND(L53,2)*ROUND(G53,3),2)</f>
      </c>
      <c s="27" t="s">
        <v>361</v>
      </c>
      <c>
        <f>(M53*21)/100</f>
      </c>
      <c t="s">
        <v>27</v>
      </c>
    </row>
    <row r="54" spans="1:5" ht="38.25" customHeight="1">
      <c r="A54" s="30" t="s">
        <v>56</v>
      </c>
      <c r="E54" s="31" t="s">
        <v>523</v>
      </c>
    </row>
    <row r="55" spans="1:5" ht="25.5" customHeight="1">
      <c r="A55" s="30" t="s">
        <v>58</v>
      </c>
      <c r="E55" s="32" t="s">
        <v>524</v>
      </c>
    </row>
    <row r="56" spans="1:5" ht="12.75" customHeight="1">
      <c r="A56" t="s">
        <v>59</v>
      </c>
      <c r="E56" s="31" t="s">
        <v>364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485</v>
      </c>
      <c s="33">
        <f>Rekapitulace!C17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485</v>
      </c>
      <c r="E4" s="19" t="s">
        <v>486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COUNTIFS(L8:L49,"=0",A8:A49,"P")+COUNTIFS(L8:L49,"",A8:A49,"P")+SUM(Q8:Q49)</f>
      </c>
    </row>
    <row r="8" spans="1:13" ht="12.75" customHeight="1">
      <c r="A8" t="s">
        <v>45</v>
      </c>
      <c r="C8" s="21" t="s">
        <v>527</v>
      </c>
      <c r="E8" s="23" t="s">
        <v>528</v>
      </c>
      <c r="J8" s="22">
        <f>0+J9+J14+J23+J48</f>
      </c>
      <c s="22">
        <f>0+K9+K14+K23+K48</f>
      </c>
      <c s="22">
        <f>0+L9+L14+L23+L48</f>
      </c>
      <c s="22">
        <f>0+M9+M14+M23+M48</f>
      </c>
    </row>
    <row r="9" spans="1:13" ht="12.75" customHeight="1">
      <c r="A9" t="s">
        <v>48</v>
      </c>
      <c r="C9" s="7" t="s">
        <v>357</v>
      </c>
      <c r="E9" s="25" t="s">
        <v>358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49</v>
      </c>
      <c s="6" t="s">
        <v>491</v>
      </c>
      <c t="s">
        <v>57</v>
      </c>
      <c s="26" t="s">
        <v>492</v>
      </c>
      <c s="27" t="s">
        <v>54</v>
      </c>
      <c s="28">
        <v>25.1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361</v>
      </c>
      <c>
        <f>(M10*21)/100</f>
      </c>
      <c t="s">
        <v>27</v>
      </c>
    </row>
    <row r="11" spans="1:5" ht="76.5" customHeight="1">
      <c r="A11" s="30" t="s">
        <v>56</v>
      </c>
      <c r="E11" s="31" t="s">
        <v>362</v>
      </c>
    </row>
    <row r="12" spans="1:5" ht="38.25" customHeight="1">
      <c r="A12" s="30" t="s">
        <v>58</v>
      </c>
      <c r="E12" s="32" t="s">
        <v>529</v>
      </c>
    </row>
    <row r="13" spans="1:5" ht="12.75" customHeight="1">
      <c r="A13" t="s">
        <v>59</v>
      </c>
      <c r="E13" s="31" t="s">
        <v>364</v>
      </c>
    </row>
    <row r="14" spans="1:13" ht="12.75" customHeight="1">
      <c r="A14" t="s">
        <v>48</v>
      </c>
      <c r="C14" s="7" t="s">
        <v>49</v>
      </c>
      <c r="E14" s="25" t="s">
        <v>446</v>
      </c>
      <c r="J14" s="24">
        <f>0</f>
      </c>
      <c s="24">
        <f>0</f>
      </c>
      <c s="24">
        <f>0+L15+L19</f>
      </c>
      <c s="24">
        <f>0+M15+M19</f>
      </c>
    </row>
    <row r="15" spans="1:16" ht="12.75" customHeight="1">
      <c r="A15" t="s">
        <v>51</v>
      </c>
      <c s="6" t="s">
        <v>27</v>
      </c>
      <c s="6" t="s">
        <v>494</v>
      </c>
      <c t="s">
        <v>57</v>
      </c>
      <c s="26" t="s">
        <v>495</v>
      </c>
      <c s="27" t="s">
        <v>86</v>
      </c>
      <c s="28">
        <v>12.55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361</v>
      </c>
      <c>
        <f>(M15*21)/100</f>
      </c>
      <c t="s">
        <v>27</v>
      </c>
    </row>
    <row r="16" spans="1:5" ht="293.25" customHeight="1">
      <c r="A16" s="30" t="s">
        <v>56</v>
      </c>
      <c r="E16" s="31" t="s">
        <v>449</v>
      </c>
    </row>
    <row r="17" spans="1:5" ht="51" customHeight="1">
      <c r="A17" s="30" t="s">
        <v>58</v>
      </c>
      <c r="E17" s="32" t="s">
        <v>530</v>
      </c>
    </row>
    <row r="18" spans="1:5" ht="12.75" customHeight="1">
      <c r="A18" t="s">
        <v>59</v>
      </c>
      <c r="E18" s="31" t="s">
        <v>364</v>
      </c>
    </row>
    <row r="19" spans="1:16" ht="12.75" customHeight="1">
      <c r="A19" t="s">
        <v>51</v>
      </c>
      <c s="6" t="s">
        <v>26</v>
      </c>
      <c s="6" t="s">
        <v>501</v>
      </c>
      <c t="s">
        <v>57</v>
      </c>
      <c s="26" t="s">
        <v>502</v>
      </c>
      <c s="27" t="s">
        <v>80</v>
      </c>
      <c s="28">
        <v>39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361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503</v>
      </c>
    </row>
    <row r="21" spans="1:5" ht="51" customHeight="1">
      <c r="A21" s="30" t="s">
        <v>58</v>
      </c>
      <c r="E21" s="32" t="s">
        <v>531</v>
      </c>
    </row>
    <row r="22" spans="1:5" ht="12.75" customHeight="1">
      <c r="A22" t="s">
        <v>59</v>
      </c>
      <c r="E22" s="31" t="s">
        <v>364</v>
      </c>
    </row>
    <row r="23" spans="1:13" ht="12.75" customHeight="1">
      <c r="A23" t="s">
        <v>48</v>
      </c>
      <c r="C23" s="7" t="s">
        <v>72</v>
      </c>
      <c r="E23" s="25" t="s">
        <v>377</v>
      </c>
      <c r="J23" s="24">
        <f>0</f>
      </c>
      <c s="24">
        <f>0</f>
      </c>
      <c s="24">
        <f>0+L24+L28+L32+L36+L40+L44</f>
      </c>
      <c s="24">
        <f>0+M24+M28+M32+M36+M40+M44</f>
      </c>
    </row>
    <row r="24" spans="1:16" ht="12.75" customHeight="1">
      <c r="A24" t="s">
        <v>51</v>
      </c>
      <c s="6" t="s">
        <v>69</v>
      </c>
      <c s="6" t="s">
        <v>505</v>
      </c>
      <c t="s">
        <v>57</v>
      </c>
      <c s="26" t="s">
        <v>506</v>
      </c>
      <c s="27" t="s">
        <v>80</v>
      </c>
      <c s="28">
        <v>39</v>
      </c>
      <c s="27">
        <v>0</v>
      </c>
      <c s="27">
        <f>ROUND(G24*H24,6)</f>
      </c>
      <c r="L24" s="29">
        <v>0</v>
      </c>
      <c s="24">
        <f>ROUND(ROUND(L24,2)*ROUND(G24,3),2)</f>
      </c>
      <c s="27" t="s">
        <v>361</v>
      </c>
      <c>
        <f>(M24*21)/100</f>
      </c>
      <c t="s">
        <v>27</v>
      </c>
    </row>
    <row r="25" spans="1:5" ht="51" customHeight="1">
      <c r="A25" s="30" t="s">
        <v>56</v>
      </c>
      <c r="E25" s="31" t="s">
        <v>507</v>
      </c>
    </row>
    <row r="26" spans="1:5" ht="51" customHeight="1">
      <c r="A26" s="30" t="s">
        <v>58</v>
      </c>
      <c r="E26" s="32" t="s">
        <v>531</v>
      </c>
    </row>
    <row r="27" spans="1:5" ht="12.75" customHeight="1">
      <c r="A27" t="s">
        <v>59</v>
      </c>
      <c r="E27" s="31" t="s">
        <v>364</v>
      </c>
    </row>
    <row r="28" spans="1:16" ht="12.75" customHeight="1">
      <c r="A28" t="s">
        <v>51</v>
      </c>
      <c s="6" t="s">
        <v>72</v>
      </c>
      <c s="6" t="s">
        <v>508</v>
      </c>
      <c t="s">
        <v>57</v>
      </c>
      <c s="26" t="s">
        <v>509</v>
      </c>
      <c s="27" t="s">
        <v>80</v>
      </c>
      <c s="28">
        <v>24</v>
      </c>
      <c s="27">
        <v>0</v>
      </c>
      <c s="27">
        <f>ROUND(G28*H28,6)</f>
      </c>
      <c r="L28" s="29">
        <v>0</v>
      </c>
      <c s="24">
        <f>ROUND(ROUND(L28,2)*ROUND(G28,3),2)</f>
      </c>
      <c s="27" t="s">
        <v>361</v>
      </c>
      <c>
        <f>(M28*21)/100</f>
      </c>
      <c t="s">
        <v>27</v>
      </c>
    </row>
    <row r="29" spans="1:5" ht="51" customHeight="1">
      <c r="A29" s="30" t="s">
        <v>56</v>
      </c>
      <c r="E29" s="31" t="s">
        <v>507</v>
      </c>
    </row>
    <row r="30" spans="1:5" ht="25.5" customHeight="1">
      <c r="A30" s="30" t="s">
        <v>58</v>
      </c>
      <c r="E30" s="32" t="s">
        <v>532</v>
      </c>
    </row>
    <row r="31" spans="1:5" ht="12.75" customHeight="1">
      <c r="A31" t="s">
        <v>59</v>
      </c>
      <c r="E31" s="31" t="s">
        <v>364</v>
      </c>
    </row>
    <row r="32" spans="1:16" ht="12.75" customHeight="1">
      <c r="A32" t="s">
        <v>51</v>
      </c>
      <c s="6" t="s">
        <v>77</v>
      </c>
      <c s="6" t="s">
        <v>511</v>
      </c>
      <c t="s">
        <v>57</v>
      </c>
      <c s="26" t="s">
        <v>512</v>
      </c>
      <c s="27" t="s">
        <v>80</v>
      </c>
      <c s="28">
        <v>39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361</v>
      </c>
      <c>
        <f>(M32*21)/100</f>
      </c>
      <c t="s">
        <v>27</v>
      </c>
    </row>
    <row r="33" spans="1:5" ht="51" customHeight="1">
      <c r="A33" s="30" t="s">
        <v>56</v>
      </c>
      <c r="E33" s="31" t="s">
        <v>513</v>
      </c>
    </row>
    <row r="34" spans="1:5" ht="51" customHeight="1">
      <c r="A34" s="30" t="s">
        <v>58</v>
      </c>
      <c r="E34" s="32" t="s">
        <v>531</v>
      </c>
    </row>
    <row r="35" spans="1:5" ht="12.75" customHeight="1">
      <c r="A35" t="s">
        <v>59</v>
      </c>
      <c r="E35" s="31" t="s">
        <v>364</v>
      </c>
    </row>
    <row r="36" spans="1:16" ht="12.75" customHeight="1">
      <c r="A36" t="s">
        <v>51</v>
      </c>
      <c s="6" t="s">
        <v>83</v>
      </c>
      <c s="6" t="s">
        <v>514</v>
      </c>
      <c t="s">
        <v>57</v>
      </c>
      <c s="26" t="s">
        <v>515</v>
      </c>
      <c s="27" t="s">
        <v>80</v>
      </c>
      <c s="28">
        <v>39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361</v>
      </c>
      <c>
        <f>(M36*21)/100</f>
      </c>
      <c t="s">
        <v>27</v>
      </c>
    </row>
    <row r="37" spans="1:5" ht="51" customHeight="1">
      <c r="A37" s="30" t="s">
        <v>56</v>
      </c>
      <c r="E37" s="31" t="s">
        <v>513</v>
      </c>
    </row>
    <row r="38" spans="1:5" ht="51" customHeight="1">
      <c r="A38" s="30" t="s">
        <v>58</v>
      </c>
      <c r="E38" s="32" t="s">
        <v>531</v>
      </c>
    </row>
    <row r="39" spans="1:5" ht="12.75" customHeight="1">
      <c r="A39" t="s">
        <v>59</v>
      </c>
      <c r="E39" s="31" t="s">
        <v>364</v>
      </c>
    </row>
    <row r="40" spans="1:16" ht="12.75" customHeight="1">
      <c r="A40" t="s">
        <v>51</v>
      </c>
      <c s="6" t="s">
        <v>88</v>
      </c>
      <c s="6" t="s">
        <v>516</v>
      </c>
      <c t="s">
        <v>57</v>
      </c>
      <c s="26" t="s">
        <v>517</v>
      </c>
      <c s="27" t="s">
        <v>80</v>
      </c>
      <c s="28">
        <v>39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361</v>
      </c>
      <c>
        <f>(M40*21)/100</f>
      </c>
      <c t="s">
        <v>27</v>
      </c>
    </row>
    <row r="41" spans="1:5" ht="89.25" customHeight="1">
      <c r="A41" s="30" t="s">
        <v>56</v>
      </c>
      <c r="E41" s="31" t="s">
        <v>518</v>
      </c>
    </row>
    <row r="42" spans="1:5" ht="51" customHeight="1">
      <c r="A42" s="30" t="s">
        <v>58</v>
      </c>
      <c r="E42" s="32" t="s">
        <v>531</v>
      </c>
    </row>
    <row r="43" spans="1:5" ht="12.75" customHeight="1">
      <c r="A43" t="s">
        <v>59</v>
      </c>
      <c r="E43" s="31" t="s">
        <v>364</v>
      </c>
    </row>
    <row r="44" spans="1:16" ht="12.75" customHeight="1">
      <c r="A44" t="s">
        <v>51</v>
      </c>
      <c s="6" t="s">
        <v>90</v>
      </c>
      <c s="6" t="s">
        <v>519</v>
      </c>
      <c t="s">
        <v>57</v>
      </c>
      <c s="26" t="s">
        <v>520</v>
      </c>
      <c s="27" t="s">
        <v>80</v>
      </c>
      <c s="28">
        <v>39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361</v>
      </c>
      <c>
        <f>(M44*21)/100</f>
      </c>
      <c t="s">
        <v>27</v>
      </c>
    </row>
    <row r="45" spans="1:5" ht="89.25" customHeight="1">
      <c r="A45" s="30" t="s">
        <v>56</v>
      </c>
      <c r="E45" s="31" t="s">
        <v>518</v>
      </c>
    </row>
    <row r="46" spans="1:5" ht="51" customHeight="1">
      <c r="A46" s="30" t="s">
        <v>58</v>
      </c>
      <c r="E46" s="32" t="s">
        <v>531</v>
      </c>
    </row>
    <row r="47" spans="1:5" ht="12.75" customHeight="1">
      <c r="A47" t="s">
        <v>59</v>
      </c>
      <c r="E47" s="31" t="s">
        <v>364</v>
      </c>
    </row>
    <row r="48" spans="1:13" ht="12.75" customHeight="1">
      <c r="A48" t="s">
        <v>48</v>
      </c>
      <c r="C48" s="7" t="s">
        <v>90</v>
      </c>
      <c r="E48" s="25" t="s">
        <v>404</v>
      </c>
      <c r="J48" s="24">
        <f>0</f>
      </c>
      <c s="24">
        <f>0</f>
      </c>
      <c s="24">
        <f>0+L49</f>
      </c>
      <c s="24">
        <f>0+M49</f>
      </c>
    </row>
    <row r="49" spans="1:16" ht="12.75" customHeight="1">
      <c r="A49" t="s">
        <v>51</v>
      </c>
      <c s="6" t="s">
        <v>94</v>
      </c>
      <c s="6" t="s">
        <v>521</v>
      </c>
      <c t="s">
        <v>57</v>
      </c>
      <c s="26" t="s">
        <v>522</v>
      </c>
      <c s="27" t="s">
        <v>101</v>
      </c>
      <c s="28">
        <v>12</v>
      </c>
      <c s="27">
        <v>0</v>
      </c>
      <c s="27">
        <f>ROUND(G49*H49,6)</f>
      </c>
      <c r="L49" s="29">
        <v>0</v>
      </c>
      <c s="24">
        <f>ROUND(ROUND(L49,2)*ROUND(G49,3),2)</f>
      </c>
      <c s="27" t="s">
        <v>361</v>
      </c>
      <c>
        <f>(M49*21)/100</f>
      </c>
      <c t="s">
        <v>27</v>
      </c>
    </row>
    <row r="50" spans="1:5" ht="38.25" customHeight="1">
      <c r="A50" s="30" t="s">
        <v>56</v>
      </c>
      <c r="E50" s="31" t="s">
        <v>523</v>
      </c>
    </row>
    <row r="51" spans="1:5" ht="25.5" customHeight="1">
      <c r="A51" s="30" t="s">
        <v>58</v>
      </c>
      <c r="E51" s="32" t="s">
        <v>533</v>
      </c>
    </row>
    <row r="52" spans="1:5" ht="12.75" customHeight="1">
      <c r="A52" t="s">
        <v>59</v>
      </c>
      <c r="E52" s="31" t="s">
        <v>364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534</v>
      </c>
      <c s="33">
        <f>Rekapitulace!C20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534</v>
      </c>
      <c r="E4" s="19" t="s">
        <v>535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COUNTIFS(L8:L91,"=0",A8:A91,"P")+COUNTIFS(L8:L91,"",A8:A91,"P")+SUM(Q8:Q91)</f>
      </c>
    </row>
    <row r="8" spans="1:13" ht="12.75" customHeight="1">
      <c r="A8" t="s">
        <v>45</v>
      </c>
      <c r="C8" s="21" t="s">
        <v>538</v>
      </c>
      <c r="E8" s="23" t="s">
        <v>539</v>
      </c>
      <c r="J8" s="22">
        <f>0+J9+J26+J31+J60+J77+J86</f>
      </c>
      <c s="22">
        <f>0+K9+K26+K31+K60+K77+K86</f>
      </c>
      <c s="22">
        <f>0+L9+L26+L31+L60+L77+L86</f>
      </c>
      <c s="22">
        <f>0+M9+M26+M31+M60+M77+M86</f>
      </c>
    </row>
    <row r="9" spans="1:13" ht="12.75" customHeight="1">
      <c r="A9" t="s">
        <v>48</v>
      </c>
      <c r="C9" s="7" t="s">
        <v>540</v>
      </c>
      <c r="E9" s="25" t="s">
        <v>404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122</v>
      </c>
      <c s="6" t="s">
        <v>541</v>
      </c>
      <c t="s">
        <v>57</v>
      </c>
      <c s="26" t="s">
        <v>542</v>
      </c>
      <c s="27" t="s">
        <v>101</v>
      </c>
      <c s="28">
        <v>8.9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543</v>
      </c>
      <c>
        <f>(M10*21)/100</f>
      </c>
      <c t="s">
        <v>27</v>
      </c>
    </row>
    <row r="11" spans="1:5" ht="51" customHeight="1">
      <c r="A11" s="30" t="s">
        <v>56</v>
      </c>
      <c r="E11" s="31" t="s">
        <v>544</v>
      </c>
    </row>
    <row r="12" spans="1:5" ht="76.5" customHeight="1">
      <c r="A12" s="30" t="s">
        <v>58</v>
      </c>
      <c r="E12" s="32" t="s">
        <v>545</v>
      </c>
    </row>
    <row r="13" spans="1:5" ht="12.75" customHeight="1">
      <c r="A13" t="s">
        <v>59</v>
      </c>
      <c r="E13" s="31" t="s">
        <v>364</v>
      </c>
    </row>
    <row r="14" spans="1:16" ht="12.75" customHeight="1">
      <c r="A14" t="s">
        <v>51</v>
      </c>
      <c s="6" t="s">
        <v>103</v>
      </c>
      <c s="6" t="s">
        <v>546</v>
      </c>
      <c t="s">
        <v>57</v>
      </c>
      <c s="26" t="s">
        <v>547</v>
      </c>
      <c s="27" t="s">
        <v>101</v>
      </c>
      <c s="28">
        <v>2.4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543</v>
      </c>
      <c>
        <f>(M14*21)/100</f>
      </c>
      <c t="s">
        <v>27</v>
      </c>
    </row>
    <row r="15" spans="1:5" ht="76.5" customHeight="1">
      <c r="A15" s="30" t="s">
        <v>56</v>
      </c>
      <c r="E15" s="31" t="s">
        <v>548</v>
      </c>
    </row>
    <row r="16" spans="1:5" ht="38.25" customHeight="1">
      <c r="A16" s="30" t="s">
        <v>58</v>
      </c>
      <c r="E16" s="32" t="s">
        <v>549</v>
      </c>
    </row>
    <row r="17" spans="1:5" ht="12.75" customHeight="1">
      <c r="A17" t="s">
        <v>59</v>
      </c>
      <c r="E17" s="31" t="s">
        <v>364</v>
      </c>
    </row>
    <row r="18" spans="1:16" ht="12.75" customHeight="1">
      <c r="A18" t="s">
        <v>51</v>
      </c>
      <c s="6" t="s">
        <v>129</v>
      </c>
      <c s="6" t="s">
        <v>477</v>
      </c>
      <c t="s">
        <v>57</v>
      </c>
      <c s="26" t="s">
        <v>478</v>
      </c>
      <c s="27" t="s">
        <v>101</v>
      </c>
      <c s="28">
        <v>6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543</v>
      </c>
      <c>
        <f>(M18*21)/100</f>
      </c>
      <c t="s">
        <v>27</v>
      </c>
    </row>
    <row r="19" spans="1:5" ht="76.5" customHeight="1">
      <c r="A19" s="30" t="s">
        <v>56</v>
      </c>
      <c r="E19" s="31" t="s">
        <v>548</v>
      </c>
    </row>
    <row r="20" spans="1:5" ht="38.25" customHeight="1">
      <c r="A20" s="30" t="s">
        <v>58</v>
      </c>
      <c r="E20" s="32" t="s">
        <v>550</v>
      </c>
    </row>
    <row r="21" spans="1:5" ht="12.75" customHeight="1">
      <c r="A21" t="s">
        <v>59</v>
      </c>
      <c r="E21" s="31" t="s">
        <v>364</v>
      </c>
    </row>
    <row r="22" spans="1:16" ht="12.75" customHeight="1">
      <c r="A22" t="s">
        <v>51</v>
      </c>
      <c s="6" t="s">
        <v>133</v>
      </c>
      <c s="6" t="s">
        <v>551</v>
      </c>
      <c t="s">
        <v>57</v>
      </c>
      <c s="26" t="s">
        <v>552</v>
      </c>
      <c s="27" t="s">
        <v>86</v>
      </c>
      <c s="28">
        <v>22.32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543</v>
      </c>
      <c>
        <f>(M22*21)/100</f>
      </c>
      <c t="s">
        <v>27</v>
      </c>
    </row>
    <row r="23" spans="1:5" ht="63.75" customHeight="1">
      <c r="A23" s="30" t="s">
        <v>56</v>
      </c>
      <c r="E23" s="31" t="s">
        <v>553</v>
      </c>
    </row>
    <row r="24" spans="1:5" ht="38.25" customHeight="1">
      <c r="A24" s="30" t="s">
        <v>58</v>
      </c>
      <c r="E24" s="32" t="s">
        <v>554</v>
      </c>
    </row>
    <row r="25" spans="1:5" ht="12.75" customHeight="1">
      <c r="A25" t="s">
        <v>59</v>
      </c>
      <c r="E25" s="31" t="s">
        <v>364</v>
      </c>
    </row>
    <row r="26" spans="1:13" ht="12.75" customHeight="1">
      <c r="A26" t="s">
        <v>48</v>
      </c>
      <c r="C26" s="7" t="s">
        <v>555</v>
      </c>
      <c r="E26" s="25" t="s">
        <v>556</v>
      </c>
      <c r="J26" s="24">
        <f>0</f>
      </c>
      <c s="24">
        <f>0</f>
      </c>
      <c s="24">
        <f>0+L27</f>
      </c>
      <c s="24">
        <f>0+M27</f>
      </c>
    </row>
    <row r="27" spans="1:16" ht="12.75" customHeight="1">
      <c r="A27" t="s">
        <v>51</v>
      </c>
      <c s="6" t="s">
        <v>137</v>
      </c>
      <c s="6" t="s">
        <v>557</v>
      </c>
      <c t="s">
        <v>57</v>
      </c>
      <c s="26" t="s">
        <v>558</v>
      </c>
      <c s="27" t="s">
        <v>80</v>
      </c>
      <c s="28">
        <v>102.927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543</v>
      </c>
      <c>
        <f>(M27*21)/100</f>
      </c>
      <c t="s">
        <v>27</v>
      </c>
    </row>
    <row r="28" spans="1:5" ht="140.25" customHeight="1">
      <c r="A28" s="30" t="s">
        <v>56</v>
      </c>
      <c r="E28" s="31" t="s">
        <v>559</v>
      </c>
    </row>
    <row r="29" spans="1:5" ht="63.75" customHeight="1">
      <c r="A29" s="30" t="s">
        <v>58</v>
      </c>
      <c r="E29" s="32" t="s">
        <v>560</v>
      </c>
    </row>
    <row r="30" spans="1:5" ht="12.75" customHeight="1">
      <c r="A30" t="s">
        <v>59</v>
      </c>
      <c r="E30" s="31" t="s">
        <v>364</v>
      </c>
    </row>
    <row r="31" spans="1:13" ht="12.75" customHeight="1">
      <c r="A31" t="s">
        <v>48</v>
      </c>
      <c r="C31" s="7" t="s">
        <v>357</v>
      </c>
      <c r="E31" s="25" t="s">
        <v>446</v>
      </c>
      <c r="J31" s="24">
        <f>0</f>
      </c>
      <c s="24">
        <f>0</f>
      </c>
      <c s="24">
        <f>0+L32+L36+L40+L44+L48+L52+L56</f>
      </c>
      <c s="24">
        <f>0+M32+M36+M40+M44+M48+M52+M56</f>
      </c>
    </row>
    <row r="32" spans="1:16" ht="12.75" customHeight="1">
      <c r="A32" t="s">
        <v>51</v>
      </c>
      <c s="6" t="s">
        <v>72</v>
      </c>
      <c s="6" t="s">
        <v>561</v>
      </c>
      <c t="s">
        <v>57</v>
      </c>
      <c s="26" t="s">
        <v>562</v>
      </c>
      <c s="27" t="s">
        <v>80</v>
      </c>
      <c s="28">
        <v>60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543</v>
      </c>
      <c>
        <f>(M32*21)/100</f>
      </c>
      <c t="s">
        <v>27</v>
      </c>
    </row>
    <row r="33" spans="1:5" ht="38.25" customHeight="1">
      <c r="A33" s="30" t="s">
        <v>56</v>
      </c>
      <c r="E33" s="31" t="s">
        <v>563</v>
      </c>
    </row>
    <row r="34" spans="1:5" ht="25.5" customHeight="1">
      <c r="A34" s="30" t="s">
        <v>58</v>
      </c>
      <c r="E34" s="32" t="s">
        <v>564</v>
      </c>
    </row>
    <row r="35" spans="1:5" ht="12.75" customHeight="1">
      <c r="A35" t="s">
        <v>59</v>
      </c>
      <c r="E35" s="31" t="s">
        <v>364</v>
      </c>
    </row>
    <row r="36" spans="1:16" ht="12.75" customHeight="1">
      <c r="A36" t="s">
        <v>51</v>
      </c>
      <c s="6" t="s">
        <v>77</v>
      </c>
      <c s="6" t="s">
        <v>565</v>
      </c>
      <c t="s">
        <v>57</v>
      </c>
      <c s="26" t="s">
        <v>566</v>
      </c>
      <c s="27" t="s">
        <v>86</v>
      </c>
      <c s="28">
        <v>0.19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543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567</v>
      </c>
    </row>
    <row r="38" spans="1:5" ht="25.5" customHeight="1">
      <c r="A38" s="30" t="s">
        <v>58</v>
      </c>
      <c r="E38" s="32" t="s">
        <v>568</v>
      </c>
    </row>
    <row r="39" spans="1:5" ht="12.75" customHeight="1">
      <c r="A39" t="s">
        <v>59</v>
      </c>
      <c r="E39" s="31" t="s">
        <v>364</v>
      </c>
    </row>
    <row r="40" spans="1:16" ht="12.75" customHeight="1">
      <c r="A40" t="s">
        <v>51</v>
      </c>
      <c s="6" t="s">
        <v>83</v>
      </c>
      <c s="6" t="s">
        <v>569</v>
      </c>
      <c t="s">
        <v>57</v>
      </c>
      <c s="26" t="s">
        <v>570</v>
      </c>
      <c s="27" t="s">
        <v>101</v>
      </c>
      <c s="28">
        <v>12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543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571</v>
      </c>
    </row>
    <row r="42" spans="1:5" ht="25.5" customHeight="1">
      <c r="A42" s="30" t="s">
        <v>58</v>
      </c>
      <c r="E42" s="32" t="s">
        <v>572</v>
      </c>
    </row>
    <row r="43" spans="1:5" ht="12.75" customHeight="1">
      <c r="A43" t="s">
        <v>59</v>
      </c>
      <c r="E43" s="31" t="s">
        <v>364</v>
      </c>
    </row>
    <row r="44" spans="1:16" ht="12.75" customHeight="1">
      <c r="A44" t="s">
        <v>51</v>
      </c>
      <c s="6" t="s">
        <v>88</v>
      </c>
      <c s="6" t="s">
        <v>573</v>
      </c>
      <c t="s">
        <v>57</v>
      </c>
      <c s="26" t="s">
        <v>574</v>
      </c>
      <c s="27" t="s">
        <v>86</v>
      </c>
      <c s="28">
        <v>12.375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543</v>
      </c>
      <c>
        <f>(M44*21)/100</f>
      </c>
      <c t="s">
        <v>27</v>
      </c>
    </row>
    <row r="45" spans="1:5" ht="25.5" customHeight="1">
      <c r="A45" s="30" t="s">
        <v>56</v>
      </c>
      <c r="E45" s="31" t="s">
        <v>575</v>
      </c>
    </row>
    <row r="46" spans="1:5" ht="25.5" customHeight="1">
      <c r="A46" s="30" t="s">
        <v>58</v>
      </c>
      <c r="E46" s="32" t="s">
        <v>576</v>
      </c>
    </row>
    <row r="47" spans="1:5" ht="12.75" customHeight="1">
      <c r="A47" t="s">
        <v>59</v>
      </c>
      <c r="E47" s="31" t="s">
        <v>364</v>
      </c>
    </row>
    <row r="48" spans="1:16" ht="12.75" customHeight="1">
      <c r="A48" t="s">
        <v>51</v>
      </c>
      <c s="6" t="s">
        <v>90</v>
      </c>
      <c s="6" t="s">
        <v>577</v>
      </c>
      <c t="s">
        <v>57</v>
      </c>
      <c s="26" t="s">
        <v>578</v>
      </c>
      <c s="27" t="s">
        <v>86</v>
      </c>
      <c s="28">
        <v>59.006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543</v>
      </c>
      <c>
        <f>(M48*21)/100</f>
      </c>
      <c t="s">
        <v>27</v>
      </c>
    </row>
    <row r="49" spans="1:5" ht="255" customHeight="1">
      <c r="A49" s="30" t="s">
        <v>56</v>
      </c>
      <c r="E49" s="31" t="s">
        <v>579</v>
      </c>
    </row>
    <row r="50" spans="1:5" ht="216.75" customHeight="1">
      <c r="A50" s="30" t="s">
        <v>58</v>
      </c>
      <c r="E50" s="32" t="s">
        <v>580</v>
      </c>
    </row>
    <row r="51" spans="1:5" ht="12.75" customHeight="1">
      <c r="A51" t="s">
        <v>59</v>
      </c>
      <c r="E51" s="31" t="s">
        <v>364</v>
      </c>
    </row>
    <row r="52" spans="1:16" ht="12.75" customHeight="1">
      <c r="A52" t="s">
        <v>51</v>
      </c>
      <c s="6" t="s">
        <v>94</v>
      </c>
      <c s="6" t="s">
        <v>581</v>
      </c>
      <c t="s">
        <v>57</v>
      </c>
      <c s="26" t="s">
        <v>582</v>
      </c>
      <c s="27" t="s">
        <v>86</v>
      </c>
      <c s="28">
        <v>1.728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543</v>
      </c>
      <c>
        <f>(M52*21)/100</f>
      </c>
      <c t="s">
        <v>27</v>
      </c>
    </row>
    <row r="53" spans="1:5" ht="255" customHeight="1">
      <c r="A53" s="30" t="s">
        <v>56</v>
      </c>
      <c r="E53" s="31" t="s">
        <v>579</v>
      </c>
    </row>
    <row r="54" spans="1:5" ht="76.5" customHeight="1">
      <c r="A54" s="30" t="s">
        <v>58</v>
      </c>
      <c r="E54" s="32" t="s">
        <v>583</v>
      </c>
    </row>
    <row r="55" spans="1:5" ht="12.75" customHeight="1">
      <c r="A55" t="s">
        <v>59</v>
      </c>
      <c r="E55" s="31" t="s">
        <v>364</v>
      </c>
    </row>
    <row r="56" spans="1:16" ht="12.75" customHeight="1">
      <c r="A56" t="s">
        <v>51</v>
      </c>
      <c s="6" t="s">
        <v>75</v>
      </c>
      <c s="6" t="s">
        <v>584</v>
      </c>
      <c t="s">
        <v>57</v>
      </c>
      <c s="26" t="s">
        <v>585</v>
      </c>
      <c s="27" t="s">
        <v>86</v>
      </c>
      <c s="28">
        <v>28.035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543</v>
      </c>
      <c>
        <f>(M56*21)/100</f>
      </c>
      <c t="s">
        <v>27</v>
      </c>
    </row>
    <row r="57" spans="1:5" ht="178.5" customHeight="1">
      <c r="A57" s="30" t="s">
        <v>56</v>
      </c>
      <c r="E57" s="31" t="s">
        <v>586</v>
      </c>
    </row>
    <row r="58" spans="1:5" ht="25.5" customHeight="1">
      <c r="A58" s="30" t="s">
        <v>58</v>
      </c>
      <c r="E58" s="32" t="s">
        <v>587</v>
      </c>
    </row>
    <row r="59" spans="1:5" ht="12.75" customHeight="1">
      <c r="A59" t="s">
        <v>59</v>
      </c>
      <c r="E59" s="31" t="s">
        <v>364</v>
      </c>
    </row>
    <row r="60" spans="1:13" ht="12.75" customHeight="1">
      <c r="A60" t="s">
        <v>48</v>
      </c>
      <c r="C60" s="7" t="s">
        <v>49</v>
      </c>
      <c r="E60" s="25" t="s">
        <v>358</v>
      </c>
      <c r="J60" s="24">
        <f>0</f>
      </c>
      <c s="24">
        <f>0</f>
      </c>
      <c s="24">
        <f>0+L61+L65+L69+L73</f>
      </c>
      <c s="24">
        <f>0+M61+M65+M69+M73</f>
      </c>
    </row>
    <row r="61" spans="1:16" ht="12.75" customHeight="1">
      <c r="A61" t="s">
        <v>51</v>
      </c>
      <c s="6" t="s">
        <v>49</v>
      </c>
      <c s="6" t="s">
        <v>588</v>
      </c>
      <c t="s">
        <v>57</v>
      </c>
      <c s="26" t="s">
        <v>589</v>
      </c>
      <c s="27" t="s">
        <v>54</v>
      </c>
      <c s="28">
        <v>121.468</v>
      </c>
      <c s="27">
        <v>0</v>
      </c>
      <c s="27">
        <f>ROUND(G61*H61,6)</f>
      </c>
      <c r="L61" s="29">
        <v>0</v>
      </c>
      <c s="24">
        <f>ROUND(ROUND(L61,2)*ROUND(G61,3),2)</f>
      </c>
      <c s="27" t="s">
        <v>543</v>
      </c>
      <c>
        <f>(M61*21)/100</f>
      </c>
      <c t="s">
        <v>27</v>
      </c>
    </row>
    <row r="62" spans="1:5" ht="76.5" customHeight="1">
      <c r="A62" s="30" t="s">
        <v>56</v>
      </c>
      <c r="E62" s="31" t="s">
        <v>339</v>
      </c>
    </row>
    <row r="63" spans="1:5" ht="25.5" customHeight="1">
      <c r="A63" s="30" t="s">
        <v>58</v>
      </c>
      <c r="E63" s="32" t="s">
        <v>590</v>
      </c>
    </row>
    <row r="64" spans="1:5" ht="12.75" customHeight="1">
      <c r="A64" t="s">
        <v>59</v>
      </c>
      <c r="E64" s="31" t="s">
        <v>364</v>
      </c>
    </row>
    <row r="65" spans="1:16" ht="12.75" customHeight="1">
      <c r="A65" t="s">
        <v>51</v>
      </c>
      <c s="6" t="s">
        <v>27</v>
      </c>
      <c s="6" t="s">
        <v>591</v>
      </c>
      <c t="s">
        <v>57</v>
      </c>
      <c s="26" t="s">
        <v>592</v>
      </c>
      <c s="27" t="s">
        <v>54</v>
      </c>
      <c s="28">
        <v>3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543</v>
      </c>
      <c>
        <f>(M65*21)/100</f>
      </c>
      <c t="s">
        <v>27</v>
      </c>
    </row>
    <row r="66" spans="1:5" ht="76.5" customHeight="1">
      <c r="A66" s="30" t="s">
        <v>56</v>
      </c>
      <c r="E66" s="31" t="s">
        <v>339</v>
      </c>
    </row>
    <row r="67" spans="1:5" ht="25.5" customHeight="1">
      <c r="A67" s="30" t="s">
        <v>58</v>
      </c>
      <c r="E67" s="32" t="s">
        <v>593</v>
      </c>
    </row>
    <row r="68" spans="1:5" ht="12.75" customHeight="1">
      <c r="A68" t="s">
        <v>59</v>
      </c>
      <c r="E68" s="31" t="s">
        <v>364</v>
      </c>
    </row>
    <row r="69" spans="1:16" ht="12.75" customHeight="1">
      <c r="A69" t="s">
        <v>51</v>
      </c>
      <c s="6" t="s">
        <v>26</v>
      </c>
      <c s="6" t="s">
        <v>594</v>
      </c>
      <c t="s">
        <v>57</v>
      </c>
      <c s="26" t="s">
        <v>595</v>
      </c>
      <c s="27" t="s">
        <v>54</v>
      </c>
      <c s="28">
        <v>46.872</v>
      </c>
      <c s="27">
        <v>0</v>
      </c>
      <c s="27">
        <f>ROUND(G69*H69,6)</f>
      </c>
      <c r="L69" s="29">
        <v>0</v>
      </c>
      <c s="24">
        <f>ROUND(ROUND(L69,2)*ROUND(G69,3),2)</f>
      </c>
      <c s="27" t="s">
        <v>543</v>
      </c>
      <c>
        <f>(M69*21)/100</f>
      </c>
      <c t="s">
        <v>27</v>
      </c>
    </row>
    <row r="70" spans="1:5" ht="76.5" customHeight="1">
      <c r="A70" s="30" t="s">
        <v>56</v>
      </c>
      <c r="E70" s="31" t="s">
        <v>339</v>
      </c>
    </row>
    <row r="71" spans="1:5" ht="38.25" customHeight="1">
      <c r="A71" s="30" t="s">
        <v>58</v>
      </c>
      <c r="E71" s="32" t="s">
        <v>596</v>
      </c>
    </row>
    <row r="72" spans="1:5" ht="12.75" customHeight="1">
      <c r="A72" t="s">
        <v>59</v>
      </c>
      <c r="E72" s="31" t="s">
        <v>364</v>
      </c>
    </row>
    <row r="73" spans="1:16" ht="12.75" customHeight="1">
      <c r="A73" t="s">
        <v>51</v>
      </c>
      <c s="6" t="s">
        <v>69</v>
      </c>
      <c s="6" t="s">
        <v>597</v>
      </c>
      <c t="s">
        <v>57</v>
      </c>
      <c s="26" t="s">
        <v>598</v>
      </c>
      <c s="27" t="s">
        <v>54</v>
      </c>
      <c s="28">
        <v>0.05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543</v>
      </c>
      <c>
        <f>(M73*21)/100</f>
      </c>
      <c t="s">
        <v>27</v>
      </c>
    </row>
    <row r="74" spans="1:5" ht="76.5" customHeight="1">
      <c r="A74" s="30" t="s">
        <v>56</v>
      </c>
      <c r="E74" s="31" t="s">
        <v>339</v>
      </c>
    </row>
    <row r="75" spans="1:5" ht="25.5" customHeight="1">
      <c r="A75" s="30" t="s">
        <v>58</v>
      </c>
      <c r="E75" s="32" t="s">
        <v>599</v>
      </c>
    </row>
    <row r="76" spans="1:5" ht="12.75" customHeight="1">
      <c r="A76" t="s">
        <v>59</v>
      </c>
      <c r="E76" s="31" t="s">
        <v>364</v>
      </c>
    </row>
    <row r="77" spans="1:13" ht="12.75" customHeight="1">
      <c r="A77" t="s">
        <v>48</v>
      </c>
      <c r="C77" s="7" t="s">
        <v>69</v>
      </c>
      <c r="E77" s="25" t="s">
        <v>600</v>
      </c>
      <c r="J77" s="24">
        <f>0</f>
      </c>
      <c s="24">
        <f>0</f>
      </c>
      <c s="24">
        <f>0+L78+L82</f>
      </c>
      <c s="24">
        <f>0+M78+M82</f>
      </c>
    </row>
    <row r="78" spans="1:16" ht="12.75" customHeight="1">
      <c r="A78" t="s">
        <v>51</v>
      </c>
      <c s="6" t="s">
        <v>97</v>
      </c>
      <c s="6" t="s">
        <v>601</v>
      </c>
      <c t="s">
        <v>57</v>
      </c>
      <c s="26" t="s">
        <v>602</v>
      </c>
      <c s="27" t="s">
        <v>86</v>
      </c>
      <c s="28">
        <v>1.548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543</v>
      </c>
      <c>
        <f>(M78*21)/100</f>
      </c>
      <c t="s">
        <v>27</v>
      </c>
    </row>
    <row r="79" spans="1:5" ht="216.75" customHeight="1">
      <c r="A79" s="30" t="s">
        <v>56</v>
      </c>
      <c r="E79" s="31" t="s">
        <v>603</v>
      </c>
    </row>
    <row r="80" spans="1:5" ht="76.5" customHeight="1">
      <c r="A80" s="30" t="s">
        <v>58</v>
      </c>
      <c r="E80" s="32" t="s">
        <v>604</v>
      </c>
    </row>
    <row r="81" spans="1:5" ht="12.75" customHeight="1">
      <c r="A81" t="s">
        <v>59</v>
      </c>
      <c r="E81" s="31" t="s">
        <v>364</v>
      </c>
    </row>
    <row r="82" spans="1:16" ht="12.75" customHeight="1">
      <c r="A82" t="s">
        <v>51</v>
      </c>
      <c s="6" t="s">
        <v>118</v>
      </c>
      <c s="6" t="s">
        <v>605</v>
      </c>
      <c t="s">
        <v>57</v>
      </c>
      <c s="26" t="s">
        <v>606</v>
      </c>
      <c s="27" t="s">
        <v>86</v>
      </c>
      <c s="28">
        <v>11.12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543</v>
      </c>
      <c>
        <f>(M82*21)/100</f>
      </c>
      <c t="s">
        <v>27</v>
      </c>
    </row>
    <row r="83" spans="1:5" ht="102" customHeight="1">
      <c r="A83" s="30" t="s">
        <v>56</v>
      </c>
      <c r="E83" s="31" t="s">
        <v>607</v>
      </c>
    </row>
    <row r="84" spans="1:5" ht="191.25" customHeight="1">
      <c r="A84" s="30" t="s">
        <v>58</v>
      </c>
      <c r="E84" s="32" t="s">
        <v>608</v>
      </c>
    </row>
    <row r="85" spans="1:5" ht="12.75" customHeight="1">
      <c r="A85" t="s">
        <v>59</v>
      </c>
      <c r="E85" s="31" t="s">
        <v>364</v>
      </c>
    </row>
    <row r="86" spans="1:13" ht="12.75" customHeight="1">
      <c r="A86" t="s">
        <v>48</v>
      </c>
      <c r="C86" s="7" t="s">
        <v>609</v>
      </c>
      <c r="E86" s="25" t="s">
        <v>459</v>
      </c>
      <c r="J86" s="24">
        <f>0</f>
      </c>
      <c s="24">
        <f>0</f>
      </c>
      <c s="24">
        <f>0+L87+L91</f>
      </c>
      <c s="24">
        <f>0+M87+M91</f>
      </c>
    </row>
    <row r="87" spans="1:16" ht="12.75" customHeight="1">
      <c r="A87" t="s">
        <v>51</v>
      </c>
      <c s="6" t="s">
        <v>91</v>
      </c>
      <c s="6" t="s">
        <v>610</v>
      </c>
      <c t="s">
        <v>57</v>
      </c>
      <c s="26" t="s">
        <v>611</v>
      </c>
      <c s="27" t="s">
        <v>86</v>
      </c>
      <c s="28">
        <v>5.117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543</v>
      </c>
      <c>
        <f>(M87*21)/100</f>
      </c>
      <c t="s">
        <v>27</v>
      </c>
    </row>
    <row r="88" spans="1:5" ht="216.75" customHeight="1">
      <c r="A88" s="30" t="s">
        <v>56</v>
      </c>
      <c r="E88" s="31" t="s">
        <v>612</v>
      </c>
    </row>
    <row r="89" spans="1:5" ht="114.75" customHeight="1">
      <c r="A89" s="30" t="s">
        <v>58</v>
      </c>
      <c r="E89" s="32" t="s">
        <v>613</v>
      </c>
    </row>
    <row r="90" spans="1:5" ht="12.75" customHeight="1">
      <c r="A90" t="s">
        <v>59</v>
      </c>
      <c r="E90" s="31" t="s">
        <v>364</v>
      </c>
    </row>
    <row r="91" spans="1:16" ht="12.75" customHeight="1">
      <c r="A91" t="s">
        <v>51</v>
      </c>
      <c s="6" t="s">
        <v>81</v>
      </c>
      <c s="6" t="s">
        <v>614</v>
      </c>
      <c t="s">
        <v>57</v>
      </c>
      <c s="26" t="s">
        <v>615</v>
      </c>
      <c s="27" t="s">
        <v>54</v>
      </c>
      <c s="28">
        <v>0.183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543</v>
      </c>
      <c>
        <f>(M91*21)/100</f>
      </c>
      <c t="s">
        <v>27</v>
      </c>
    </row>
    <row r="92" spans="1:5" ht="178.5" customHeight="1">
      <c r="A92" s="30" t="s">
        <v>56</v>
      </c>
      <c r="E92" s="31" t="s">
        <v>616</v>
      </c>
    </row>
    <row r="93" spans="1:5" ht="25.5" customHeight="1">
      <c r="A93" s="30" t="s">
        <v>58</v>
      </c>
      <c r="E93" s="32" t="s">
        <v>617</v>
      </c>
    </row>
    <row r="94" spans="1:5" ht="12.75" customHeight="1">
      <c r="A94" t="s">
        <v>59</v>
      </c>
      <c r="E94" s="31" t="s">
        <v>364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618</v>
      </c>
      <c s="33">
        <f>Rekapitulace!C22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618</v>
      </c>
      <c r="E4" s="19" t="s">
        <v>619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COUNTIFS(L8:L75,"=0",A8:A75,"P")+COUNTIFS(L8:L75,"",A8:A75,"P")+SUM(Q8:Q75)</f>
      </c>
    </row>
    <row r="8" spans="1:13" ht="12.75" customHeight="1">
      <c r="A8" t="s">
        <v>45</v>
      </c>
      <c r="C8" s="21" t="s">
        <v>622</v>
      </c>
      <c r="E8" s="23" t="s">
        <v>623</v>
      </c>
      <c r="J8" s="22">
        <f>0+J9+J14</f>
      </c>
      <c s="22">
        <f>0+K9+K14</f>
      </c>
      <c s="22">
        <f>0+L9+L14</f>
      </c>
      <c s="22">
        <f>0+M9+M14</f>
      </c>
    </row>
    <row r="9" spans="1:13" ht="12.75" customHeight="1">
      <c r="A9" t="s">
        <v>48</v>
      </c>
      <c r="C9" s="7" t="s">
        <v>111</v>
      </c>
      <c r="E9" s="25" t="s">
        <v>112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51</v>
      </c>
      <c s="6" t="s">
        <v>49</v>
      </c>
      <c s="6" t="s">
        <v>134</v>
      </c>
      <c t="s">
        <v>49</v>
      </c>
      <c s="26" t="s">
        <v>135</v>
      </c>
      <c s="27" t="s">
        <v>101</v>
      </c>
      <c s="28">
        <v>430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624</v>
      </c>
    </row>
    <row r="12" spans="1:5" ht="12.75" customHeight="1">
      <c r="A12" s="30" t="s">
        <v>58</v>
      </c>
      <c r="E12" s="32" t="s">
        <v>625</v>
      </c>
    </row>
    <row r="13" spans="1:5" ht="102" customHeight="1">
      <c r="A13" t="s">
        <v>59</v>
      </c>
      <c r="E13" s="31" t="s">
        <v>136</v>
      </c>
    </row>
    <row r="14" spans="1:13" ht="12.75" customHeight="1">
      <c r="A14" t="s">
        <v>48</v>
      </c>
      <c r="C14" s="7" t="s">
        <v>149</v>
      </c>
      <c r="E14" s="25" t="s">
        <v>150</v>
      </c>
      <c r="J14" s="24">
        <f>0</f>
      </c>
      <c s="24">
        <f>0</f>
      </c>
      <c s="24">
        <f>0+L15+L19+L23+L27+L31+L35+L39+L43+L47+L51+L55+L59+L63+L67+L71+L75</f>
      </c>
      <c s="24">
        <f>0+M15+M19+M23+M27+M31+M35+M39+M43+M47+M51+M55+M59+M63+M67+M71+M75</f>
      </c>
    </row>
    <row r="15" spans="1:16" ht="12.75" customHeight="1">
      <c r="A15" t="s">
        <v>51</v>
      </c>
      <c s="6" t="s">
        <v>27</v>
      </c>
      <c s="6" t="s">
        <v>626</v>
      </c>
      <c t="s">
        <v>49</v>
      </c>
      <c s="26" t="s">
        <v>627</v>
      </c>
      <c s="27" t="s">
        <v>115</v>
      </c>
      <c s="28">
        <v>16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55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57</v>
      </c>
    </row>
    <row r="17" spans="1:5" ht="12.75" customHeight="1">
      <c r="A17" s="30" t="s">
        <v>58</v>
      </c>
      <c r="E17" s="32" t="s">
        <v>628</v>
      </c>
    </row>
    <row r="18" spans="1:5" ht="102" customHeight="1">
      <c r="A18" t="s">
        <v>59</v>
      </c>
      <c r="E18" s="31" t="s">
        <v>629</v>
      </c>
    </row>
    <row r="19" spans="1:16" ht="12.75" customHeight="1">
      <c r="A19" t="s">
        <v>51</v>
      </c>
      <c s="6" t="s">
        <v>26</v>
      </c>
      <c s="6" t="s">
        <v>630</v>
      </c>
      <c t="s">
        <v>49</v>
      </c>
      <c s="26" t="s">
        <v>631</v>
      </c>
      <c s="27" t="s">
        <v>101</v>
      </c>
      <c s="28">
        <v>100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55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57</v>
      </c>
    </row>
    <row r="21" spans="1:5" ht="12.75" customHeight="1">
      <c r="A21" s="30" t="s">
        <v>58</v>
      </c>
      <c r="E21" s="32" t="s">
        <v>628</v>
      </c>
    </row>
    <row r="22" spans="1:5" ht="114.75" customHeight="1">
      <c r="A22" t="s">
        <v>59</v>
      </c>
      <c r="E22" s="31" t="s">
        <v>632</v>
      </c>
    </row>
    <row r="23" spans="1:16" ht="12.75" customHeight="1">
      <c r="A23" t="s">
        <v>51</v>
      </c>
      <c s="6" t="s">
        <v>69</v>
      </c>
      <c s="6" t="s">
        <v>633</v>
      </c>
      <c t="s">
        <v>49</v>
      </c>
      <c s="26" t="s">
        <v>634</v>
      </c>
      <c s="27" t="s">
        <v>101</v>
      </c>
      <c s="28">
        <v>100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55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57</v>
      </c>
    </row>
    <row r="25" spans="1:5" ht="12.75" customHeight="1">
      <c r="A25" s="30" t="s">
        <v>58</v>
      </c>
      <c r="E25" s="32" t="s">
        <v>628</v>
      </c>
    </row>
    <row r="26" spans="1:5" ht="89.25" customHeight="1">
      <c r="A26" t="s">
        <v>59</v>
      </c>
      <c r="E26" s="31" t="s">
        <v>635</v>
      </c>
    </row>
    <row r="27" spans="1:16" ht="12.75" customHeight="1">
      <c r="A27" t="s">
        <v>51</v>
      </c>
      <c s="6" t="s">
        <v>72</v>
      </c>
      <c s="6" t="s">
        <v>636</v>
      </c>
      <c t="s">
        <v>49</v>
      </c>
      <c s="26" t="s">
        <v>637</v>
      </c>
      <c s="27" t="s">
        <v>101</v>
      </c>
      <c s="28">
        <v>12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55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57</v>
      </c>
    </row>
    <row r="29" spans="1:5" ht="12.75" customHeight="1">
      <c r="A29" s="30" t="s">
        <v>58</v>
      </c>
      <c r="E29" s="32" t="s">
        <v>628</v>
      </c>
    </row>
    <row r="30" spans="1:5" ht="102" customHeight="1">
      <c r="A30" t="s">
        <v>59</v>
      </c>
      <c r="E30" s="31" t="s">
        <v>638</v>
      </c>
    </row>
    <row r="31" spans="1:16" ht="12.75" customHeight="1">
      <c r="A31" t="s">
        <v>51</v>
      </c>
      <c s="6" t="s">
        <v>77</v>
      </c>
      <c s="6" t="s">
        <v>636</v>
      </c>
      <c t="s">
        <v>75</v>
      </c>
      <c s="26" t="s">
        <v>639</v>
      </c>
      <c s="27" t="s">
        <v>101</v>
      </c>
      <c s="28">
        <v>18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55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57</v>
      </c>
    </row>
    <row r="33" spans="1:5" ht="12.75" customHeight="1">
      <c r="A33" s="30" t="s">
        <v>58</v>
      </c>
      <c r="E33" s="32" t="s">
        <v>628</v>
      </c>
    </row>
    <row r="34" spans="1:5" ht="102" customHeight="1">
      <c r="A34" t="s">
        <v>59</v>
      </c>
      <c r="E34" s="31" t="s">
        <v>638</v>
      </c>
    </row>
    <row r="35" spans="1:16" ht="12.75" customHeight="1">
      <c r="A35" t="s">
        <v>51</v>
      </c>
      <c s="6" t="s">
        <v>83</v>
      </c>
      <c s="6" t="s">
        <v>640</v>
      </c>
      <c t="s">
        <v>49</v>
      </c>
      <c s="26" t="s">
        <v>641</v>
      </c>
      <c s="27" t="s">
        <v>115</v>
      </c>
      <c s="28">
        <v>4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55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57</v>
      </c>
    </row>
    <row r="37" spans="1:5" ht="12.75" customHeight="1">
      <c r="A37" s="30" t="s">
        <v>58</v>
      </c>
      <c r="E37" s="32" t="s">
        <v>628</v>
      </c>
    </row>
    <row r="38" spans="1:5" ht="89.25" customHeight="1">
      <c r="A38" t="s">
        <v>59</v>
      </c>
      <c r="E38" s="31" t="s">
        <v>642</v>
      </c>
    </row>
    <row r="39" spans="1:16" ht="12.75" customHeight="1">
      <c r="A39" t="s">
        <v>51</v>
      </c>
      <c s="6" t="s">
        <v>88</v>
      </c>
      <c s="6" t="s">
        <v>161</v>
      </c>
      <c t="s">
        <v>49</v>
      </c>
      <c s="26" t="s">
        <v>162</v>
      </c>
      <c s="27" t="s">
        <v>101</v>
      </c>
      <c s="28">
        <v>430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55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57</v>
      </c>
    </row>
    <row r="41" spans="1:5" ht="12.75" customHeight="1">
      <c r="A41" s="30" t="s">
        <v>58</v>
      </c>
      <c r="E41" s="32" t="s">
        <v>643</v>
      </c>
    </row>
    <row r="42" spans="1:5" ht="76.5" customHeight="1">
      <c r="A42" t="s">
        <v>59</v>
      </c>
      <c r="E42" s="31" t="s">
        <v>159</v>
      </c>
    </row>
    <row r="43" spans="1:16" ht="12.75" customHeight="1">
      <c r="A43" t="s">
        <v>51</v>
      </c>
      <c s="6" t="s">
        <v>90</v>
      </c>
      <c s="6" t="s">
        <v>644</v>
      </c>
      <c t="s">
        <v>49</v>
      </c>
      <c s="26" t="s">
        <v>645</v>
      </c>
      <c s="27" t="s">
        <v>101</v>
      </c>
      <c s="28">
        <v>430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55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57</v>
      </c>
    </row>
    <row r="45" spans="1:5" ht="12.75" customHeight="1">
      <c r="A45" s="30" t="s">
        <v>58</v>
      </c>
      <c r="E45" s="32" t="s">
        <v>643</v>
      </c>
    </row>
    <row r="46" spans="1:5" ht="76.5" customHeight="1">
      <c r="A46" t="s">
        <v>59</v>
      </c>
      <c r="E46" s="31" t="s">
        <v>646</v>
      </c>
    </row>
    <row r="47" spans="1:16" ht="12.75" customHeight="1">
      <c r="A47" t="s">
        <v>51</v>
      </c>
      <c s="6" t="s">
        <v>94</v>
      </c>
      <c s="6" t="s">
        <v>168</v>
      </c>
      <c t="s">
        <v>49</v>
      </c>
      <c s="26" t="s">
        <v>169</v>
      </c>
      <c s="27" t="s">
        <v>115</v>
      </c>
      <c s="28">
        <v>2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55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57</v>
      </c>
    </row>
    <row r="49" spans="1:5" ht="12.75" customHeight="1">
      <c r="A49" s="30" t="s">
        <v>58</v>
      </c>
      <c r="E49" s="32" t="s">
        <v>643</v>
      </c>
    </row>
    <row r="50" spans="1:5" ht="89.25" customHeight="1">
      <c r="A50" t="s">
        <v>59</v>
      </c>
      <c r="E50" s="31" t="s">
        <v>166</v>
      </c>
    </row>
    <row r="51" spans="1:16" ht="12.75" customHeight="1">
      <c r="A51" t="s">
        <v>51</v>
      </c>
      <c s="6" t="s">
        <v>75</v>
      </c>
      <c s="6" t="s">
        <v>647</v>
      </c>
      <c t="s">
        <v>49</v>
      </c>
      <c s="26" t="s">
        <v>648</v>
      </c>
      <c s="27" t="s">
        <v>115</v>
      </c>
      <c s="28">
        <v>4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57</v>
      </c>
    </row>
    <row r="53" spans="1:5" ht="12.75" customHeight="1">
      <c r="A53" s="30" t="s">
        <v>58</v>
      </c>
      <c r="E53" s="32" t="s">
        <v>643</v>
      </c>
    </row>
    <row r="54" spans="1:5" ht="89.25" customHeight="1">
      <c r="A54" t="s">
        <v>59</v>
      </c>
      <c r="E54" s="31" t="s">
        <v>649</v>
      </c>
    </row>
    <row r="55" spans="1:16" ht="12.75" customHeight="1">
      <c r="A55" t="s">
        <v>51</v>
      </c>
      <c s="6" t="s">
        <v>91</v>
      </c>
      <c s="6" t="s">
        <v>171</v>
      </c>
      <c t="s">
        <v>49</v>
      </c>
      <c s="26" t="s">
        <v>172</v>
      </c>
      <c s="27" t="s">
        <v>115</v>
      </c>
      <c s="28">
        <v>1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57</v>
      </c>
    </row>
    <row r="57" spans="1:5" ht="12.75" customHeight="1">
      <c r="A57" s="30" t="s">
        <v>58</v>
      </c>
      <c r="E57" s="32" t="s">
        <v>643</v>
      </c>
    </row>
    <row r="58" spans="1:5" ht="76.5" customHeight="1">
      <c r="A58" t="s">
        <v>59</v>
      </c>
      <c r="E58" s="31" t="s">
        <v>173</v>
      </c>
    </row>
    <row r="59" spans="1:16" ht="12.75" customHeight="1">
      <c r="A59" t="s">
        <v>51</v>
      </c>
      <c s="6" t="s">
        <v>81</v>
      </c>
      <c s="6" t="s">
        <v>650</v>
      </c>
      <c t="s">
        <v>57</v>
      </c>
      <c s="26" t="s">
        <v>651</v>
      </c>
      <c s="27" t="s">
        <v>115</v>
      </c>
      <c s="28">
        <v>1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57</v>
      </c>
    </row>
    <row r="61" spans="1:5" ht="12.75" customHeight="1">
      <c r="A61" s="30" t="s">
        <v>58</v>
      </c>
      <c r="E61" s="32" t="s">
        <v>643</v>
      </c>
    </row>
    <row r="62" spans="1:5" ht="102" customHeight="1">
      <c r="A62" t="s">
        <v>59</v>
      </c>
      <c r="E62" s="31" t="s">
        <v>652</v>
      </c>
    </row>
    <row r="63" spans="1:16" ht="12.75" customHeight="1">
      <c r="A63" t="s">
        <v>51</v>
      </c>
      <c s="6" t="s">
        <v>208</v>
      </c>
      <c s="6" t="s">
        <v>653</v>
      </c>
      <c t="s">
        <v>57</v>
      </c>
      <c s="26" t="s">
        <v>654</v>
      </c>
      <c s="27" t="s">
        <v>115</v>
      </c>
      <c s="28">
        <v>1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57</v>
      </c>
    </row>
    <row r="65" spans="1:5" ht="12.75" customHeight="1">
      <c r="A65" s="30" t="s">
        <v>58</v>
      </c>
      <c r="E65" s="32" t="s">
        <v>643</v>
      </c>
    </row>
    <row r="66" spans="1:5" ht="102" customHeight="1">
      <c r="A66" t="s">
        <v>59</v>
      </c>
      <c r="E66" s="31" t="s">
        <v>655</v>
      </c>
    </row>
    <row r="67" spans="1:16" ht="12.75" customHeight="1">
      <c r="A67" t="s">
        <v>51</v>
      </c>
      <c s="6" t="s">
        <v>212</v>
      </c>
      <c s="6" t="s">
        <v>297</v>
      </c>
      <c t="s">
        <v>49</v>
      </c>
      <c s="26" t="s">
        <v>351</v>
      </c>
      <c s="27" t="s">
        <v>115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57</v>
      </c>
    </row>
    <row r="69" spans="1:5" ht="12.75" customHeight="1">
      <c r="A69" s="30" t="s">
        <v>58</v>
      </c>
      <c r="E69" s="32" t="s">
        <v>643</v>
      </c>
    </row>
    <row r="70" spans="1:5" ht="89.25" customHeight="1">
      <c r="A70" t="s">
        <v>59</v>
      </c>
      <c r="E70" s="31" t="s">
        <v>299</v>
      </c>
    </row>
    <row r="71" spans="1:16" ht="12.75" customHeight="1">
      <c r="A71" t="s">
        <v>51</v>
      </c>
      <c s="6" t="s">
        <v>216</v>
      </c>
      <c s="6" t="s">
        <v>656</v>
      </c>
      <c t="s">
        <v>49</v>
      </c>
      <c s="26" t="s">
        <v>657</v>
      </c>
      <c s="27" t="s">
        <v>115</v>
      </c>
      <c s="28">
        <v>1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57</v>
      </c>
    </row>
    <row r="73" spans="1:5" ht="12.75" customHeight="1">
      <c r="A73" s="30" t="s">
        <v>58</v>
      </c>
      <c r="E73" s="32" t="s">
        <v>643</v>
      </c>
    </row>
    <row r="74" spans="1:5" ht="76.5" customHeight="1">
      <c r="A74" t="s">
        <v>59</v>
      </c>
      <c r="E74" s="31" t="s">
        <v>658</v>
      </c>
    </row>
    <row r="75" spans="1:16" ht="12.75" customHeight="1">
      <c r="A75" t="s">
        <v>51</v>
      </c>
      <c s="6" t="s">
        <v>220</v>
      </c>
      <c s="6" t="s">
        <v>659</v>
      </c>
      <c t="s">
        <v>49</v>
      </c>
      <c s="26" t="s">
        <v>332</v>
      </c>
      <c s="27" t="s">
        <v>115</v>
      </c>
      <c s="28">
        <v>1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57</v>
      </c>
    </row>
    <row r="77" spans="1:5" ht="12.75" customHeight="1">
      <c r="A77" s="30" t="s">
        <v>58</v>
      </c>
      <c r="E77" s="32" t="s">
        <v>643</v>
      </c>
    </row>
    <row r="78" spans="1:5" ht="76.5" customHeight="1">
      <c r="A78" t="s">
        <v>59</v>
      </c>
      <c r="E78" s="31" t="s">
        <v>660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