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75" yWindow="120" windowWidth="27225" windowHeight="11055"/>
  </bookViews>
  <sheets>
    <sheet name="Rekapitulace zakázky" sheetId="1" r:id="rId1"/>
    <sheet name="18-007-01 - Oprava m - 18..." sheetId="2" r:id="rId2"/>
    <sheet name="18-007-02 - Kolej - 18-00..." sheetId="3" r:id="rId3"/>
    <sheet name="VRN - VRN - VRN - VRN" sheetId="4" r:id="rId4"/>
  </sheets>
  <definedNames>
    <definedName name="_xlnm._FilterDatabase" localSheetId="1" hidden="1">'18-007-01 - Oprava m - 18...'!$C$128:$K$525</definedName>
    <definedName name="_xlnm._FilterDatabase" localSheetId="2" hidden="1">'18-007-02 - Kolej - 18-00...'!$C$121:$K$229</definedName>
    <definedName name="_xlnm._FilterDatabase" localSheetId="3" hidden="1">'VRN - VRN - VRN - VRN'!$C$121:$K$154</definedName>
    <definedName name="_xlnm.Print_Titles" localSheetId="1">'18-007-01 - Oprava m - 18...'!$128:$128</definedName>
    <definedName name="_xlnm.Print_Titles" localSheetId="2">'18-007-02 - Kolej - 18-00...'!$121:$121</definedName>
    <definedName name="_xlnm.Print_Titles" localSheetId="0">'Rekapitulace zakázky'!$92:$92</definedName>
    <definedName name="_xlnm.Print_Titles" localSheetId="3">'VRN - VRN - VRN - VRN'!$121:$121</definedName>
    <definedName name="_xlnm.Print_Area" localSheetId="1">'18-007-01 - Oprava m - 18...'!$C$4:$J$76,'18-007-01 - Oprava m - 18...'!$C$82:$J$110,'18-007-01 - Oprava m - 18...'!$C$116:$K$525</definedName>
    <definedName name="_xlnm.Print_Area" localSheetId="2">'18-007-02 - Kolej - 18-00...'!$C$4:$J$76,'18-007-02 - Kolej - 18-00...'!$C$82:$J$103,'18-007-02 - Kolej - 18-00...'!$C$109:$K$229</definedName>
    <definedName name="_xlnm.Print_Area" localSheetId="0">'Rekapitulace zakázky'!$D$4:$AO$76,'Rekapitulace zakázky'!$C$82:$AQ$98</definedName>
    <definedName name="_xlnm.Print_Area" localSheetId="3">'VRN - VRN - VRN - VRN'!$C$4:$J$76,'VRN - VRN - VRN - VRN'!$C$82:$J$103,'VRN - VRN - VRN - VRN'!$C$109:$K$154</definedName>
  </definedNames>
  <calcPr calcId="145621"/>
</workbook>
</file>

<file path=xl/calcChain.xml><?xml version="1.0" encoding="utf-8"?>
<calcChain xmlns="http://schemas.openxmlformats.org/spreadsheetml/2006/main">
  <c r="J488" i="2" l="1"/>
  <c r="J37" i="4" l="1"/>
  <c r="J36" i="4"/>
  <c r="AY97" i="1" s="1"/>
  <c r="J35" i="4"/>
  <c r="AX97" i="1" s="1"/>
  <c r="BI152" i="4"/>
  <c r="BH152" i="4"/>
  <c r="BG152" i="4"/>
  <c r="BF152" i="4"/>
  <c r="T152" i="4"/>
  <c r="T151" i="4" s="1"/>
  <c r="R152" i="4"/>
  <c r="R151" i="4" s="1"/>
  <c r="P152" i="4"/>
  <c r="P151" i="4"/>
  <c r="BI149" i="4"/>
  <c r="BH149" i="4"/>
  <c r="BG149" i="4"/>
  <c r="BF149" i="4"/>
  <c r="T149" i="4"/>
  <c r="T148" i="4" s="1"/>
  <c r="R149" i="4"/>
  <c r="R148" i="4" s="1"/>
  <c r="P149" i="4"/>
  <c r="P148" i="4" s="1"/>
  <c r="BI146" i="4"/>
  <c r="BH146" i="4"/>
  <c r="BG146" i="4"/>
  <c r="BF146" i="4"/>
  <c r="T146" i="4"/>
  <c r="T145" i="4" s="1"/>
  <c r="R146" i="4"/>
  <c r="R145" i="4" s="1"/>
  <c r="P146" i="4"/>
  <c r="P145" i="4" s="1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F116" i="4"/>
  <c r="E114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9" i="4" s="1"/>
  <c r="J17" i="4"/>
  <c r="J15" i="4"/>
  <c r="E15" i="4"/>
  <c r="F118" i="4" s="1"/>
  <c r="J14" i="4"/>
  <c r="J12" i="4"/>
  <c r="J116" i="4" s="1"/>
  <c r="E7" i="4"/>
  <c r="E112" i="4" s="1"/>
  <c r="J37" i="3"/>
  <c r="J36" i="3"/>
  <c r="AY96" i="1" s="1"/>
  <c r="J35" i="3"/>
  <c r="AX96" i="1" s="1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T212" i="3" s="1"/>
  <c r="R213" i="3"/>
  <c r="R212" i="3" s="1"/>
  <c r="P213" i="3"/>
  <c r="P212" i="3" s="1"/>
  <c r="BI210" i="3"/>
  <c r="BH210" i="3"/>
  <c r="BG210" i="3"/>
  <c r="BF210" i="3"/>
  <c r="T210" i="3"/>
  <c r="R210" i="3"/>
  <c r="P210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119" i="3" s="1"/>
  <c r="J23" i="3"/>
  <c r="J21" i="3"/>
  <c r="E21" i="3"/>
  <c r="J91" i="3" s="1"/>
  <c r="J20" i="3"/>
  <c r="J18" i="3"/>
  <c r="E18" i="3"/>
  <c r="F92" i="3" s="1"/>
  <c r="J17" i="3"/>
  <c r="J15" i="3"/>
  <c r="E15" i="3"/>
  <c r="F118" i="3" s="1"/>
  <c r="J14" i="3"/>
  <c r="J12" i="3"/>
  <c r="J116" i="3" s="1"/>
  <c r="E7" i="3"/>
  <c r="E112" i="3" s="1"/>
  <c r="J37" i="2"/>
  <c r="J36" i="2"/>
  <c r="AY95" i="1" s="1"/>
  <c r="J35" i="2"/>
  <c r="AX95" i="1" s="1"/>
  <c r="BI524" i="2"/>
  <c r="BH524" i="2"/>
  <c r="BG524" i="2"/>
  <c r="BF524" i="2"/>
  <c r="T524" i="2"/>
  <c r="R524" i="2"/>
  <c r="P524" i="2"/>
  <c r="BI517" i="2"/>
  <c r="BH517" i="2"/>
  <c r="BG517" i="2"/>
  <c r="BF517" i="2"/>
  <c r="T517" i="2"/>
  <c r="R517" i="2"/>
  <c r="P517" i="2"/>
  <c r="BI510" i="2"/>
  <c r="BH510" i="2"/>
  <c r="BG510" i="2"/>
  <c r="BF510" i="2"/>
  <c r="T510" i="2"/>
  <c r="R510" i="2"/>
  <c r="P510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T446" i="2" s="1"/>
  <c r="R447" i="2"/>
  <c r="R446" i="2" s="1"/>
  <c r="P447" i="2"/>
  <c r="P446" i="2" s="1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R430" i="2"/>
  <c r="P430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T325" i="2"/>
  <c r="R326" i="2"/>
  <c r="R325" i="2" s="1"/>
  <c r="P326" i="2"/>
  <c r="P325" i="2" s="1"/>
  <c r="BI320" i="2"/>
  <c r="BH320" i="2"/>
  <c r="BG320" i="2"/>
  <c r="BF320" i="2"/>
  <c r="T320" i="2"/>
  <c r="T319" i="2" s="1"/>
  <c r="R320" i="2"/>
  <c r="R319" i="2"/>
  <c r="P320" i="2"/>
  <c r="P319" i="2" s="1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F123" i="2"/>
  <c r="E12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126" i="2" s="1"/>
  <c r="J17" i="2"/>
  <c r="J15" i="2"/>
  <c r="E15" i="2"/>
  <c r="F91" i="2" s="1"/>
  <c r="J14" i="2"/>
  <c r="J12" i="2"/>
  <c r="J123" i="2"/>
  <c r="E7" i="2"/>
  <c r="E119" i="2"/>
  <c r="L90" i="1"/>
  <c r="AM90" i="1"/>
  <c r="AM89" i="1"/>
  <c r="L89" i="1"/>
  <c r="AM87" i="1"/>
  <c r="L87" i="1"/>
  <c r="L85" i="1"/>
  <c r="L84" i="1"/>
  <c r="BK152" i="4"/>
  <c r="J152" i="4"/>
  <c r="BK149" i="4"/>
  <c r="BK146" i="4"/>
  <c r="BK143" i="4"/>
  <c r="J143" i="4"/>
  <c r="BK141" i="4"/>
  <c r="J139" i="4"/>
  <c r="BK136" i="4"/>
  <c r="J134" i="4"/>
  <c r="BK131" i="4"/>
  <c r="J129" i="4"/>
  <c r="BK127" i="4"/>
  <c r="J125" i="4"/>
  <c r="BK225" i="3"/>
  <c r="J210" i="3"/>
  <c r="J198" i="3"/>
  <c r="J196" i="3"/>
  <c r="J191" i="3"/>
  <c r="BK189" i="3"/>
  <c r="BK183" i="3"/>
  <c r="BK173" i="3"/>
  <c r="J171" i="3"/>
  <c r="BK169" i="3"/>
  <c r="J158" i="3"/>
  <c r="BK153" i="3"/>
  <c r="J151" i="3"/>
  <c r="J145" i="3"/>
  <c r="J139" i="3"/>
  <c r="J131" i="3"/>
  <c r="BK524" i="2"/>
  <c r="J524" i="2"/>
  <c r="BK517" i="2"/>
  <c r="J517" i="2"/>
  <c r="BK510" i="2"/>
  <c r="J510" i="2"/>
  <c r="J493" i="2"/>
  <c r="BK476" i="2"/>
  <c r="J460" i="2"/>
  <c r="BK455" i="2"/>
  <c r="BK452" i="2"/>
  <c r="J447" i="2"/>
  <c r="BK419" i="2"/>
  <c r="BK415" i="2"/>
  <c r="J405" i="2"/>
  <c r="BK400" i="2"/>
  <c r="J400" i="2"/>
  <c r="J395" i="2"/>
  <c r="J393" i="2"/>
  <c r="BK389" i="2"/>
  <c r="BK377" i="2"/>
  <c r="BK375" i="2"/>
  <c r="BK367" i="2"/>
  <c r="BK361" i="2"/>
  <c r="BK356" i="2"/>
  <c r="BK351" i="2"/>
  <c r="BK336" i="2"/>
  <c r="BK332" i="2"/>
  <c r="BK326" i="2"/>
  <c r="BK310" i="2"/>
  <c r="BK297" i="2"/>
  <c r="J292" i="2"/>
  <c r="BK287" i="2"/>
  <c r="J281" i="2"/>
  <c r="BK276" i="2"/>
  <c r="BK269" i="2"/>
  <c r="J264" i="2"/>
  <c r="J262" i="2"/>
  <c r="BK253" i="2"/>
  <c r="J247" i="2"/>
  <c r="BK245" i="2"/>
  <c r="BK238" i="2"/>
  <c r="BK229" i="2"/>
  <c r="J225" i="2"/>
  <c r="J214" i="2"/>
  <c r="J192" i="2"/>
  <c r="J184" i="2"/>
  <c r="BK182" i="2"/>
  <c r="BK178" i="2"/>
  <c r="BK169" i="2"/>
  <c r="J165" i="2"/>
  <c r="BK152" i="2"/>
  <c r="J148" i="2"/>
  <c r="BK142" i="2"/>
  <c r="J140" i="2"/>
  <c r="AS94" i="1"/>
  <c r="J149" i="4"/>
  <c r="J146" i="4"/>
  <c r="J141" i="4"/>
  <c r="BK139" i="4"/>
  <c r="J136" i="4"/>
  <c r="BK134" i="4"/>
  <c r="J131" i="4"/>
  <c r="BK129" i="4"/>
  <c r="J127" i="4"/>
  <c r="BK125" i="4"/>
  <c r="J225" i="3"/>
  <c r="J222" i="3"/>
  <c r="BK216" i="3"/>
  <c r="J205" i="3"/>
  <c r="BK196" i="3"/>
  <c r="J187" i="3"/>
  <c r="J185" i="3"/>
  <c r="J183" i="3"/>
  <c r="BK177" i="3"/>
  <c r="J173" i="3"/>
  <c r="BK171" i="3"/>
  <c r="BK160" i="3"/>
  <c r="BK151" i="3"/>
  <c r="BK149" i="3"/>
  <c r="BK145" i="3"/>
  <c r="BK143" i="3"/>
  <c r="J135" i="3"/>
  <c r="BK125" i="3"/>
  <c r="J506" i="2"/>
  <c r="J497" i="2"/>
  <c r="BK493" i="2"/>
  <c r="BK488" i="2"/>
  <c r="J480" i="2"/>
  <c r="J465" i="2"/>
  <c r="J455" i="2"/>
  <c r="BK435" i="2"/>
  <c r="J424" i="2"/>
  <c r="J419" i="2"/>
  <c r="J415" i="2"/>
  <c r="BK413" i="2"/>
  <c r="BK395" i="2"/>
  <c r="J384" i="2"/>
  <c r="J382" i="2"/>
  <c r="J375" i="2"/>
  <c r="J367" i="2"/>
  <c r="BK365" i="2"/>
  <c r="J363" i="2"/>
  <c r="J361" i="2"/>
  <c r="J356" i="2"/>
  <c r="J346" i="2"/>
  <c r="J336" i="2"/>
  <c r="J332" i="2"/>
  <c r="BK299" i="2"/>
  <c r="J287" i="2"/>
  <c r="BK274" i="2"/>
  <c r="BK264" i="2"/>
  <c r="BK262" i="2"/>
  <c r="J253" i="2"/>
  <c r="J236" i="2"/>
  <c r="BK218" i="2"/>
  <c r="BK214" i="2"/>
  <c r="J212" i="2"/>
  <c r="J207" i="2"/>
  <c r="BK204" i="2"/>
  <c r="BK198" i="2"/>
  <c r="J189" i="2"/>
  <c r="BK184" i="2"/>
  <c r="BK173" i="2"/>
  <c r="J159" i="2"/>
  <c r="BK148" i="2"/>
  <c r="J144" i="2"/>
  <c r="J138" i="2"/>
  <c r="J136" i="2"/>
  <c r="J134" i="2"/>
  <c r="J132" i="2"/>
  <c r="BK222" i="3"/>
  <c r="BK219" i="3"/>
  <c r="BK213" i="3"/>
  <c r="BK205" i="3"/>
  <c r="BK203" i="3"/>
  <c r="J200" i="3"/>
  <c r="BK198" i="3"/>
  <c r="BK191" i="3"/>
  <c r="J189" i="3"/>
  <c r="BK187" i="3"/>
  <c r="BK185" i="3"/>
  <c r="J177" i="3"/>
  <c r="J167" i="3"/>
  <c r="J160" i="3"/>
  <c r="J149" i="3"/>
  <c r="BK131" i="3"/>
  <c r="J125" i="3"/>
  <c r="J501" i="2"/>
  <c r="J476" i="2"/>
  <c r="J469" i="2"/>
  <c r="BK465" i="2"/>
  <c r="J443" i="2"/>
  <c r="J438" i="2"/>
  <c r="J430" i="2"/>
  <c r="BK424" i="2"/>
  <c r="BK405" i="2"/>
  <c r="BK393" i="2"/>
  <c r="J377" i="2"/>
  <c r="J373" i="2"/>
  <c r="J369" i="2"/>
  <c r="J365" i="2"/>
  <c r="BK363" i="2"/>
  <c r="J351" i="2"/>
  <c r="BK346" i="2"/>
  <c r="BK340" i="2"/>
  <c r="J320" i="2"/>
  <c r="J315" i="2"/>
  <c r="J310" i="2"/>
  <c r="BK306" i="2"/>
  <c r="J299" i="2"/>
  <c r="J297" i="2"/>
  <c r="BK281" i="2"/>
  <c r="J276" i="2"/>
  <c r="J269" i="2"/>
  <c r="BK257" i="2"/>
  <c r="J245" i="2"/>
  <c r="BK236" i="2"/>
  <c r="BK225" i="2"/>
  <c r="BK212" i="2"/>
  <c r="BK207" i="2"/>
  <c r="J204" i="2"/>
  <c r="J198" i="2"/>
  <c r="J182" i="2"/>
  <c r="J169" i="2"/>
  <c r="BK165" i="2"/>
  <c r="BK159" i="2"/>
  <c r="J142" i="2"/>
  <c r="BK140" i="2"/>
  <c r="BK138" i="2"/>
  <c r="J219" i="3"/>
  <c r="J216" i="3"/>
  <c r="J213" i="3"/>
  <c r="BK210" i="3"/>
  <c r="J203" i="3"/>
  <c r="BK200" i="3"/>
  <c r="J169" i="3"/>
  <c r="BK167" i="3"/>
  <c r="BK158" i="3"/>
  <c r="J153" i="3"/>
  <c r="J143" i="3"/>
  <c r="BK139" i="3"/>
  <c r="BK135" i="3"/>
  <c r="BK506" i="2"/>
  <c r="BK501" i="2"/>
  <c r="BK497" i="2"/>
  <c r="BK480" i="2"/>
  <c r="BK469" i="2"/>
  <c r="BK460" i="2"/>
  <c r="J452" i="2"/>
  <c r="BK447" i="2"/>
  <c r="BK443" i="2"/>
  <c r="BK438" i="2"/>
  <c r="J435" i="2"/>
  <c r="BK430" i="2"/>
  <c r="J413" i="2"/>
  <c r="J389" i="2"/>
  <c r="BK384" i="2"/>
  <c r="BK382" i="2"/>
  <c r="BK373" i="2"/>
  <c r="BK369" i="2"/>
  <c r="J340" i="2"/>
  <c r="J326" i="2"/>
  <c r="BK320" i="2"/>
  <c r="BK315" i="2"/>
  <c r="J306" i="2"/>
  <c r="BK292" i="2"/>
  <c r="J274" i="2"/>
  <c r="J257" i="2"/>
  <c r="BK247" i="2"/>
  <c r="J238" i="2"/>
  <c r="J229" i="2"/>
  <c r="J218" i="2"/>
  <c r="BK192" i="2"/>
  <c r="BK189" i="2"/>
  <c r="J178" i="2"/>
  <c r="J173" i="2"/>
  <c r="J152" i="2"/>
  <c r="BK144" i="2"/>
  <c r="BK136" i="2"/>
  <c r="BK134" i="2"/>
  <c r="BK132" i="2"/>
  <c r="T131" i="2" l="1"/>
  <c r="T235" i="2"/>
  <c r="T252" i="2"/>
  <c r="T280" i="2"/>
  <c r="P331" i="2"/>
  <c r="P429" i="2"/>
  <c r="BK451" i="2"/>
  <c r="J451" i="2"/>
  <c r="J107" i="2" s="1"/>
  <c r="T459" i="2"/>
  <c r="T458" i="2" s="1"/>
  <c r="R131" i="2"/>
  <c r="R235" i="2"/>
  <c r="P252" i="2"/>
  <c r="R280" i="2"/>
  <c r="T331" i="2"/>
  <c r="R429" i="2"/>
  <c r="R451" i="2"/>
  <c r="R459" i="2"/>
  <c r="R458" i="2" s="1"/>
  <c r="BK124" i="3"/>
  <c r="J124" i="3" s="1"/>
  <c r="J98" i="3" s="1"/>
  <c r="T124" i="3"/>
  <c r="R182" i="3"/>
  <c r="R202" i="3"/>
  <c r="P131" i="2"/>
  <c r="P235" i="2"/>
  <c r="R252" i="2"/>
  <c r="P280" i="2"/>
  <c r="BK331" i="2"/>
  <c r="J331" i="2"/>
  <c r="J104" i="2" s="1"/>
  <c r="BK429" i="2"/>
  <c r="J429" i="2" s="1"/>
  <c r="J105" i="2" s="1"/>
  <c r="T451" i="2"/>
  <c r="BK459" i="2"/>
  <c r="J459" i="2" s="1"/>
  <c r="J109" i="2" s="1"/>
  <c r="P124" i="3"/>
  <c r="BK182" i="3"/>
  <c r="J182" i="3"/>
  <c r="J99" i="3" s="1"/>
  <c r="T182" i="3"/>
  <c r="P202" i="3"/>
  <c r="P215" i="3"/>
  <c r="T215" i="3"/>
  <c r="P133" i="4"/>
  <c r="BK131" i="2"/>
  <c r="J131" i="2"/>
  <c r="J98" i="2" s="1"/>
  <c r="BK235" i="2"/>
  <c r="J235" i="2"/>
  <c r="J99" i="2"/>
  <c r="BK252" i="2"/>
  <c r="J252" i="2" s="1"/>
  <c r="J100" i="2" s="1"/>
  <c r="BK280" i="2"/>
  <c r="J280" i="2"/>
  <c r="J101" i="2" s="1"/>
  <c r="R331" i="2"/>
  <c r="T429" i="2"/>
  <c r="P451" i="2"/>
  <c r="P459" i="2"/>
  <c r="P458" i="2"/>
  <c r="R124" i="3"/>
  <c r="R123" i="3" s="1"/>
  <c r="P182" i="3"/>
  <c r="BK202" i="3"/>
  <c r="J202" i="3" s="1"/>
  <c r="J100" i="3" s="1"/>
  <c r="T202" i="3"/>
  <c r="BK215" i="3"/>
  <c r="J215" i="3" s="1"/>
  <c r="J102" i="3" s="1"/>
  <c r="R215" i="3"/>
  <c r="BK124" i="4"/>
  <c r="J124" i="4" s="1"/>
  <c r="J98" i="4" s="1"/>
  <c r="P124" i="4"/>
  <c r="P123" i="4"/>
  <c r="P122" i="4" s="1"/>
  <c r="AU97" i="1" s="1"/>
  <c r="R124" i="4"/>
  <c r="T124" i="4"/>
  <c r="BK133" i="4"/>
  <c r="J133" i="4" s="1"/>
  <c r="J99" i="4" s="1"/>
  <c r="R133" i="4"/>
  <c r="T133" i="4"/>
  <c r="J89" i="2"/>
  <c r="J92" i="2"/>
  <c r="BE138" i="2"/>
  <c r="BE152" i="2"/>
  <c r="BE184" i="2"/>
  <c r="BE192" i="2"/>
  <c r="BE198" i="2"/>
  <c r="BE204" i="2"/>
  <c r="BE207" i="2"/>
  <c r="BE212" i="2"/>
  <c r="BE236" i="2"/>
  <c r="BE257" i="2"/>
  <c r="BE281" i="2"/>
  <c r="BE332" i="2"/>
  <c r="BE336" i="2"/>
  <c r="BE346" i="2"/>
  <c r="BE361" i="2"/>
  <c r="BE365" i="2"/>
  <c r="BE389" i="2"/>
  <c r="BE405" i="2"/>
  <c r="BE419" i="2"/>
  <c r="BE455" i="2"/>
  <c r="BE469" i="2"/>
  <c r="BE493" i="2"/>
  <c r="E85" i="3"/>
  <c r="J118" i="3"/>
  <c r="BE125" i="3"/>
  <c r="BE131" i="3"/>
  <c r="BE171" i="3"/>
  <c r="BE173" i="3"/>
  <c r="BE183" i="3"/>
  <c r="BE189" i="3"/>
  <c r="BE191" i="3"/>
  <c r="BE198" i="3"/>
  <c r="BE203" i="3"/>
  <c r="BE216" i="3"/>
  <c r="BE222" i="3"/>
  <c r="BE225" i="3"/>
  <c r="E85" i="2"/>
  <c r="F92" i="2"/>
  <c r="F125" i="2"/>
  <c r="BE142" i="2"/>
  <c r="BE148" i="2"/>
  <c r="BE169" i="2"/>
  <c r="BE173" i="2"/>
  <c r="BE178" i="2"/>
  <c r="BE214" i="2"/>
  <c r="BE245" i="2"/>
  <c r="BE253" i="2"/>
  <c r="BE264" i="2"/>
  <c r="BE269" i="2"/>
  <c r="BE287" i="2"/>
  <c r="BE326" i="2"/>
  <c r="BE351" i="2"/>
  <c r="BE373" i="2"/>
  <c r="BE377" i="2"/>
  <c r="BE384" i="2"/>
  <c r="BE413" i="2"/>
  <c r="BE415" i="2"/>
  <c r="BE447" i="2"/>
  <c r="BE452" i="2"/>
  <c r="BE480" i="2"/>
  <c r="BE488" i="2"/>
  <c r="BE497" i="2"/>
  <c r="BK325" i="2"/>
  <c r="J325" i="2" s="1"/>
  <c r="J103" i="2" s="1"/>
  <c r="J89" i="3"/>
  <c r="J92" i="3"/>
  <c r="BE135" i="3"/>
  <c r="BE139" i="3"/>
  <c r="BE149" i="3"/>
  <c r="BE151" i="3"/>
  <c r="BE169" i="3"/>
  <c r="J91" i="2"/>
  <c r="BE140" i="2"/>
  <c r="BE182" i="2"/>
  <c r="BE225" i="2"/>
  <c r="BE238" i="2"/>
  <c r="BE247" i="2"/>
  <c r="BE262" i="2"/>
  <c r="BE276" i="2"/>
  <c r="BE292" i="2"/>
  <c r="BE297" i="2"/>
  <c r="BE310" i="2"/>
  <c r="BE320" i="2"/>
  <c r="BE356" i="2"/>
  <c r="BE367" i="2"/>
  <c r="BE369" i="2"/>
  <c r="BE375" i="2"/>
  <c r="BE393" i="2"/>
  <c r="BE400" i="2"/>
  <c r="BE424" i="2"/>
  <c r="BE443" i="2"/>
  <c r="BE460" i="2"/>
  <c r="BE501" i="2"/>
  <c r="BK446" i="2"/>
  <c r="J446" i="2" s="1"/>
  <c r="J106" i="2" s="1"/>
  <c r="F91" i="3"/>
  <c r="F119" i="3"/>
  <c r="BE153" i="3"/>
  <c r="BE160" i="3"/>
  <c r="BE187" i="3"/>
  <c r="BE205" i="3"/>
  <c r="BE210" i="3"/>
  <c r="BE213" i="3"/>
  <c r="BK212" i="3"/>
  <c r="J212" i="3" s="1"/>
  <c r="J101" i="3" s="1"/>
  <c r="F91" i="4"/>
  <c r="F92" i="4"/>
  <c r="J118" i="4"/>
  <c r="J119" i="4"/>
  <c r="BE127" i="4"/>
  <c r="BE131" i="4"/>
  <c r="BE136" i="4"/>
  <c r="BE139" i="4"/>
  <c r="BE143" i="4"/>
  <c r="BE132" i="2"/>
  <c r="BE134" i="2"/>
  <c r="BE136" i="2"/>
  <c r="BE144" i="2"/>
  <c r="BE159" i="2"/>
  <c r="BE165" i="2"/>
  <c r="BE189" i="2"/>
  <c r="BE218" i="2"/>
  <c r="BE229" i="2"/>
  <c r="BE274" i="2"/>
  <c r="BE299" i="2"/>
  <c r="BE306" i="2"/>
  <c r="BE315" i="2"/>
  <c r="BE340" i="2"/>
  <c r="BE363" i="2"/>
  <c r="BE382" i="2"/>
  <c r="BE395" i="2"/>
  <c r="BE430" i="2"/>
  <c r="BE435" i="2"/>
  <c r="BE438" i="2"/>
  <c r="BE465" i="2"/>
  <c r="BE476" i="2"/>
  <c r="BE506" i="2"/>
  <c r="BE510" i="2"/>
  <c r="BE517" i="2"/>
  <c r="BE524" i="2"/>
  <c r="BK319" i="2"/>
  <c r="J319" i="2"/>
  <c r="J102" i="2" s="1"/>
  <c r="BE143" i="3"/>
  <c r="BE145" i="3"/>
  <c r="BE158" i="3"/>
  <c r="BE167" i="3"/>
  <c r="BE177" i="3"/>
  <c r="BE185" i="3"/>
  <c r="BE196" i="3"/>
  <c r="BE200" i="3"/>
  <c r="BE219" i="3"/>
  <c r="E85" i="4"/>
  <c r="J89" i="4"/>
  <c r="BE125" i="4"/>
  <c r="BE129" i="4"/>
  <c r="BE134" i="4"/>
  <c r="BE141" i="4"/>
  <c r="BE146" i="4"/>
  <c r="BE149" i="4"/>
  <c r="BE152" i="4"/>
  <c r="BK145" i="4"/>
  <c r="J145" i="4" s="1"/>
  <c r="J100" i="4" s="1"/>
  <c r="BK148" i="4"/>
  <c r="J148" i="4" s="1"/>
  <c r="J101" i="4" s="1"/>
  <c r="BK151" i="4"/>
  <c r="J151" i="4" s="1"/>
  <c r="J102" i="4" s="1"/>
  <c r="F34" i="2"/>
  <c r="BA95" i="1" s="1"/>
  <c r="F34" i="3"/>
  <c r="BA96" i="1" s="1"/>
  <c r="J34" i="2"/>
  <c r="AW95" i="1" s="1"/>
  <c r="F36" i="3"/>
  <c r="BC96" i="1"/>
  <c r="F36" i="4"/>
  <c r="BC97" i="1"/>
  <c r="F37" i="3"/>
  <c r="BD96" i="1"/>
  <c r="F34" i="4"/>
  <c r="BA97" i="1"/>
  <c r="F36" i="2"/>
  <c r="BC95" i="1" s="1"/>
  <c r="F37" i="2"/>
  <c r="BD95" i="1" s="1"/>
  <c r="F35" i="2"/>
  <c r="BB95" i="1" s="1"/>
  <c r="J34" i="4"/>
  <c r="AW97" i="1" s="1"/>
  <c r="F37" i="4"/>
  <c r="BD97" i="1" s="1"/>
  <c r="F35" i="3"/>
  <c r="BB96" i="1" s="1"/>
  <c r="J34" i="3"/>
  <c r="AW96" i="1" s="1"/>
  <c r="F35" i="4"/>
  <c r="BB97" i="1" s="1"/>
  <c r="R123" i="4" l="1"/>
  <c r="R122" i="4" s="1"/>
  <c r="T123" i="3"/>
  <c r="T122" i="3"/>
  <c r="R122" i="3"/>
  <c r="T123" i="4"/>
  <c r="T122" i="4"/>
  <c r="P130" i="2"/>
  <c r="P129" i="2" s="1"/>
  <c r="AU95" i="1" s="1"/>
  <c r="R130" i="2"/>
  <c r="R129" i="2" s="1"/>
  <c r="T130" i="2"/>
  <c r="T129" i="2" s="1"/>
  <c r="P123" i="3"/>
  <c r="P122" i="3"/>
  <c r="AU96" i="1" s="1"/>
  <c r="BK458" i="2"/>
  <c r="J458" i="2" s="1"/>
  <c r="J108" i="2" s="1"/>
  <c r="BK130" i="2"/>
  <c r="BK129" i="2" s="1"/>
  <c r="J129" i="2" s="1"/>
  <c r="J96" i="2" s="1"/>
  <c r="BK123" i="3"/>
  <c r="BK122" i="3" s="1"/>
  <c r="J122" i="3" s="1"/>
  <c r="J96" i="3" s="1"/>
  <c r="BK123" i="4"/>
  <c r="J123" i="4" s="1"/>
  <c r="J97" i="4" s="1"/>
  <c r="BB94" i="1"/>
  <c r="W31" i="1" s="1"/>
  <c r="J33" i="2"/>
  <c r="AV95" i="1" s="1"/>
  <c r="AT95" i="1" s="1"/>
  <c r="BA94" i="1"/>
  <c r="W30" i="1" s="1"/>
  <c r="BD94" i="1"/>
  <c r="W33" i="1" s="1"/>
  <c r="F33" i="2"/>
  <c r="AZ95" i="1" s="1"/>
  <c r="F33" i="3"/>
  <c r="AZ96" i="1"/>
  <c r="J33" i="4"/>
  <c r="AV97" i="1" s="1"/>
  <c r="AT97" i="1" s="1"/>
  <c r="BC94" i="1"/>
  <c r="W32" i="1" s="1"/>
  <c r="J33" i="3"/>
  <c r="AV96" i="1"/>
  <c r="AT96" i="1"/>
  <c r="F33" i="4"/>
  <c r="AZ97" i="1" s="1"/>
  <c r="J130" i="2" l="1"/>
  <c r="J97" i="2" s="1"/>
  <c r="J123" i="3"/>
  <c r="J97" i="3"/>
  <c r="BK122" i="4"/>
  <c r="J122" i="4" s="1"/>
  <c r="J96" i="4" s="1"/>
  <c r="AU94" i="1"/>
  <c r="AZ94" i="1"/>
  <c r="W29" i="1" s="1"/>
  <c r="J30" i="2"/>
  <c r="AG95" i="1"/>
  <c r="AN95" i="1" s="1"/>
  <c r="AY94" i="1"/>
  <c r="AX94" i="1"/>
  <c r="J30" i="3"/>
  <c r="AG96" i="1"/>
  <c r="AN96" i="1" s="1"/>
  <c r="AW94" i="1"/>
  <c r="AK30" i="1"/>
  <c r="J39" i="3" l="1"/>
  <c r="J39" i="2"/>
  <c r="AV94" i="1"/>
  <c r="AK29" i="1"/>
  <c r="J30" i="4"/>
  <c r="AG97" i="1" s="1"/>
  <c r="AN97" i="1" s="1"/>
  <c r="J39" i="4" l="1"/>
  <c r="AT94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<sst xmlns="http://schemas.openxmlformats.org/spreadsheetml/2006/main" count="5344" uniqueCount="754">
  <si>
    <t>Export Komplet</t>
  </si>
  <si>
    <t/>
  </si>
  <si>
    <t>2.0</t>
  </si>
  <si>
    <t>False</t>
  </si>
  <si>
    <t>{1b73eaf0-6f46-4500-8fd0-7dd2ad6c1671}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</si>
  <si>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</si>
  <si>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</si>
  <si>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</si>
  <si>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</si>
  <si>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</si>
  <si>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</si>
  <si>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</si>
  <si>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</si>
  <si>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</si>
  <si>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</si>
  <si>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</si>
  <si>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</si>
  <si>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6,268 trati Liberec - Hrádek nad Nisou</t>
  </si>
  <si>
    <t>KSO:</t>
  </si>
  <si>
    <t>CC-CZ:</t>
  </si>
  <si>
    <t>Místo:</t>
  </si>
  <si>
    <t xml:space="preserve"> </t>
  </si>
  <si>
    <t>Datum:</t>
  </si>
  <si>
    <t>6. 1. 2020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</si>
  <si>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</si>
  <si>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</si>
  <si>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</si>
  <si>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</si>
  <si>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</si>
  <si>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</si>
  <si>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</si>
  <si>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</si>
  <si>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</si>
  <si>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</si>
  <si>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</si>
  <si>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</si>
  <si>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</si>
  <si>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</si>
  <si>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</si>
  <si>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</si>
  <si>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</si>
  <si>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</si>
  <si>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</si>
  <si>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</si>
  <si>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</si>
  <si>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</si>
  <si>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</si>
  <si>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</si>
  <si>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</si>
  <si>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</si>
  <si>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</si>
  <si>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</si>
  <si>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</si>
  <si>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</si>
  <si>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</si>
  <si>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</si>
  <si>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</si>
  <si>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</si>
  <si>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</si>
  <si>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</si>
  <si>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</si>
  <si>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</si>
  <si>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</si>
  <si>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</si>
  <si>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</si>
  <si>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</si>
  <si>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</si>
  <si>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</si>
  <si>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</si>
  <si>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</si>
  <si>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</si>
  <si>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</si>
  <si>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</si>
  <si>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</si>
  <si>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</si>
  <si>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</si>
  <si>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</si>
  <si>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</si>
  <si>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18-007-01 - Oprava m</t>
  </si>
  <si>
    <t>18-007-01 - Oprava mostu</t>
  </si>
  <si>
    <t>STA</t>
  </si>
  <si>
    <t>1</t>
  </si>
  <si>
    <t>{74d009fc-bf0c-4b85-bf63-37d04abbbeca}</t>
  </si>
  <si>
    <t>2</t>
  </si>
  <si>
    <t>18-007-02 - Kolej</t>
  </si>
  <si>
    <t>{7ca46138-66c2-4b35-a940-80298d2ca2cd}</t>
  </si>
  <si>
    <t>VRN - VRN</t>
  </si>
  <si>
    <t>{642c2e32-d7e2-408f-9938-98a847d2195b}</t>
  </si>
  <si>
    <t>KRYCÍ LIST SOUPISU PRACÍ</t>
  </si>
  <si>
    <t>Objekt:</t>
  </si>
  <si>
    <t>18-007-01 - Oprava m - 18-007-01 - Oprava mostu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</si>
  <si>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</si>
  <si>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</si>
  <si>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</si>
  <si>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</si>
  <si>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</si>
  <si>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</si>
  <si>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</si>
  <si>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</si>
  <si>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</si>
  <si>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</si>
  <si>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</si>
  <si>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</si>
  <si>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</si>
  <si>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99 - Přesuny hmot a suti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</si>
  <si>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</si>
  <si>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</si>
  <si>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</si>
  <si>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</si>
  <si>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</si>
  <si>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</si>
  <si>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</si>
  <si>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</si>
  <si>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</si>
  <si>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</si>
  <si>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</si>
  <si>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</si>
  <si>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</si>
  <si>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</si>
  <si>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</si>
  <si>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</si>
  <si>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</si>
  <si>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</si>
  <si>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</si>
  <si>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</si>
  <si>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</si>
  <si>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</si>
  <si>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111111323</t>
  </si>
  <si>
    <t>Odstranění ruderálního porostu do 500 m2 naložení a odvoz do 20 km ve svahu do 1:1</t>
  </si>
  <si>
    <t>m2</t>
  </si>
  <si>
    <t>CS ÚRS 2020 01</t>
  </si>
  <si>
    <t>4</t>
  </si>
  <si>
    <t>PP</t>
  </si>
  <si>
    <t>111209111</t>
  </si>
  <si>
    <t>Spálení proutí a klestu</t>
  </si>
  <si>
    <t>Spálení proutí, klestu z prořezávek a odstraněných křovin  pro jakoukoliv dřevinu</t>
  </si>
  <si>
    <t>3</t>
  </si>
  <si>
    <t>111212213</t>
  </si>
  <si>
    <t>Odstranění nevhodných dřevin do 100 m2 výšky do 1m s odstraněním pařezů ve svahu do 1:1</t>
  </si>
  <si>
    <t>6</t>
  </si>
  <si>
    <t>112151311</t>
  </si>
  <si>
    <t>Kácení stromu bez postupného spouštění koruny a kmene D do 0,2 m</t>
  </si>
  <si>
    <t>kus</t>
  </si>
  <si>
    <t>8</t>
  </si>
  <si>
    <t>5</t>
  </si>
  <si>
    <t>112151314</t>
  </si>
  <si>
    <t>Kácení stromu bez postupného spouštění koruny a kmene D do 0,5 m</t>
  </si>
  <si>
    <t>10</t>
  </si>
  <si>
    <t>112201101</t>
  </si>
  <si>
    <t>Odstranění pařezů D do 300 mm</t>
  </si>
  <si>
    <t>12</t>
  </si>
  <si>
    <t>7</t>
  </si>
  <si>
    <t>113105111</t>
  </si>
  <si>
    <t>Rozebrání dlažeb z lomového kamene kladených na sucho</t>
  </si>
  <si>
    <t>14</t>
  </si>
  <si>
    <t>VV</t>
  </si>
  <si>
    <t>2*1,5</t>
  </si>
  <si>
    <t>Součet</t>
  </si>
  <si>
    <t>114203201</t>
  </si>
  <si>
    <t>Očištění lomového kamene nebo betonových tvárnic od hlíny nebo písku</t>
  </si>
  <si>
    <t>m3</t>
  </si>
  <si>
    <t>16</t>
  </si>
  <si>
    <t>3*0,25</t>
  </si>
  <si>
    <t>9</t>
  </si>
  <si>
    <t>119001421</t>
  </si>
  <si>
    <t>Dočasné zajištění kabelů a kabelových tratí ze 3 volně ložených kabelů</t>
  </si>
  <si>
    <t>m</t>
  </si>
  <si>
    <t>18</t>
  </si>
  <si>
    <t>Poznámka k položce:</t>
  </si>
  <si>
    <t>přípqadné ochránění kabelů - 
vytyčení, odkopání, provizorní vyvěšení a ochránění inženýrských sítí, přeložení, zaměření</t>
  </si>
  <si>
    <t>skutečné polohy, měření útlumu, kontrolní proměření</t>
  </si>
  <si>
    <t>255</t>
  </si>
  <si>
    <t>121151113</t>
  </si>
  <si>
    <t>Sejmutí ornice plochy do 500 m2 tl vrstvy do 200 mm strojně</t>
  </si>
  <si>
    <t>20</t>
  </si>
  <si>
    <t>Sejmutí ornice strojně při souvislé ploše přes 100 do 500 m2, tl. vrstvy do 200 mm</t>
  </si>
  <si>
    <t>PSC</t>
  </si>
  <si>
    <t xml:space="preserve">Poznámka k souboru cen:_x000D_
1. V cenách jsou započteny i náklady na a) naložení sejmuté ornice na dopravní prostředek. b) vodorovné přemístění na hromady v místě upotřebení nebo na dočasné či trvalé skládky na vzdálenost do 50 m a se složením. 2. Ceny lze použít i pro sejmutí podorničí. 3. V cenách nejsou započteny náklady na odstranění nevhodných přimísenin (kamenů, kořenů apod.); tyto práce se ocení individuálně. </t>
  </si>
  <si>
    <t>Poznámka k položce: 
uložení v místě stavby</t>
  </si>
  <si>
    <t>((18*3)+(7*3)+(10*3)+(10*3))*0,15</t>
  </si>
  <si>
    <t>11</t>
  </si>
  <si>
    <t>151203101</t>
  </si>
  <si>
    <t>Zřízení zátažného pažení a rozepření stěn kolejového lože do 20 m2 hl do 2 m</t>
  </si>
  <si>
    <t>22</t>
  </si>
  <si>
    <t>245*0,8</t>
  </si>
  <si>
    <t>151203111</t>
  </si>
  <si>
    <t>Odstranění zátažného pažení a rozepření stěn kolejového lože do 20 m2 hl do 2 m</t>
  </si>
  <si>
    <t>24</t>
  </si>
  <si>
    <t>245*0,6</t>
  </si>
  <si>
    <t>13</t>
  </si>
  <si>
    <t>232221111</t>
  </si>
  <si>
    <t>Zaražení ocelových jehel svisle hmotnosti do 15 kg/m hl do 2 m</t>
  </si>
  <si>
    <t>26</t>
  </si>
  <si>
    <t>P</t>
  </si>
  <si>
    <t>Poznámka k položce:_x000D_
Poznámka k položce:_x000D_
 2ks zápor na bm pažení</t>
  </si>
  <si>
    <t>245*2</t>
  </si>
  <si>
    <t>M</t>
  </si>
  <si>
    <t>13010020</t>
  </si>
  <si>
    <t>tyč ocelová kruhová jakost 11 375 D 35mm</t>
  </si>
  <si>
    <t>t</t>
  </si>
  <si>
    <t>28</t>
  </si>
  <si>
    <t>490*6,31/1000</t>
  </si>
  <si>
    <t>232231111</t>
  </si>
  <si>
    <t>Vytažení ocelových jehel svislých hmotnosti 15 kg/m hl do 2 m</t>
  </si>
  <si>
    <t>30</t>
  </si>
  <si>
    <t>122252502</t>
  </si>
  <si>
    <t>Odkopávky a prokopávky nezapažené pro spodní stavbu železnic v hornině třídy těžitelnosti I, skupiny 3 objem do 1000 m3 strojně</t>
  </si>
  <si>
    <t>32</t>
  </si>
  <si>
    <t>Odkopávky a prokopávky nezapažené pro spodní stavbu železnic strojně v hornině třídy těžitelnosti I skupiny 3 přes 100 do 1 000 m3</t>
  </si>
  <si>
    <t xml:space="preserve">Poznámka k souboru cen:_x000D_
1. Ceny lze použít i pro vykopávky: a) příkopů pro železnice a to i tehdy, jsou-li vykopávky těchto příkopů samostatným objektem, b) v zemnících na suchu, jestliže tyto vykopávky souvisejí územně s odkopávkami nebo prokopávkami pro spodní stavbu železnic, 2. V cenách jsou započteny i náklady na přemístění výkopku v příčných profilech na vzdálenost do 15 m nebo naložení na dopravní prostředek. </t>
  </si>
  <si>
    <t>0,44*5*249</t>
  </si>
  <si>
    <t>17</t>
  </si>
  <si>
    <t>122252618</t>
  </si>
  <si>
    <t>Příplatek k odkopávkám zapaženým pro spodní stavbu železnic v hornině třídy těžitelnosti I, skupiny 3 za ztížení při rekonstrukci</t>
  </si>
  <si>
    <t>34</t>
  </si>
  <si>
    <t>Odkopávky a prokopávky zapažené pro spodní stavbu železnic strojně v hornině třídy těžitelnosti I skupiny 3 Příplatek k cenám za ztížení při rekonstrukcích</t>
  </si>
  <si>
    <t>162751117</t>
  </si>
  <si>
    <t>Vodorovné přemístění do 10000 m výkopku/sypaniny z horniny třídy těžitelnosti I, skupiny 1 až 3</t>
  </si>
  <si>
    <t>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</si>
  <si>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</si>
  <si>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</si>
  <si>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Poznámka k položce: 
předpoklad skládka Chotyně (11km)</t>
  </si>
  <si>
    <t>547,8</t>
  </si>
  <si>
    <t>19</t>
  </si>
  <si>
    <t>162751119</t>
  </si>
  <si>
    <t>Příplatek k vodorovnému přemístění výkopku/sypaniny z horniny třídy těžitelnosti I, skupiny 1 až 3 ZKD 1000 m přes 10000 m</t>
  </si>
  <si>
    <t>38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</si>
  <si>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</si>
  <si>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997013873</t>
  </si>
  <si>
    <t>Poplatek za uložení stavebního odpadu na recyklační skládce (skládkovné) zeminy a kamení zatříděného do Katalogu odpadů pod kódem 17 05 04</t>
  </si>
  <si>
    <t>40</t>
  </si>
  <si>
    <t xml:space="preserve">Poznámka k souboru cen:_x000D_
1. Ceny uvedené v souboru cen je doporučeno upravit podle aktuálních cen místně příslušné skládky odpadů. 2. Uložení odpadů neuvedených v souboru cen se oceňuje individuálně. </t>
  </si>
  <si>
    <t>181202305</t>
  </si>
  <si>
    <t>Úprava pláně na násypech se zhutněním</t>
  </si>
  <si>
    <t>42</t>
  </si>
  <si>
    <t>Poznámka k položce: 
přehutění pláně pod kolejovým ložem</t>
  </si>
  <si>
    <t>250*6,2</t>
  </si>
  <si>
    <t>181411123</t>
  </si>
  <si>
    <t>Založení lučního trávníku výsevem plochy do 1000 m2 ve svahu do 1:1</t>
  </si>
  <si>
    <t>44</t>
  </si>
  <si>
    <t>23</t>
  </si>
  <si>
    <t>00572474</t>
  </si>
  <si>
    <t>osivo směs travní krajinná-svahová</t>
  </si>
  <si>
    <t>kg</t>
  </si>
  <si>
    <t>46</t>
  </si>
  <si>
    <t>186,3*0,025 "Přepočtené koeficientem množství</t>
  </si>
  <si>
    <t>181951112</t>
  </si>
  <si>
    <t>Úprava pláně v hornině třídy těžitelnosti I, skupiny 1 až 3 se zhutněním</t>
  </si>
  <si>
    <t>48</t>
  </si>
  <si>
    <t>Úprava pláně vyrovnáním výškových rozdílů strojně v hornině třídy těžitelnosti I, skupiny 1 až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</si>
  <si>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šířky do 3 m přerušujících svahy, pro urovnání dna silničních a železničních příkopů pro jakoukoliv šířku dna; toto urovnání se oceňuje cenami souboru cen 182 Svahování. 3. Urovnání ploch ve sklonu přes 1 : 5 se oceňuje cenami souboru cen 182 Svahování trvalých svahů do projektovaných profilů strojně. 4. Ceny se zhutněním jsou určeny pro jakoukoliv míru zhutnění. </t>
  </si>
  <si>
    <t>Poznámka k položce: 
přehutnění základové spáry</t>
  </si>
  <si>
    <t>18,5*6,8</t>
  </si>
  <si>
    <t>8,6*6,6</t>
  </si>
  <si>
    <t>25</t>
  </si>
  <si>
    <t>182201101</t>
  </si>
  <si>
    <t>Svahování násypů</t>
  </si>
  <si>
    <t>50</t>
  </si>
  <si>
    <t>135*1,15</t>
  </si>
  <si>
    <t>181351103</t>
  </si>
  <si>
    <t>Rozprostření ornice tl vrstvy do 200 mm pl do 500 m2 v rovině nebo ve svahu do 1:5 strojně</t>
  </si>
  <si>
    <t>52</t>
  </si>
  <si>
    <t>Rozprostření a urovnání ornice v rovině nebo ve svahu sklonu do 1:5 strojně při souvislé ploše přes 100 do 500 m2, tl. vrstvy do 200 mm</t>
  </si>
  <si>
    <t xml:space="preserve">Poznámka k souboru cen:_x000D_
1. V ceně jsou započteny i náklady na případné nutné přemístění hromad nebo dočasných skládek na místo spotřeby ze vzdálenosti do 50 m. 2. V ceně nejsou započteny náklady na získání ornice; tyto se oceňují cenami souboru cen 121 Sejmutí ornice. </t>
  </si>
  <si>
    <t>Poznámka k položce: 
rozprostření v místě</t>
  </si>
  <si>
    <t>20,25/0,15</t>
  </si>
  <si>
    <t>Zakládání</t>
  </si>
  <si>
    <t>27</t>
  </si>
  <si>
    <t>212311111</t>
  </si>
  <si>
    <t>Obetonování výstění příčného odvodnění mostu včetně žlabovky</t>
  </si>
  <si>
    <t>54</t>
  </si>
  <si>
    <t>212795111</t>
  </si>
  <si>
    <t>Příčné odvodnění mostní opěry z plastových trub DN 160 včetně podkladního betonu, štěrkového obsypu</t>
  </si>
  <si>
    <t>56</t>
  </si>
  <si>
    <t>včetně zavíčkování</t>
  </si>
  <si>
    <t>poloperforované potrubí</t>
  </si>
  <si>
    <t>22+9</t>
  </si>
  <si>
    <t>29</t>
  </si>
  <si>
    <t>212972113</t>
  </si>
  <si>
    <t>Opláštění drenážních trub filtrační textilií DN 160</t>
  </si>
  <si>
    <t>58</t>
  </si>
  <si>
    <t>274311127</t>
  </si>
  <si>
    <t>Základové pasy, prahy, věnce a ostruhy z betonu prostého C 25/30</t>
  </si>
  <si>
    <t>60</t>
  </si>
  <si>
    <t>Poznámka k položce: 
stabilizační prahy</t>
  </si>
  <si>
    <t>2*0,3*0,8*3,1</t>
  </si>
  <si>
    <t>Svislé a kompletní konstrukce</t>
  </si>
  <si>
    <t>31</t>
  </si>
  <si>
    <t>317171126</t>
  </si>
  <si>
    <t>Kotvení monolitického betonu římsy do mostovky kotvou do vývrtu</t>
  </si>
  <si>
    <t>62</t>
  </si>
  <si>
    <t>(241+237)*5</t>
  </si>
  <si>
    <t>317321118</t>
  </si>
  <si>
    <t>Mostní římsy ze ŽB C 30/37</t>
  </si>
  <si>
    <t>64</t>
  </si>
  <si>
    <t>1,05*0,37*241</t>
  </si>
  <si>
    <t>1,05*0,4*237,715+0,55*0,4*(2,7+3,8+3,8+3,6+3,6+3,6)</t>
  </si>
  <si>
    <t>33</t>
  </si>
  <si>
    <t>985323911</t>
  </si>
  <si>
    <t>Příplatek k cenám spojovacího můstku za práci ve stísněném prostoru</t>
  </si>
  <si>
    <t>66</t>
  </si>
  <si>
    <t>613131111</t>
  </si>
  <si>
    <t>Polymercementový spojovací můstek vnitřních pilířů nebo sloupů nanášený ručně</t>
  </si>
  <si>
    <t>68</t>
  </si>
  <si>
    <t>0,5*241</t>
  </si>
  <si>
    <t>0,5*237,715</t>
  </si>
  <si>
    <t>35</t>
  </si>
  <si>
    <t>317353121</t>
  </si>
  <si>
    <t>Bednění mostních říms všech tvarů - zřízení</t>
  </si>
  <si>
    <t>70</t>
  </si>
  <si>
    <t>(0,3+0,175+0,35+0,37+0,05)*241+2*0,4*1,05</t>
  </si>
  <si>
    <t>(0,1+0,2+0,35+0,41+0,05)*237,715+11*0,55*0,45+2*0,45*1,05</t>
  </si>
  <si>
    <t>317353221</t>
  </si>
  <si>
    <t>Bednění mostních říms všech tvarů - odstranění</t>
  </si>
  <si>
    <t>72</t>
  </si>
  <si>
    <t>37</t>
  </si>
  <si>
    <t>317361116</t>
  </si>
  <si>
    <t>Výztuž mostních říms z betonářské oceli 10 505</t>
  </si>
  <si>
    <t>74</t>
  </si>
  <si>
    <t>198,111*0,13</t>
  </si>
  <si>
    <t>Vodorovné konstrukce</t>
  </si>
  <si>
    <t>451315124</t>
  </si>
  <si>
    <t>Podkladní nebo výplňová vrstva z betonu C 12/15 tl do 150 mm</t>
  </si>
  <si>
    <t>76</t>
  </si>
  <si>
    <t>2*3*1,2</t>
  </si>
  <si>
    <t>8,6*7,5</t>
  </si>
  <si>
    <t>18,4*7,5</t>
  </si>
  <si>
    <t>39</t>
  </si>
  <si>
    <t>273362021</t>
  </si>
  <si>
    <t>Výztuž základových desek svařovanými sítěmi Kari</t>
  </si>
  <si>
    <t>78</t>
  </si>
  <si>
    <t>Poznámka k položce: 
výztuž spádového podkladního betonu hydroizolace</t>
  </si>
  <si>
    <t>4,44*209,7/1000*1,05</t>
  </si>
  <si>
    <t>451476121</t>
  </si>
  <si>
    <t>Podkladní vrstva plastbetonová tixotropní první vrstva tl 10 mm</t>
  </si>
  <si>
    <t>80</t>
  </si>
  <si>
    <t>Poznámka k položce: 
podlití sloupků zábradlí</t>
  </si>
  <si>
    <t>255*0,25*0,25</t>
  </si>
  <si>
    <t>41</t>
  </si>
  <si>
    <t>451476122</t>
  </si>
  <si>
    <t>Podkladní vrstva plastbetonová tixotropní každá další vrstva tl 10 mm</t>
  </si>
  <si>
    <t>82</t>
  </si>
  <si>
    <t>457451112</t>
  </si>
  <si>
    <t>Ochranná betonová vrstva na izolaci přesýpaných objektů tl 60 mm z prostého betonu C 16/20</t>
  </si>
  <si>
    <t>84</t>
  </si>
  <si>
    <t>ochrana stávajícího SVI, podkladní vrstva nového SVI</t>
  </si>
  <si>
    <t>uvažována průměrná tloušťka</t>
  </si>
  <si>
    <t>222,6*6,5</t>
  </si>
  <si>
    <t>43</t>
  </si>
  <si>
    <t>462511111</t>
  </si>
  <si>
    <t>Zához prostoru z lomového kamene</t>
  </si>
  <si>
    <t>86</t>
  </si>
  <si>
    <t>3,1*2*0,6/2</t>
  </si>
  <si>
    <t>464541111</t>
  </si>
  <si>
    <t>Pohoz ze štěrkodrti zrno do 63 mm z terénu</t>
  </si>
  <si>
    <t>88</t>
  </si>
  <si>
    <t>Poznámka k položce: 
obsyp odvodňovačů štěrkem</t>
  </si>
  <si>
    <t>15*0,7*0,7*0,4</t>
  </si>
  <si>
    <t>45</t>
  </si>
  <si>
    <t>465511512</t>
  </si>
  <si>
    <t>Dlažba z lomového kamene do malty s vyplněním spár maltou a vyspárováním plocha do 20 m2 tl 250 mm</t>
  </si>
  <si>
    <t>90</t>
  </si>
  <si>
    <t>3*1,5</t>
  </si>
  <si>
    <t>Komunikace pozemní</t>
  </si>
  <si>
    <t>564802221</t>
  </si>
  <si>
    <t>Podkladní vrstva ze štěrkodrti novou kolej</t>
  </si>
  <si>
    <t>92</t>
  </si>
  <si>
    <t>Poznámka k položce:_x000D_
Poznámka k položce:_x000D_
 zhutněná štěrkodrť</t>
  </si>
  <si>
    <t>(1,25*8)*20</t>
  </si>
  <si>
    <t>Úpravy povrchů, podlahy a osazování výplní</t>
  </si>
  <si>
    <t>47</t>
  </si>
  <si>
    <t>628613222</t>
  </si>
  <si>
    <t>Protikorozní ochrana OK mostu II.tř.- základní a podkladní epoxidový, vrchní PU nátěr bez metalizace</t>
  </si>
  <si>
    <t>94</t>
  </si>
  <si>
    <t>Poznámka k položce: nátěr zábradlí</t>
  </si>
  <si>
    <t>484,25*1,03</t>
  </si>
  <si>
    <t>Ostatní konstrukce a práce-bourání</t>
  </si>
  <si>
    <t>911121211</t>
  </si>
  <si>
    <t>Výroba ocelového zábradli při opravách mostů</t>
  </si>
  <si>
    <t>96</t>
  </si>
  <si>
    <t>241+237,75+5,5</t>
  </si>
  <si>
    <t>49</t>
  </si>
  <si>
    <t>911121311</t>
  </si>
  <si>
    <t>Montáž ocelového zábradli při opravách mostů</t>
  </si>
  <si>
    <t>98</t>
  </si>
  <si>
    <t>13010430</t>
  </si>
  <si>
    <t>úhelník ocelový rovnostranný jakost 11 375 70x70x7mm</t>
  </si>
  <si>
    <t>100</t>
  </si>
  <si>
    <t>Poznámka k položce:_x000D_
Poznámka k položce:_x000D_
 materiál nového zábradlí</t>
  </si>
  <si>
    <t>Poznámka k položce: 
materiál nového zábradlí</t>
  </si>
  <si>
    <t>484,25*30/1000</t>
  </si>
  <si>
    <t>51</t>
  </si>
  <si>
    <t>929595311</t>
  </si>
  <si>
    <t>Úprava banketové stezky na hl nad 100 do 200 mm</t>
  </si>
  <si>
    <t>102</t>
  </si>
  <si>
    <t>2*7*0,6</t>
  </si>
  <si>
    <t>2*7*3,3</t>
  </si>
  <si>
    <t>931992111</t>
  </si>
  <si>
    <t>Výplň dilatačních spár z pěnového polystyrénu tl 20 mm</t>
  </si>
  <si>
    <t>104</t>
  </si>
  <si>
    <t>0,38*40</t>
  </si>
  <si>
    <t>0,41*41</t>
  </si>
  <si>
    <t>53</t>
  </si>
  <si>
    <t>931994142</t>
  </si>
  <si>
    <t>Těsnění dilatační spáry betonové konstrukce polyuretanovým tmelem do pl 4,0 cm2</t>
  </si>
  <si>
    <t>106</t>
  </si>
  <si>
    <t>40*2,17</t>
  </si>
  <si>
    <t>41*2,3</t>
  </si>
  <si>
    <t>935112211</t>
  </si>
  <si>
    <t>Osazení příkopového žlabu do betonu tl 100 mm z betonových tvárnic š 800 mm</t>
  </si>
  <si>
    <t>108</t>
  </si>
  <si>
    <t>55</t>
  </si>
  <si>
    <t>59227035</t>
  </si>
  <si>
    <t>žlab betonový odvodňovací 30 x 65 x 15,7 cm</t>
  </si>
  <si>
    <t>110</t>
  </si>
  <si>
    <t>936941121</t>
  </si>
  <si>
    <t>Osazení nerezového odvodňovače mostovky do plastbetonu</t>
  </si>
  <si>
    <t>112</t>
  </si>
  <si>
    <t>57</t>
  </si>
  <si>
    <t>55241700</t>
  </si>
  <si>
    <t>odvodňovač mostní</t>
  </si>
  <si>
    <t>114</t>
  </si>
  <si>
    <t>55261309R</t>
  </si>
  <si>
    <t>trubka z ušlechtilé oceli (nerez) DN 150</t>
  </si>
  <si>
    <t>116</t>
  </si>
  <si>
    <t>1,1+1,1+2+1,35+1,15+1,15+1,15+1,3+1,2+1,2+1,15+1,2+2,35+1,2+1,2</t>
  </si>
  <si>
    <t>59</t>
  </si>
  <si>
    <t>55261309R1</t>
  </si>
  <si>
    <t>trubka z ušlechtilé oceli (nerez) DN 160</t>
  </si>
  <si>
    <t>122</t>
  </si>
  <si>
    <t>936942211</t>
  </si>
  <si>
    <t>Zhotovení tabulky s letopočtem opravy mostu vložením šablony do bednění</t>
  </si>
  <si>
    <t>118</t>
  </si>
  <si>
    <t>61</t>
  </si>
  <si>
    <t>936943131</t>
  </si>
  <si>
    <t>Montáž odvodnění mostu z potrubí nerezového DN 150</t>
  </si>
  <si>
    <t>120</t>
  </si>
  <si>
    <t>Poznámka k položce: 
výústky</t>
  </si>
  <si>
    <t>4*0,5</t>
  </si>
  <si>
    <t>936943137</t>
  </si>
  <si>
    <t>Montáž nerezového víčka odvodnění mostu DN 150 dl 0,1 m</t>
  </si>
  <si>
    <t>124</t>
  </si>
  <si>
    <t>63</t>
  </si>
  <si>
    <t>936991111</t>
  </si>
  <si>
    <t>Odvodňovač kamenného zdiva mostu z PE potrubí DN 160 s vyvrtáním otvoru a utěsněním</t>
  </si>
  <si>
    <t>126</t>
  </si>
  <si>
    <t>Poznámka k položce: 
odvodnění v místech křídel</t>
  </si>
  <si>
    <t>1,4*2</t>
  </si>
  <si>
    <t>946231111</t>
  </si>
  <si>
    <t>Montáž zavěšeného lešení pod bednění mostních říms s vyložením do 0,9 m</t>
  </si>
  <si>
    <t>128</t>
  </si>
  <si>
    <t>241+238</t>
  </si>
  <si>
    <t>65</t>
  </si>
  <si>
    <t>946231121</t>
  </si>
  <si>
    <t>Demontáž zavěšeného lešení podpěrného pod bednění mostní římsy</t>
  </si>
  <si>
    <t>130</t>
  </si>
  <si>
    <t>953961114</t>
  </si>
  <si>
    <t>Kotvy chemickým tmelem M 16 hl 200 mm do betonu, ŽB nebo kamene s vyvrtáním otvoru</t>
  </si>
  <si>
    <t>132</t>
  </si>
  <si>
    <t>Poznámka k položce: 
kotvení zábradlí</t>
  </si>
  <si>
    <t>4*(255)</t>
  </si>
  <si>
    <t>67</t>
  </si>
  <si>
    <t>953965132</t>
  </si>
  <si>
    <t>Kotevní šroub pro chemické kotvy M 16 dl 260 mm</t>
  </si>
  <si>
    <t>134</t>
  </si>
  <si>
    <t>962051111</t>
  </si>
  <si>
    <t>Bourání mostních zdí a pilířů z ŽB</t>
  </si>
  <si>
    <t>136</t>
  </si>
  <si>
    <t>Poznámka k položce: 
římsy vč. žlb zábradlí</t>
  </si>
  <si>
    <t>1,1*0,35*241</t>
  </si>
  <si>
    <t>1,1*0,35*238</t>
  </si>
  <si>
    <t>0,3*0,2*(241+238)</t>
  </si>
  <si>
    <t>(479*0,022)+(479*0,018) "zábradlí"</t>
  </si>
  <si>
    <t>69</t>
  </si>
  <si>
    <t>976092321</t>
  </si>
  <si>
    <t>Vybourání odvodňovačů s odpadním potrubím rigolových</t>
  </si>
  <si>
    <t>138</t>
  </si>
  <si>
    <t>977211111</t>
  </si>
  <si>
    <t>Řezání kámen. kcí</t>
  </si>
  <si>
    <t>140</t>
  </si>
  <si>
    <t>2*0,5*(241+238)</t>
  </si>
  <si>
    <t>71</t>
  </si>
  <si>
    <t>985311211</t>
  </si>
  <si>
    <t>Reprofilace líce kleneb a podhledů cementovými sanačními maltami tl 10 mm</t>
  </si>
  <si>
    <t>142</t>
  </si>
  <si>
    <t>Poznámka k položce: 
reprofilace spodního šikmého líce levé římsy</t>
  </si>
  <si>
    <t>985311313</t>
  </si>
  <si>
    <t>Reprofilace rubu kleneb a podlah cementovými sanačními maltami tl 30 mm</t>
  </si>
  <si>
    <t>144</t>
  </si>
  <si>
    <t>Poznámka k položce: 
lokální replrofilace podkladu pro SVI</t>
  </si>
  <si>
    <t>1446,900*0,1</t>
  </si>
  <si>
    <t>99</t>
  </si>
  <si>
    <t>Přesuny hmot a suti</t>
  </si>
  <si>
    <t>73</t>
  </si>
  <si>
    <t>997211521</t>
  </si>
  <si>
    <t>Vodorovná doprava vybouraných hmot po suchu na vzdálenost do 1 km</t>
  </si>
  <si>
    <t>146</t>
  </si>
  <si>
    <t>"bourání kamenných konstrukcí" 608,379</t>
  </si>
  <si>
    <t>997211529</t>
  </si>
  <si>
    <t>Příplatek ZKD 1 km u vodorovné dopravy vybouraných hmot</t>
  </si>
  <si>
    <t>148</t>
  </si>
  <si>
    <t>608,379*10 'Přepočtené koeficientem množství</t>
  </si>
  <si>
    <t>75</t>
  </si>
  <si>
    <t>171201231</t>
  </si>
  <si>
    <t>Poplatek za uložení zeminy a kamení na recyklační skládce (skládkovné) kód odpadu 17 05 04</t>
  </si>
  <si>
    <t>150</t>
  </si>
  <si>
    <t>Poznámka k položce: 
předpoklad skládka Chotyně</t>
  </si>
  <si>
    <t>608,379</t>
  </si>
  <si>
    <t>997241551R</t>
  </si>
  <si>
    <t>Jízda kolejových prostředků</t>
  </si>
  <si>
    <t>den</t>
  </si>
  <si>
    <t>CS ÚRS 2019 02</t>
  </si>
  <si>
    <t>152</t>
  </si>
  <si>
    <t>Jízda kolejových prostředků motorový vozík MUV</t>
  </si>
  <si>
    <t>"mimo výluku" 3*30</t>
  </si>
  <si>
    <t>997</t>
  </si>
  <si>
    <t>Přesun sutě</t>
  </si>
  <si>
    <t>77</t>
  </si>
  <si>
    <t>997241612</t>
  </si>
  <si>
    <t>Nakládání nebo překládání suti</t>
  </si>
  <si>
    <t>156</t>
  </si>
  <si>
    <t>608,379*2</t>
  </si>
  <si>
    <t>998</t>
  </si>
  <si>
    <t>Přesun hmot</t>
  </si>
  <si>
    <t>998212111</t>
  </si>
  <si>
    <t>Přesun hmot pro mosty zděné, monolitické betonové nebo ocelové v do 20 m</t>
  </si>
  <si>
    <t>804601816</t>
  </si>
  <si>
    <t>Přesun hmot pro mosty zděné, betonové monolitické, spřažené ocelobetonové nebo kovové  vodorovná dopravní vzdálenost do 100 m výška mostu do 20 m</t>
  </si>
  <si>
    <t xml:space="preserve">Poznámka k souboru cen:_x000D_
1. Ceny nelze použít pro oceňování přesunu hmot ocelových mostních konstrukcí oceňovaných cenami katalogů montážních prací; tento přesun se oceňuje individuálně. 2. Přesun betonu do mostní konstrukce je zahrnut v cenách betonáže, které obsahují i ukládku betonu do konstrukce (čerpadlem betonu nebo jeřábem s kontejnerem). U betonů je proto uvedena nulová hmotnost, tzn. že hmotnost betonů nevstupuje do výpočtu přesunu hmot. </t>
  </si>
  <si>
    <t>79</t>
  </si>
  <si>
    <t>998212191</t>
  </si>
  <si>
    <t>Příplatek k přesunu hmot pro mosty zděné nebo monolitické za zvětšený přesun do 1000 m</t>
  </si>
  <si>
    <t>1947793817</t>
  </si>
  <si>
    <t>Přesun hmot pro mosty zděné, betonové monolitické, spřažené ocelobetonové nebo kovové  Příplatek k cenám za zvětšený přesun přes přes vymezenou největší dopravní vzdálenost do 1000 m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</si>
  <si>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</si>
  <si>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</si>
  <si>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</si>
  <si>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</si>
  <si>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</si>
  <si>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</si>
  <si>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158</t>
  </si>
  <si>
    <t>Poznámka k položce: 
provedení 1 vrstvy nátěru</t>
  </si>
  <si>
    <t>2*0,8*7,5</t>
  </si>
  <si>
    <t>81</t>
  </si>
  <si>
    <t>11163165</t>
  </si>
  <si>
    <t>nátěr penetrační asfaltový na mostní závěr</t>
  </si>
  <si>
    <t>160</t>
  </si>
  <si>
    <t>12*0,0005 "Přepočtené koeficientem množství</t>
  </si>
  <si>
    <t>711112002</t>
  </si>
  <si>
    <t>Provedení izolace proti zemní vlhkosti svislé za studena lakem asfaltovým</t>
  </si>
  <si>
    <t>162</t>
  </si>
  <si>
    <t>provedení 2 vrstev nátěru</t>
  </si>
  <si>
    <t>patky</t>
  </si>
  <si>
    <t>12*2 "Přepočtené koeficientem množství</t>
  </si>
  <si>
    <t>83</t>
  </si>
  <si>
    <t>11161346</t>
  </si>
  <si>
    <t>asfalt oxidovaný stavebně izolační</t>
  </si>
  <si>
    <t>164</t>
  </si>
  <si>
    <t>12*0,0014 "Přepočtené koeficientem množství</t>
  </si>
  <si>
    <t>711331382R</t>
  </si>
  <si>
    <t>Provedení hydroizolace mostovek pásy na sucho AIP nebo tkaniny</t>
  </si>
  <si>
    <t>166</t>
  </si>
  <si>
    <t>hydroizolace včetně příslušných přípravných a ochranných vrstev</t>
  </si>
  <si>
    <t>plocha kompletního hydroizolačního systému</t>
  </si>
  <si>
    <t>249,6*7,5</t>
  </si>
  <si>
    <t>2*3*0,8</t>
  </si>
  <si>
    <t>85</t>
  </si>
  <si>
    <t>62851006R</t>
  </si>
  <si>
    <t>pás asfaltovýtěžký tl 5mm bez vložky a spalitelnou PE fólií, spalitelnou netkanou polypropylenovou rohoží nebo jemnozrnný min. posypem na horním povrchu</t>
  </si>
  <si>
    <t>168</t>
  </si>
  <si>
    <t>pás asfaltový dilatační modifikovaný tl 5mm bez vložky a spalitelnou PE fólií, spalitelnou netkanou polypropylenovou rohoží nebo jemnozrnný min. posypem na horním povrchu</t>
  </si>
  <si>
    <t>Poznámka k položce: 
plocha kompletního hydroizolačního systému</t>
  </si>
  <si>
    <t>1876,8*1,15 "Přepočtené koeficientem množství</t>
  </si>
  <si>
    <t>711491177</t>
  </si>
  <si>
    <t>Připevnění vodorovné izolace proti tlakové vodě nerezovou lištou</t>
  </si>
  <si>
    <t>170</t>
  </si>
  <si>
    <t>237,715+241</t>
  </si>
  <si>
    <t>87</t>
  </si>
  <si>
    <t>13756620</t>
  </si>
  <si>
    <t>plech nerezový tl 0,5mm tabule</t>
  </si>
  <si>
    <t>172</t>
  </si>
  <si>
    <t>((478,15*0,05)*39,5)/1000</t>
  </si>
  <si>
    <t>31142019</t>
  </si>
  <si>
    <t>vrut univerzální hlava půlkulová drážka křížová ZZ 5x70mm</t>
  </si>
  <si>
    <t>100 kus</t>
  </si>
  <si>
    <t>174</t>
  </si>
  <si>
    <t>Poznámka k položce: 
nerez</t>
  </si>
  <si>
    <t>478,715/0,3*1,1/100</t>
  </si>
  <si>
    <t>89</t>
  </si>
  <si>
    <t>56284001</t>
  </si>
  <si>
    <t>hmoždinka do stěny 8mm</t>
  </si>
  <si>
    <t>176</t>
  </si>
  <si>
    <t>919726124</t>
  </si>
  <si>
    <t>Geotextilie pro ochranu, separaci a filtraci netkaná měrná hmotnost do 800 g/m2</t>
  </si>
  <si>
    <t>178</t>
  </si>
  <si>
    <t>pod izolaci</t>
  </si>
  <si>
    <t>91</t>
  </si>
  <si>
    <t>919726125</t>
  </si>
  <si>
    <t>Geotextilie pro ochranu, separaci a filtraci netkaná měrná hmotnost do 1000 g/m2</t>
  </si>
  <si>
    <t>180</t>
  </si>
  <si>
    <t>Měkká ochrana izolace</t>
  </si>
  <si>
    <t>998711201</t>
  </si>
  <si>
    <t>Přesun hmot procentní pro izolace proti vodě, vlhkosti a plynům v objektech v do 6 m</t>
  </si>
  <si>
    <t>%</t>
  </si>
  <si>
    <t>182</t>
  </si>
  <si>
    <t>18-007-02 - Kolej - 18-007-02 - Kolej</t>
  </si>
  <si>
    <t>OST - Ostatní</t>
  </si>
  <si>
    <t>511532111</t>
  </si>
  <si>
    <t>Kolejové lože z kameniva hrubého drceného</t>
  </si>
  <si>
    <t>Poznámka k položce: 
včetně případného doštěrkování (5m3)</t>
  </si>
  <si>
    <t>2,4*251 "2,4m2-plocha kol.lože v novém stavu</t>
  </si>
  <si>
    <t>"doštěrkování" 8</t>
  </si>
  <si>
    <t>512502121</t>
  </si>
  <si>
    <t>Odstranění kolejového lože z kameniva po rozebrání koleje</t>
  </si>
  <si>
    <t>2,25*250,9 "2,25m2 plocha stáv.kol.lože v řezu</t>
  </si>
  <si>
    <t>512502995</t>
  </si>
  <si>
    <t>Příplatek za ztížení odstranění lože z kameniva po rozebrání koleje při rekonstrukcích</t>
  </si>
  <si>
    <t>564,525</t>
  </si>
  <si>
    <t>521353112</t>
  </si>
  <si>
    <t>Kolej z kolejnic S49 rozdělení d pražce betonové v ose</t>
  </si>
  <si>
    <t>252-18,5</t>
  </si>
  <si>
    <t>43765101</t>
  </si>
  <si>
    <t>kolejnice železniční širokopatní tvaru 49 E1 (S 49)</t>
  </si>
  <si>
    <t>2*18,5*49/1000</t>
  </si>
  <si>
    <t>525040022</t>
  </si>
  <si>
    <t>Rozebrání koleje na pražcích betonových v ose</t>
  </si>
  <si>
    <t>525049095</t>
  </si>
  <si>
    <t>Příplatek za ztížení rozebrání koleje v ose při rekonstrukcích</t>
  </si>
  <si>
    <t>542992111</t>
  </si>
  <si>
    <t>Vyjmutí kolejového pole nebo kolejového rozvětvení hmotnosti do 10 t železničním jeřábem</t>
  </si>
  <si>
    <t>Poznámka k položce: 
manipulace s kolejí</t>
  </si>
  <si>
    <t>252*0,55</t>
  </si>
  <si>
    <t>545121021</t>
  </si>
  <si>
    <t>Výměna izolovaného styku za normální</t>
  </si>
  <si>
    <t>545125113</t>
  </si>
  <si>
    <t>Výměna v koleji šroubů svěrkových a svěrka</t>
  </si>
  <si>
    <t>výměna drobného kolejiva,</t>
  </si>
  <si>
    <t>uvažováno 30% z celkového počtu rozebrané části koleje</t>
  </si>
  <si>
    <t>459*2*0,3</t>
  </si>
  <si>
    <t>548911122</t>
  </si>
  <si>
    <t>Stykové svařování kolejnic odtavením ojedinělé tvaru S49</t>
  </si>
  <si>
    <t>548930012</t>
  </si>
  <si>
    <t>Řezání kolejnic plamenem</t>
  </si>
  <si>
    <t>549820011</t>
  </si>
  <si>
    <t>Odstranění kolejnicových stykových propojek</t>
  </si>
  <si>
    <t>5909032020</t>
  </si>
  <si>
    <t>Přesná úprava GPK koleje směrové a výškové uspořádání pražce betonové</t>
  </si>
  <si>
    <t>km</t>
  </si>
  <si>
    <t>Sborník UOŽI 01 2019</t>
  </si>
  <si>
    <t>2*0,75</t>
  </si>
  <si>
    <t>544145111</t>
  </si>
  <si>
    <t>Podbíjení příčných pražců mezilehlých i stykových z betonu</t>
  </si>
  <si>
    <t>Poznámka k položce: 
ruční podbití</t>
  </si>
  <si>
    <t>459</t>
  </si>
  <si>
    <t>914111111</t>
  </si>
  <si>
    <t>Montáž svislé dopravní značky do velikosti 1 m2 objímkami na sloupek nebo konzolu</t>
  </si>
  <si>
    <t>40413540R</t>
  </si>
  <si>
    <t>návěst  700mm</t>
  </si>
  <si>
    <t>-1148347569</t>
  </si>
  <si>
    <t>návěst 36 výstraha pr. 700mm</t>
  </si>
  <si>
    <t>914511111</t>
  </si>
  <si>
    <t>Montáž sloupku dopravních značek délky do 3,5 m s betonovým základem</t>
  </si>
  <si>
    <t>40445225</t>
  </si>
  <si>
    <t>sloupek Zn pro dopravní značku D 60mm v 350mm</t>
  </si>
  <si>
    <t>922111512</t>
  </si>
  <si>
    <t>Pražcové podloží konstrukční vrstva ze štěrkodrtě</t>
  </si>
  <si>
    <t>Poznámka k položce: 
posyp kolejového lože</t>
  </si>
  <si>
    <t>3,25*248*0,15</t>
  </si>
  <si>
    <t>926914314</t>
  </si>
  <si>
    <t>Kamenný hektometrovník</t>
  </si>
  <si>
    <t>926941222</t>
  </si>
  <si>
    <t>Rychlostník na sloupku s jednou tabulí</t>
  </si>
  <si>
    <t>926941232</t>
  </si>
  <si>
    <t>Rychlostník na sloupku se dvěma tabulemi</t>
  </si>
  <si>
    <t>997211511</t>
  </si>
  <si>
    <t>Vodorovná doprava suti po suchu na vzdálenost do 1 km</t>
  </si>
  <si>
    <t>997211519</t>
  </si>
  <si>
    <t>Příplatek ZKD 1 km u vodorovné dopravy suti</t>
  </si>
  <si>
    <t>1173,42*15 "Přepočtené koeficientem množství</t>
  </si>
  <si>
    <t>997221873</t>
  </si>
  <si>
    <t>1816241191</t>
  </si>
  <si>
    <t>998242011</t>
  </si>
  <si>
    <t>Přesun hmot pro železniční svršek drah kolejových o sklonu 0,8 %</t>
  </si>
  <si>
    <t>OST</t>
  </si>
  <si>
    <t>Ostatní</t>
  </si>
  <si>
    <t>5912055210</t>
  </si>
  <si>
    <t>Výměna zajišťovací značky včetně sloupku a základu konzolové</t>
  </si>
  <si>
    <t>-1032547644</t>
  </si>
  <si>
    <t>Výměna zajišťovací značky včetně sloupku a základu konzolové. Poznámka: 1. V cenách jsou započteny náklady na demontáž, výměnu a montáž součástí značky včetně zemních prací a úpravy terénu. 2. V cenách nejsou obsaženy náklady na dodávku materiálu.</t>
  </si>
  <si>
    <t>Poznámka k souboru cen:_x000D_
1. V cenách jsou započteny náklady na demontáž, výměnu a montáž součástí značky včetně zemních prací a úpravy terénu. 2. V cenách nejsou obsaženy náklady na dodávku materiálu.</t>
  </si>
  <si>
    <t>5912060210</t>
  </si>
  <si>
    <t>Demontáž zajišťovací značky včetně sloupku a základu konzolové</t>
  </si>
  <si>
    <t>279626813</t>
  </si>
  <si>
    <t>Demontáž zajišťovací značky včetně sloupku a základu konzolové. Poznámka: 1. V cenách jsou započteny náklady na demontáž součástí značky, úpravu a urovnání terénu.</t>
  </si>
  <si>
    <t>Poznámka k souboru cen:_x000D_
1. V cenách jsou započteny náklady na demontáž součástí značky, úpravu a urovnání terénu.</t>
  </si>
  <si>
    <t>5912065210</t>
  </si>
  <si>
    <t>Montáž zajišťovací značky včetně sloupku a základu konzolové</t>
  </si>
  <si>
    <t>-2052215528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</si>
  <si>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</si>
  <si>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terénu. 2. V cenách nejsou obsaženy náklady na dodávku materiálu.</t>
  </si>
  <si>
    <t>9903200100</t>
  </si>
  <si>
    <t>Přeprava mechanizace na místo prováděných prací o hmotnosti přes 12 t přes 50 do 100 km</t>
  </si>
  <si>
    <t>Poznámka k položce:_x000D_
Poznámka k položce:_x000D_
 Poznámka k položce:, přeprava ASP - doprava až 300km</t>
  </si>
  <si>
    <t>(300/100)</t>
  </si>
  <si>
    <t>VRN - VRN - 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</si>
  <si>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</si>
  <si>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</si>
  <si>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</si>
  <si>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</si>
  <si>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</si>
  <si>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</si>
  <si>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</si>
  <si>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</si>
  <si>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</si>
  <si>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</si>
  <si>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</si>
  <si>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</si>
  <si>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</si>
  <si>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012303000</t>
  </si>
  <si>
    <t>Geodetické práce po výstavbě</t>
  </si>
  <si>
    <t>013244000</t>
  </si>
  <si>
    <t>Dokumentace pro provádění stavby</t>
  </si>
  <si>
    <t>013254000</t>
  </si>
  <si>
    <t>Dokumentace skutečného provedení stavby</t>
  </si>
  <si>
    <t>VRN3</t>
  </si>
  <si>
    <t>Zařízení staveniště</t>
  </si>
  <si>
    <t>030001000</t>
  </si>
  <si>
    <t>032403000</t>
  </si>
  <si>
    <t>Provizorní komunikace</t>
  </si>
  <si>
    <t>1024</t>
  </si>
  <si>
    <t>-907287940</t>
  </si>
  <si>
    <t>55*3</t>
  </si>
  <si>
    <t>034002000</t>
  </si>
  <si>
    <t>Zabezpečení staveniště</t>
  </si>
  <si>
    <t>039002000</t>
  </si>
  <si>
    <t>Zrušení zařízení staveniště</t>
  </si>
  <si>
    <t>039203000</t>
  </si>
  <si>
    <t>Úprava terénu po zrušení zařízení staveniště</t>
  </si>
  <si>
    <t>VRN4</t>
  </si>
  <si>
    <t>Inženýrská činnost</t>
  </si>
  <si>
    <t>043194000</t>
  </si>
  <si>
    <t>Ostatní zkoušky</t>
  </si>
  <si>
    <t>VRN6</t>
  </si>
  <si>
    <t>Územní vlivy</t>
  </si>
  <si>
    <t>065002000</t>
  </si>
  <si>
    <t>Mimostaveništní doprava materiálů</t>
  </si>
  <si>
    <t>VRN7</t>
  </si>
  <si>
    <t>Provozní vlivy</t>
  </si>
  <si>
    <t>074103000</t>
  </si>
  <si>
    <t>Bezpečnostní hlídka</t>
  </si>
  <si>
    <t>hod</t>
  </si>
  <si>
    <t>1233462326</t>
  </si>
  <si>
    <t>Křížení el. vedení u železnice - snížení rychlosti</t>
  </si>
  <si>
    <t>(2*8)*90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</si>
</sst>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0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167" fontId="22" fillId="0" borderId="22" xfId="0" applyNumberFormat="1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40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T13" sqref="T13"/>
    </sheetView>
  </sheetViews>
  <sheetFormatPr defaultRowHeight="11.25"/>
  <cols>
    <col min="1" max="1" width="8.33203125" style="11" customWidth="1"/>
    <col min="2" max="2" width="1.6640625" style="11" customWidth="1"/>
    <col min="3" max="3" width="4.1640625" style="11" customWidth="1"/>
    <col min="4" max="33" width="2.6640625" style="11" customWidth="1"/>
    <col min="34" max="34" width="3.33203125" style="11" customWidth="1"/>
    <col min="35" max="35" width="31.6640625" style="11" customWidth="1"/>
    <col min="36" max="37" width="2.5" style="11" customWidth="1"/>
    <col min="38" max="38" width="8.33203125" style="11" customWidth="1"/>
    <col min="39" max="39" width="3.33203125" style="11" customWidth="1"/>
    <col min="40" max="40" width="13.33203125" style="11" customWidth="1"/>
    <col min="41" max="41" width="7.5" style="11" customWidth="1"/>
    <col min="42" max="42" width="4.1640625" style="11" customWidth="1"/>
    <col min="43" max="43" width="15.6640625" style="11" hidden="1" customWidth="1"/>
    <col min="44" max="44" width="13.6640625" style="11" customWidth="1"/>
    <col min="45" max="47" width="25.83203125" style="11" hidden="1" customWidth="1"/>
    <col min="48" max="49" width="21.6640625" style="11" hidden="1" customWidth="1"/>
    <col min="50" max="51" width="25" style="11" hidden="1" customWidth="1"/>
    <col min="52" max="52" width="21.6640625" style="11" hidden="1" customWidth="1"/>
    <col min="53" max="53" width="19.1640625" style="11" hidden="1" customWidth="1"/>
    <col min="54" max="54" width="25" style="11" hidden="1" customWidth="1"/>
    <col min="55" max="55" width="21.6640625" style="11" hidden="1" customWidth="1"/>
    <col min="56" max="56" width="19.1640625" style="11" hidden="1" customWidth="1"/>
    <col min="57" max="57" width="66.5" style="11" customWidth="1"/>
    <col min="58" max="70" width="9.33203125" style="11"/>
    <col min="71" max="91" width="9.33203125" style="11" hidden="1"/>
    <col min="92" max="16384" width="9.33203125" style="1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ht="36.950000000000003" customHeight="1">
      <c r="AR2" s="231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5"/>
      <c r="BE5" s="209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5"/>
      <c r="BE6" s="210"/>
      <c r="BS6" s="12" t="s">
        <v>6</v>
      </c>
    </row>
    <row r="7" spans="1:74" ht="12" customHeight="1">
      <c r="B7" s="15"/>
      <c r="D7" s="21" t="s">
        <v>18</v>
      </c>
      <c r="K7" s="22" t="s">
        <v>1</v>
      </c>
      <c r="AK7" s="21" t="s">
        <v>19</v>
      </c>
      <c r="AN7" s="22" t="s">
        <v>1</v>
      </c>
      <c r="AR7" s="15"/>
      <c r="BE7" s="210"/>
      <c r="BS7" s="12" t="s">
        <v>6</v>
      </c>
    </row>
    <row r="8" spans="1:74" ht="12" customHeight="1">
      <c r="B8" s="15"/>
      <c r="D8" s="21" t="s">
        <v>20</v>
      </c>
      <c r="K8" s="22" t="s">
        <v>21</v>
      </c>
      <c r="AK8" s="21" t="s">
        <v>22</v>
      </c>
      <c r="AN8" s="1" t="s">
        <v>23</v>
      </c>
      <c r="AR8" s="15"/>
      <c r="BE8" s="210"/>
      <c r="BS8" s="12" t="s">
        <v>6</v>
      </c>
    </row>
    <row r="9" spans="1:74" ht="14.45" customHeight="1">
      <c r="B9" s="15"/>
      <c r="AR9" s="15"/>
      <c r="BE9" s="210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22" t="s">
        <v>1</v>
      </c>
      <c r="AR10" s="15"/>
      <c r="BE10" s="210"/>
      <c r="BS10" s="12" t="s">
        <v>6</v>
      </c>
    </row>
    <row r="11" spans="1:74" ht="18.399999999999999" customHeight="1">
      <c r="B11" s="15"/>
      <c r="E11" s="22" t="s">
        <v>21</v>
      </c>
      <c r="AK11" s="21" t="s">
        <v>26</v>
      </c>
      <c r="AN11" s="22" t="s">
        <v>1</v>
      </c>
      <c r="AR11" s="15"/>
      <c r="BE11" s="210"/>
      <c r="BS11" s="12" t="s">
        <v>6</v>
      </c>
    </row>
    <row r="12" spans="1:74" ht="6.95" customHeight="1">
      <c r="B12" s="15"/>
      <c r="AR12" s="15"/>
      <c r="BE12" s="210"/>
      <c r="BS12" s="12" t="s">
        <v>6</v>
      </c>
    </row>
    <row r="13" spans="1:74" ht="12" customHeight="1">
      <c r="B13" s="15"/>
      <c r="D13" s="21" t="s">
        <v>27</v>
      </c>
      <c r="AK13" s="21" t="s">
        <v>25</v>
      </c>
      <c r="AN13" s="2" t="s">
        <v>28</v>
      </c>
      <c r="AR13" s="15"/>
      <c r="BE13" s="210"/>
      <c r="BS13" s="12" t="s">
        <v>6</v>
      </c>
    </row>
    <row r="14" spans="1:74" ht="12.75">
      <c r="B14" s="15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" t="s">
        <v>26</v>
      </c>
      <c r="AN14" s="2" t="s">
        <v>28</v>
      </c>
      <c r="AR14" s="15"/>
      <c r="BE14" s="210"/>
      <c r="BS14" s="12" t="s">
        <v>6</v>
      </c>
    </row>
    <row r="15" spans="1:74" ht="6.95" customHeight="1">
      <c r="B15" s="15"/>
      <c r="AR15" s="15"/>
      <c r="BE15" s="210"/>
      <c r="BS15" s="12" t="s">
        <v>3</v>
      </c>
    </row>
    <row r="16" spans="1:74" ht="12" customHeight="1">
      <c r="B16" s="15"/>
      <c r="D16" s="21" t="s">
        <v>29</v>
      </c>
      <c r="AK16" s="21" t="s">
        <v>25</v>
      </c>
      <c r="AN16" s="22" t="s">
        <v>1</v>
      </c>
      <c r="AR16" s="15"/>
      <c r="BE16" s="210"/>
      <c r="BS16" s="12" t="s">
        <v>3</v>
      </c>
    </row>
    <row r="17" spans="1:71" ht="18.399999999999999" customHeight="1">
      <c r="B17" s="15"/>
      <c r="E17" s="22" t="s">
        <v>21</v>
      </c>
      <c r="AK17" s="21" t="s">
        <v>26</v>
      </c>
      <c r="AN17" s="22" t="s">
        <v>1</v>
      </c>
      <c r="AR17" s="15"/>
      <c r="BE17" s="210"/>
      <c r="BS17" s="12" t="s">
        <v>30</v>
      </c>
    </row>
    <row r="18" spans="1:71" ht="6.95" customHeight="1">
      <c r="B18" s="15"/>
      <c r="AR18" s="15"/>
      <c r="BE18" s="210"/>
      <c r="BS18" s="12" t="s">
        <v>6</v>
      </c>
    </row>
    <row r="19" spans="1:71" ht="12" customHeight="1">
      <c r="B19" s="15"/>
      <c r="D19" s="21" t="s">
        <v>31</v>
      </c>
      <c r="AK19" s="21" t="s">
        <v>25</v>
      </c>
      <c r="AN19" s="22" t="s">
        <v>1</v>
      </c>
      <c r="AR19" s="15"/>
      <c r="BE19" s="210"/>
      <c r="BS19" s="12" t="s">
        <v>6</v>
      </c>
    </row>
    <row r="20" spans="1:71" ht="18.399999999999999" customHeight="1">
      <c r="B20" s="15"/>
      <c r="E20" s="22" t="s">
        <v>21</v>
      </c>
      <c r="AK20" s="21" t="s">
        <v>26</v>
      </c>
      <c r="AN20" s="22" t="s">
        <v>1</v>
      </c>
      <c r="AR20" s="15"/>
      <c r="BE20" s="210"/>
      <c r="BS20" s="12" t="s">
        <v>30</v>
      </c>
    </row>
    <row r="21" spans="1:71" ht="6.95" customHeight="1">
      <c r="B21" s="15"/>
      <c r="AR21" s="15"/>
      <c r="BE21" s="210"/>
    </row>
    <row r="22" spans="1:71" ht="12" customHeight="1">
      <c r="B22" s="15"/>
      <c r="D22" s="21" t="s">
        <v>32</v>
      </c>
      <c r="AR22" s="15"/>
      <c r="BE22" s="210"/>
    </row>
    <row r="23" spans="1:71" ht="16.5" customHeight="1">
      <c r="B23" s="15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5"/>
      <c r="BE23" s="210"/>
    </row>
    <row r="24" spans="1:71" ht="6.95" customHeight="1">
      <c r="B24" s="15"/>
      <c r="AR24" s="15"/>
      <c r="BE24" s="210"/>
    </row>
    <row r="25" spans="1:71" ht="6.95" customHeight="1">
      <c r="B25" s="1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5"/>
      <c r="BE25" s="210"/>
    </row>
    <row r="26" spans="1:71" s="28" customFormat="1" ht="25.9" customHeight="1">
      <c r="A26" s="24"/>
      <c r="B26" s="25"/>
      <c r="C26" s="24"/>
      <c r="D26" s="26" t="s">
        <v>33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18">
        <f>ROUND(AG94,2)</f>
        <v>0</v>
      </c>
      <c r="AL26" s="219"/>
      <c r="AM26" s="219"/>
      <c r="AN26" s="219"/>
      <c r="AO26" s="219"/>
      <c r="AP26" s="24"/>
      <c r="AQ26" s="24"/>
      <c r="AR26" s="25"/>
      <c r="BE26" s="210"/>
    </row>
    <row r="27" spans="1:71" s="28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210"/>
    </row>
    <row r="28" spans="1:71" s="28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20" t="s">
        <v>34</v>
      </c>
      <c r="M28" s="220"/>
      <c r="N28" s="220"/>
      <c r="O28" s="220"/>
      <c r="P28" s="220"/>
      <c r="Q28" s="24"/>
      <c r="R28" s="24"/>
      <c r="S28" s="24"/>
      <c r="T28" s="24"/>
      <c r="U28" s="24"/>
      <c r="V28" s="24"/>
      <c r="W28" s="220" t="s">
        <v>35</v>
      </c>
      <c r="X28" s="220"/>
      <c r="Y28" s="220"/>
      <c r="Z28" s="220"/>
      <c r="AA28" s="220"/>
      <c r="AB28" s="220"/>
      <c r="AC28" s="220"/>
      <c r="AD28" s="220"/>
      <c r="AE28" s="220"/>
      <c r="AF28" s="24"/>
      <c r="AG28" s="24"/>
      <c r="AH28" s="24"/>
      <c r="AI28" s="24"/>
      <c r="AJ28" s="24"/>
      <c r="AK28" s="220" t="s">
        <v>36</v>
      </c>
      <c r="AL28" s="220"/>
      <c r="AM28" s="220"/>
      <c r="AN28" s="220"/>
      <c r="AO28" s="220"/>
      <c r="AP28" s="24"/>
      <c r="AQ28" s="24"/>
      <c r="AR28" s="25"/>
      <c r="BE28" s="210"/>
    </row>
    <row r="29" spans="1:71" s="29" customFormat="1" ht="14.45" customHeight="1">
      <c r="B29" s="30"/>
      <c r="D29" s="21" t="s">
        <v>37</v>
      </c>
      <c r="F29" s="21" t="s">
        <v>38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0"/>
      <c r="BE29" s="211"/>
    </row>
    <row r="30" spans="1:71" s="29" customFormat="1" ht="14.45" customHeight="1">
      <c r="B30" s="30"/>
      <c r="F30" s="21" t="s">
        <v>39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0"/>
      <c r="BE30" s="211"/>
    </row>
    <row r="31" spans="1:71" s="29" customFormat="1" ht="14.45" hidden="1" customHeight="1">
      <c r="B31" s="30"/>
      <c r="F31" s="21" t="s">
        <v>40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0"/>
      <c r="BE31" s="211"/>
    </row>
    <row r="32" spans="1:71" s="29" customFormat="1" ht="14.45" hidden="1" customHeight="1">
      <c r="B32" s="30"/>
      <c r="F32" s="21" t="s">
        <v>41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0"/>
      <c r="BE32" s="211"/>
    </row>
    <row r="33" spans="1:57" s="29" customFormat="1" ht="14.45" hidden="1" customHeight="1">
      <c r="B33" s="30"/>
      <c r="F33" s="21" t="s">
        <v>42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0"/>
      <c r="BE33" s="211"/>
    </row>
    <row r="34" spans="1:57" s="28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10"/>
    </row>
    <row r="35" spans="1:57" s="28" customFormat="1" ht="25.9" customHeight="1">
      <c r="A35" s="24"/>
      <c r="B35" s="25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241" t="s">
        <v>45</v>
      </c>
      <c r="Y35" s="242"/>
      <c r="Z35" s="242"/>
      <c r="AA35" s="242"/>
      <c r="AB35" s="242"/>
      <c r="AC35" s="33"/>
      <c r="AD35" s="33"/>
      <c r="AE35" s="33"/>
      <c r="AF35" s="33"/>
      <c r="AG35" s="33"/>
      <c r="AH35" s="33"/>
      <c r="AI35" s="33"/>
      <c r="AJ35" s="33"/>
      <c r="AK35" s="243">
        <f>SUM(AK26:AK33)</f>
        <v>0</v>
      </c>
      <c r="AL35" s="242"/>
      <c r="AM35" s="242"/>
      <c r="AN35" s="242"/>
      <c r="AO35" s="244"/>
      <c r="AP35" s="31"/>
      <c r="AQ35" s="31"/>
      <c r="AR35" s="25"/>
      <c r="BE35" s="24"/>
    </row>
    <row r="36" spans="1:57" s="28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8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ht="14.45" customHeight="1">
      <c r="B38" s="15"/>
      <c r="AR38" s="15"/>
    </row>
    <row r="39" spans="1:57" ht="14.45" customHeight="1">
      <c r="B39" s="15"/>
      <c r="AR39" s="15"/>
    </row>
    <row r="40" spans="1:57" ht="14.45" customHeight="1">
      <c r="B40" s="15"/>
      <c r="AR40" s="15"/>
    </row>
    <row r="41" spans="1:57" ht="14.45" customHeight="1">
      <c r="B41" s="15"/>
      <c r="AR41" s="15"/>
    </row>
    <row r="42" spans="1:57" ht="14.45" customHeight="1">
      <c r="B42" s="15"/>
      <c r="AR42" s="15"/>
    </row>
    <row r="43" spans="1:57" ht="14.45" customHeight="1">
      <c r="B43" s="15"/>
      <c r="AR43" s="15"/>
    </row>
    <row r="44" spans="1:57" ht="14.45" customHeight="1">
      <c r="B44" s="15"/>
      <c r="AR44" s="15"/>
    </row>
    <row r="45" spans="1:57" ht="14.45" customHeight="1">
      <c r="B45" s="15"/>
      <c r="AR45" s="15"/>
    </row>
    <row r="46" spans="1:57" ht="14.45" customHeight="1">
      <c r="B46" s="15"/>
      <c r="AR46" s="15"/>
    </row>
    <row r="47" spans="1:57" ht="14.45" customHeight="1">
      <c r="B47" s="15"/>
      <c r="AR47" s="15"/>
    </row>
    <row r="48" spans="1:57" ht="14.45" customHeight="1">
      <c r="B48" s="15"/>
      <c r="AR48" s="15"/>
    </row>
    <row r="49" spans="1:57" s="28" customFormat="1" ht="14.45" customHeight="1">
      <c r="B49" s="35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35"/>
    </row>
    <row r="50" spans="1:57">
      <c r="B50" s="15"/>
      <c r="AR50" s="15"/>
    </row>
    <row r="51" spans="1:57">
      <c r="B51" s="15"/>
      <c r="AR51" s="15"/>
    </row>
    <row r="52" spans="1:57">
      <c r="B52" s="15"/>
      <c r="AR52" s="15"/>
    </row>
    <row r="53" spans="1:57">
      <c r="B53" s="15"/>
      <c r="AR53" s="15"/>
    </row>
    <row r="54" spans="1:57">
      <c r="B54" s="15"/>
      <c r="AR54" s="15"/>
    </row>
    <row r="55" spans="1:57">
      <c r="B55" s="15"/>
      <c r="AR55" s="15"/>
    </row>
    <row r="56" spans="1:57">
      <c r="B56" s="15"/>
      <c r="AR56" s="15"/>
    </row>
    <row r="57" spans="1:57">
      <c r="B57" s="15"/>
      <c r="AR57" s="15"/>
    </row>
    <row r="58" spans="1:57">
      <c r="B58" s="15"/>
      <c r="AR58" s="15"/>
    </row>
    <row r="59" spans="1:57">
      <c r="B59" s="15"/>
      <c r="AR59" s="15"/>
    </row>
    <row r="60" spans="1:57" s="28" customFormat="1" ht="12.75">
      <c r="A60" s="24"/>
      <c r="B60" s="25"/>
      <c r="C60" s="24"/>
      <c r="D60" s="38" t="s">
        <v>48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8" t="s">
        <v>49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8" t="s">
        <v>48</v>
      </c>
      <c r="AI60" s="27"/>
      <c r="AJ60" s="27"/>
      <c r="AK60" s="27"/>
      <c r="AL60" s="27"/>
      <c r="AM60" s="38" t="s">
        <v>49</v>
      </c>
      <c r="AN60" s="27"/>
      <c r="AO60" s="27"/>
      <c r="AP60" s="24"/>
      <c r="AQ60" s="24"/>
      <c r="AR60" s="25"/>
      <c r="BE60" s="24"/>
    </row>
    <row r="61" spans="1:57">
      <c r="B61" s="15"/>
      <c r="AR61" s="15"/>
    </row>
    <row r="62" spans="1:57">
      <c r="B62" s="15"/>
      <c r="AR62" s="15"/>
    </row>
    <row r="63" spans="1:57">
      <c r="B63" s="15"/>
      <c r="AR63" s="15"/>
    </row>
    <row r="64" spans="1:57" s="28" customFormat="1" ht="12.75">
      <c r="A64" s="24"/>
      <c r="B64" s="25"/>
      <c r="C64" s="24"/>
      <c r="D64" s="36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51</v>
      </c>
      <c r="AI64" s="39"/>
      <c r="AJ64" s="39"/>
      <c r="AK64" s="39"/>
      <c r="AL64" s="39"/>
      <c r="AM64" s="39"/>
      <c r="AN64" s="39"/>
      <c r="AO64" s="39"/>
      <c r="AP64" s="24"/>
      <c r="AQ64" s="24"/>
      <c r="AR64" s="25"/>
      <c r="BE64" s="24"/>
    </row>
    <row r="65" spans="1:57">
      <c r="B65" s="15"/>
      <c r="AR65" s="15"/>
    </row>
    <row r="66" spans="1:57">
      <c r="B66" s="15"/>
      <c r="AR66" s="15"/>
    </row>
    <row r="67" spans="1:57">
      <c r="B67" s="15"/>
      <c r="AR67" s="15"/>
    </row>
    <row r="68" spans="1:57">
      <c r="B68" s="15"/>
      <c r="AR68" s="15"/>
    </row>
    <row r="69" spans="1:57">
      <c r="B69" s="15"/>
      <c r="AR69" s="15"/>
    </row>
    <row r="70" spans="1:57">
      <c r="B70" s="15"/>
      <c r="AR70" s="15"/>
    </row>
    <row r="71" spans="1:57">
      <c r="B71" s="15"/>
      <c r="AR71" s="15"/>
    </row>
    <row r="72" spans="1:57">
      <c r="B72" s="15"/>
      <c r="AR72" s="15"/>
    </row>
    <row r="73" spans="1:57">
      <c r="B73" s="15"/>
      <c r="AR73" s="15"/>
    </row>
    <row r="74" spans="1:57">
      <c r="B74" s="15"/>
      <c r="AR74" s="15"/>
    </row>
    <row r="75" spans="1:57" s="28" customFormat="1" ht="12.75">
      <c r="A75" s="24"/>
      <c r="B75" s="25"/>
      <c r="C75" s="24"/>
      <c r="D75" s="38" t="s">
        <v>48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8" t="s">
        <v>49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8" t="s">
        <v>48</v>
      </c>
      <c r="AI75" s="27"/>
      <c r="AJ75" s="27"/>
      <c r="AK75" s="27"/>
      <c r="AL75" s="27"/>
      <c r="AM75" s="38" t="s">
        <v>49</v>
      </c>
      <c r="AN75" s="27"/>
      <c r="AO75" s="27"/>
      <c r="AP75" s="24"/>
      <c r="AQ75" s="24"/>
      <c r="AR75" s="25"/>
      <c r="BE75" s="24"/>
    </row>
    <row r="76" spans="1:57" s="28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8" customFormat="1" ht="6.95" customHeight="1">
      <c r="A77" s="24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  <c r="BE77" s="24"/>
    </row>
    <row r="81" spans="1:91" s="28" customFormat="1" ht="6.95" customHeight="1">
      <c r="A81" s="24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  <c r="BE81" s="24"/>
    </row>
    <row r="82" spans="1:91" s="28" customFormat="1" ht="24.95" customHeight="1">
      <c r="A82" s="24"/>
      <c r="B82" s="25"/>
      <c r="C82" s="16" t="s">
        <v>52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1" s="28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1" s="44" customFormat="1" ht="12" customHeight="1">
      <c r="B84" s="45"/>
      <c r="C84" s="21" t="s">
        <v>13</v>
      </c>
      <c r="L84" s="44" t="str">
        <f>K5</f>
        <v>2020/04</v>
      </c>
      <c r="AR84" s="45"/>
    </row>
    <row r="85" spans="1:91" s="46" customFormat="1" ht="36.950000000000003" customHeight="1">
      <c r="B85" s="47"/>
      <c r="C85" s="48" t="s">
        <v>16</v>
      </c>
      <c r="L85" s="232" t="str">
        <f>K6</f>
        <v>Oprava mostu v km 6,268 trati Liberec - Hrádek nad Nisou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47"/>
    </row>
    <row r="86" spans="1:91" s="28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1" s="28" customFormat="1" ht="12" customHeight="1">
      <c r="A87" s="24"/>
      <c r="B87" s="25"/>
      <c r="C87" s="21" t="s">
        <v>20</v>
      </c>
      <c r="D87" s="24"/>
      <c r="E87" s="24"/>
      <c r="F87" s="24"/>
      <c r="G87" s="24"/>
      <c r="H87" s="24"/>
      <c r="I87" s="24"/>
      <c r="J87" s="24"/>
      <c r="K87" s="24"/>
      <c r="L87" s="49" t="str">
        <f>IF(K8="","",K8)</f>
        <v xml:space="preserve"> 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1" t="s">
        <v>22</v>
      </c>
      <c r="AJ87" s="24"/>
      <c r="AK87" s="24"/>
      <c r="AL87" s="24"/>
      <c r="AM87" s="234" t="str">
        <f>IF(AN8= "","",AN8)</f>
        <v>6. 1. 2020</v>
      </c>
      <c r="AN87" s="234"/>
      <c r="AO87" s="24"/>
      <c r="AP87" s="24"/>
      <c r="AQ87" s="24"/>
      <c r="AR87" s="25"/>
      <c r="BE87" s="24"/>
    </row>
    <row r="88" spans="1:91" s="28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1" s="28" customFormat="1" ht="15.2" customHeight="1">
      <c r="A89" s="24"/>
      <c r="B89" s="25"/>
      <c r="C89" s="21" t="s">
        <v>24</v>
      </c>
      <c r="D89" s="24"/>
      <c r="E89" s="24"/>
      <c r="F89" s="24"/>
      <c r="G89" s="24"/>
      <c r="H89" s="24"/>
      <c r="I89" s="24"/>
      <c r="J89" s="24"/>
      <c r="K89" s="24"/>
      <c r="L89" s="44" t="str">
        <f>IF(E11= "","",E11)</f>
        <v xml:space="preserve"> 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1" t="s">
        <v>29</v>
      </c>
      <c r="AJ89" s="24"/>
      <c r="AK89" s="24"/>
      <c r="AL89" s="24"/>
      <c r="AM89" s="235" t="str">
        <f>IF(E17="","",E17)</f>
        <v xml:space="preserve"> </v>
      </c>
      <c r="AN89" s="236"/>
      <c r="AO89" s="236"/>
      <c r="AP89" s="236"/>
      <c r="AQ89" s="24"/>
      <c r="AR89" s="25"/>
      <c r="AS89" s="237" t="s">
        <v>53</v>
      </c>
      <c r="AT89" s="23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4"/>
    </row>
    <row r="90" spans="1:91" s="28" customFormat="1" ht="15.2" customHeight="1">
      <c r="A90" s="24"/>
      <c r="B90" s="25"/>
      <c r="C90" s="21" t="s">
        <v>27</v>
      </c>
      <c r="D90" s="24"/>
      <c r="E90" s="24"/>
      <c r="F90" s="24"/>
      <c r="G90" s="24"/>
      <c r="H90" s="24"/>
      <c r="I90" s="24"/>
      <c r="J90" s="24"/>
      <c r="K90" s="24"/>
      <c r="L90" s="4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1" t="s">
        <v>31</v>
      </c>
      <c r="AJ90" s="24"/>
      <c r="AK90" s="24"/>
      <c r="AL90" s="24"/>
      <c r="AM90" s="235" t="str">
        <f>IF(E20="","",E20)</f>
        <v xml:space="preserve"> </v>
      </c>
      <c r="AN90" s="236"/>
      <c r="AO90" s="236"/>
      <c r="AP90" s="236"/>
      <c r="AQ90" s="24"/>
      <c r="AR90" s="25"/>
      <c r="AS90" s="239"/>
      <c r="AT90" s="24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4"/>
    </row>
    <row r="91" spans="1:91" s="28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239"/>
      <c r="AT91" s="24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4"/>
    </row>
    <row r="92" spans="1:91" s="28" customFormat="1" ht="29.25" customHeight="1">
      <c r="A92" s="24"/>
      <c r="B92" s="25"/>
      <c r="C92" s="224" t="s">
        <v>54</v>
      </c>
      <c r="D92" s="225"/>
      <c r="E92" s="225"/>
      <c r="F92" s="225"/>
      <c r="G92" s="225"/>
      <c r="H92" s="54"/>
      <c r="I92" s="226" t="s">
        <v>55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56</v>
      </c>
      <c r="AH92" s="225"/>
      <c r="AI92" s="225"/>
      <c r="AJ92" s="225"/>
      <c r="AK92" s="225"/>
      <c r="AL92" s="225"/>
      <c r="AM92" s="225"/>
      <c r="AN92" s="226" t="s">
        <v>57</v>
      </c>
      <c r="AO92" s="225"/>
      <c r="AP92" s="228"/>
      <c r="AQ92" s="55" t="s">
        <v>58</v>
      </c>
      <c r="AR92" s="25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4"/>
    </row>
    <row r="93" spans="1:91" s="28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4"/>
    </row>
    <row r="94" spans="1:91" s="62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9">
        <f>ROUND(SUM(AG95:AG97),2)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66" t="s">
        <v>1</v>
      </c>
      <c r="AR94" s="63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82" customFormat="1" ht="50.25" customHeight="1">
      <c r="A95" s="73" t="s">
        <v>77</v>
      </c>
      <c r="B95" s="74"/>
      <c r="C95" s="75"/>
      <c r="D95" s="223" t="s">
        <v>78</v>
      </c>
      <c r="E95" s="223"/>
      <c r="F95" s="223"/>
      <c r="G95" s="223"/>
      <c r="H95" s="223"/>
      <c r="I95" s="76"/>
      <c r="J95" s="223" t="s">
        <v>79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'18-007-01 - Oprava m - 18...'!J30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7" t="s">
        <v>80</v>
      </c>
      <c r="AR95" s="74"/>
      <c r="AS95" s="78">
        <v>0</v>
      </c>
      <c r="AT95" s="79">
        <f>ROUND(SUM(AV95:AW95),2)</f>
        <v>0</v>
      </c>
      <c r="AU95" s="80">
        <f>'18-007-01 - Oprava m - 18...'!P129</f>
        <v>0</v>
      </c>
      <c r="AV95" s="79">
        <f>'18-007-01 - Oprava m - 18...'!J33</f>
        <v>0</v>
      </c>
      <c r="AW95" s="79">
        <f>'18-007-01 - Oprava m - 18...'!J34</f>
        <v>0</v>
      </c>
      <c r="AX95" s="79">
        <f>'18-007-01 - Oprava m - 18...'!J35</f>
        <v>0</v>
      </c>
      <c r="AY95" s="79">
        <f>'18-007-01 - Oprava m - 18...'!J36</f>
        <v>0</v>
      </c>
      <c r="AZ95" s="79">
        <f>'18-007-01 - Oprava m - 18...'!F33</f>
        <v>0</v>
      </c>
      <c r="BA95" s="79">
        <f>'18-007-01 - Oprava m - 18...'!F34</f>
        <v>0</v>
      </c>
      <c r="BB95" s="79">
        <f>'18-007-01 - Oprava m - 18...'!F35</f>
        <v>0</v>
      </c>
      <c r="BC95" s="79">
        <f>'18-007-01 - Oprava m - 18...'!F36</f>
        <v>0</v>
      </c>
      <c r="BD95" s="81">
        <f>'18-007-01 - Oprava m - 18...'!F37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83</v>
      </c>
    </row>
    <row r="96" spans="1:91" s="82" customFormat="1" ht="37.5" customHeight="1">
      <c r="A96" s="73" t="s">
        <v>77</v>
      </c>
      <c r="B96" s="74"/>
      <c r="C96" s="75"/>
      <c r="D96" s="223" t="s">
        <v>84</v>
      </c>
      <c r="E96" s="223"/>
      <c r="F96" s="223"/>
      <c r="G96" s="223"/>
      <c r="H96" s="223"/>
      <c r="I96" s="76"/>
      <c r="J96" s="223" t="s">
        <v>84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'18-007-02 - Kolej - 18-00...'!J30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77" t="s">
        <v>80</v>
      </c>
      <c r="AR96" s="74"/>
      <c r="AS96" s="78">
        <v>0</v>
      </c>
      <c r="AT96" s="79">
        <f>ROUND(SUM(AV96:AW96),2)</f>
        <v>0</v>
      </c>
      <c r="AU96" s="80">
        <f>'18-007-02 - Kolej - 18-00...'!P122</f>
        <v>0</v>
      </c>
      <c r="AV96" s="79">
        <f>'18-007-02 - Kolej - 18-00...'!J33</f>
        <v>0</v>
      </c>
      <c r="AW96" s="79">
        <f>'18-007-02 - Kolej - 18-00...'!J34</f>
        <v>0</v>
      </c>
      <c r="AX96" s="79">
        <f>'18-007-02 - Kolej - 18-00...'!J35</f>
        <v>0</v>
      </c>
      <c r="AY96" s="79">
        <f>'18-007-02 - Kolej - 18-00...'!J36</f>
        <v>0</v>
      </c>
      <c r="AZ96" s="79">
        <f>'18-007-02 - Kolej - 18-00...'!F33</f>
        <v>0</v>
      </c>
      <c r="BA96" s="79">
        <f>'18-007-02 - Kolej - 18-00...'!F34</f>
        <v>0</v>
      </c>
      <c r="BB96" s="79">
        <f>'18-007-02 - Kolej - 18-00...'!F35</f>
        <v>0</v>
      </c>
      <c r="BC96" s="79">
        <f>'18-007-02 - Kolej - 18-00...'!F36</f>
        <v>0</v>
      </c>
      <c r="BD96" s="81">
        <f>'18-007-02 - Kolej - 18-00...'!F37</f>
        <v>0</v>
      </c>
      <c r="BT96" s="83" t="s">
        <v>81</v>
      </c>
      <c r="BV96" s="83" t="s">
        <v>75</v>
      </c>
      <c r="BW96" s="83" t="s">
        <v>85</v>
      </c>
      <c r="BX96" s="83" t="s">
        <v>4</v>
      </c>
      <c r="CL96" s="83" t="s">
        <v>1</v>
      </c>
      <c r="CM96" s="83" t="s">
        <v>83</v>
      </c>
    </row>
    <row r="97" spans="1:91" s="82" customFormat="1" ht="24.75" customHeight="1">
      <c r="A97" s="73" t="s">
        <v>77</v>
      </c>
      <c r="B97" s="74"/>
      <c r="C97" s="75"/>
      <c r="D97" s="223" t="s">
        <v>86</v>
      </c>
      <c r="E97" s="223"/>
      <c r="F97" s="223"/>
      <c r="G97" s="223"/>
      <c r="H97" s="223"/>
      <c r="I97" s="76"/>
      <c r="J97" s="223" t="s">
        <v>86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1">
        <f>'VRN - VRN - VRN - VRN'!J30</f>
        <v>0</v>
      </c>
      <c r="AH97" s="222"/>
      <c r="AI97" s="222"/>
      <c r="AJ97" s="222"/>
      <c r="AK97" s="222"/>
      <c r="AL97" s="222"/>
      <c r="AM97" s="222"/>
      <c r="AN97" s="221">
        <f>SUM(AG97,AT97)</f>
        <v>0</v>
      </c>
      <c r="AO97" s="222"/>
      <c r="AP97" s="222"/>
      <c r="AQ97" s="77" t="s">
        <v>80</v>
      </c>
      <c r="AR97" s="74"/>
      <c r="AS97" s="84">
        <v>0</v>
      </c>
      <c r="AT97" s="85">
        <f>ROUND(SUM(AV97:AW97),2)</f>
        <v>0</v>
      </c>
      <c r="AU97" s="86">
        <f>'VRN - VRN - VRN - VRN'!P122</f>
        <v>0</v>
      </c>
      <c r="AV97" s="85">
        <f>'VRN - VRN - VRN - VRN'!J33</f>
        <v>0</v>
      </c>
      <c r="AW97" s="85">
        <f>'VRN - VRN - VRN - VRN'!J34</f>
        <v>0</v>
      </c>
      <c r="AX97" s="85">
        <f>'VRN - VRN - VRN - VRN'!J35</f>
        <v>0</v>
      </c>
      <c r="AY97" s="85">
        <f>'VRN - VRN - VRN - VRN'!J36</f>
        <v>0</v>
      </c>
      <c r="AZ97" s="85">
        <f>'VRN - VRN - VRN - VRN'!F33</f>
        <v>0</v>
      </c>
      <c r="BA97" s="85">
        <f>'VRN - VRN - VRN - VRN'!F34</f>
        <v>0</v>
      </c>
      <c r="BB97" s="85">
        <f>'VRN - VRN - VRN - VRN'!F35</f>
        <v>0</v>
      </c>
      <c r="BC97" s="85">
        <f>'VRN - VRN - VRN - VRN'!F36</f>
        <v>0</v>
      </c>
      <c r="BD97" s="87">
        <f>'VRN - VRN - VRN - VRN'!F37</f>
        <v>0</v>
      </c>
      <c r="BT97" s="83" t="s">
        <v>81</v>
      </c>
      <c r="BV97" s="83" t="s">
        <v>75</v>
      </c>
      <c r="BW97" s="83" t="s">
        <v>87</v>
      </c>
      <c r="BX97" s="83" t="s">
        <v>4</v>
      </c>
      <c r="CL97" s="83" t="s">
        <v>1</v>
      </c>
      <c r="CM97" s="83" t="s">
        <v>83</v>
      </c>
    </row>
    <row r="98" spans="1:91" s="28" customFormat="1" ht="30" customHeight="1">
      <c r="A98" s="24"/>
      <c r="B98" s="25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5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</row>
    <row r="99" spans="1:91" s="28" customFormat="1" ht="6.95" customHeight="1">
      <c r="A99" s="24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</row>
  </sheetData>
  <sheetProtection password="9F15" sheet="1" objects="1" scenarios="1"/>
  <mergeCells count="50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18-007-01 - Oprava m - 18...'!C2" display="/"/>
    <hyperlink ref="A96" location="'18-007-02 - Kolej - 18-00...'!C2" display="/"/>
    <hyperlink ref="A97" location="'VRN - VRN - VRN - VRN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6"/>
  <sheetViews>
    <sheetView showGridLines="0" workbookViewId="0">
      <selection activeCell="K140" sqref="K140"/>
    </sheetView>
  </sheetViews>
  <sheetFormatPr defaultRowHeight="11.25"/>
  <cols>
    <col min="1" max="1" width="8.33203125" style="11" customWidth="1"/>
    <col min="2" max="2" width="1.6640625" style="11" customWidth="1"/>
    <col min="3" max="3" width="4.1640625" style="11" customWidth="1"/>
    <col min="4" max="4" width="4.33203125" style="11" customWidth="1"/>
    <col min="5" max="5" width="17.1640625" style="11" customWidth="1"/>
    <col min="6" max="6" width="50.83203125" style="11" customWidth="1"/>
    <col min="7" max="7" width="7" style="11" customWidth="1"/>
    <col min="8" max="8" width="11.5" style="11" customWidth="1"/>
    <col min="9" max="11" width="20.1640625" style="11" customWidth="1"/>
    <col min="12" max="12" width="9.33203125" style="11" customWidth="1"/>
    <col min="13" max="13" width="10.83203125" style="11" hidden="1" customWidth="1"/>
    <col min="14" max="14" width="9.33203125" style="11" hidden="1"/>
    <col min="15" max="20" width="14.1640625" style="11" hidden="1" customWidth="1"/>
    <col min="21" max="21" width="16.33203125" style="11" hidden="1" customWidth="1"/>
    <col min="22" max="22" width="12.33203125" style="11" customWidth="1"/>
    <col min="23" max="23" width="16.33203125" style="11" customWidth="1"/>
    <col min="24" max="24" width="12.33203125" style="11" customWidth="1"/>
    <col min="25" max="25" width="15" style="11" customWidth="1"/>
    <col min="26" max="26" width="11" style="11" customWidth="1"/>
    <col min="27" max="27" width="15" style="11" customWidth="1"/>
    <col min="28" max="28" width="16.33203125" style="11" customWidth="1"/>
    <col min="29" max="29" width="11" style="11" customWidth="1"/>
    <col min="30" max="30" width="15" style="11" customWidth="1"/>
    <col min="31" max="31" width="16.33203125" style="11" customWidth="1"/>
    <col min="32" max="43" width="9.33203125" style="11"/>
    <col min="44" max="65" width="9.33203125" style="11" hidden="1"/>
    <col min="66" max="16384" width="9.33203125" style="11"/>
  </cols>
  <sheetData>
    <row r="2" spans="1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2" t="s">
        <v>82</v>
      </c>
    </row>
    <row r="3" spans="1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83</v>
      </c>
    </row>
    <row r="4" spans="1:46" ht="24.95" customHeight="1">
      <c r="B4" s="15"/>
      <c r="D4" s="16" t="s">
        <v>88</v>
      </c>
      <c r="L4" s="15"/>
      <c r="M4" s="88" t="s">
        <v>10</v>
      </c>
      <c r="AT4" s="12" t="s">
        <v>3</v>
      </c>
    </row>
    <row r="5" spans="1:46" ht="6.95" customHeight="1">
      <c r="B5" s="15"/>
      <c r="L5" s="15"/>
    </row>
    <row r="6" spans="1:46" ht="12" customHeight="1">
      <c r="B6" s="15"/>
      <c r="D6" s="21" t="s">
        <v>16</v>
      </c>
      <c r="L6" s="15"/>
    </row>
    <row r="7" spans="1:46" ht="16.5" customHeight="1">
      <c r="B7" s="15"/>
      <c r="E7" s="246" t="str">
        <f>'Rekapitulace zakázky'!K6</f>
        <v>Oprava mostu v km 6,268 trati Liberec - Hrádek nad Nisou</v>
      </c>
      <c r="F7" s="247"/>
      <c r="G7" s="247"/>
      <c r="H7" s="247"/>
      <c r="L7" s="15"/>
    </row>
    <row r="8" spans="1:46" s="28" customFormat="1" ht="12" customHeight="1">
      <c r="A8" s="24"/>
      <c r="B8" s="25"/>
      <c r="C8" s="24"/>
      <c r="D8" s="21" t="s">
        <v>89</v>
      </c>
      <c r="E8" s="24"/>
      <c r="F8" s="24"/>
      <c r="G8" s="24"/>
      <c r="H8" s="24"/>
      <c r="I8" s="24"/>
      <c r="J8" s="24"/>
      <c r="K8" s="24"/>
      <c r="L8" s="35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8" customFormat="1" ht="16.5" customHeight="1">
      <c r="A9" s="24"/>
      <c r="B9" s="25"/>
      <c r="C9" s="24"/>
      <c r="D9" s="24"/>
      <c r="E9" s="232" t="s">
        <v>90</v>
      </c>
      <c r="F9" s="245"/>
      <c r="G9" s="245"/>
      <c r="H9" s="245"/>
      <c r="I9" s="24"/>
      <c r="J9" s="24"/>
      <c r="K9" s="24"/>
      <c r="L9" s="35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8" customFormat="1">
      <c r="A10" s="24"/>
      <c r="B10" s="25"/>
      <c r="C10" s="24"/>
      <c r="D10" s="24"/>
      <c r="E10" s="24"/>
      <c r="F10" s="24"/>
      <c r="G10" s="24"/>
      <c r="H10" s="24"/>
      <c r="I10" s="24"/>
      <c r="J10" s="24"/>
      <c r="K10" s="24"/>
      <c r="L10" s="35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8" customFormat="1" ht="12" customHeight="1">
      <c r="A11" s="24"/>
      <c r="B11" s="25"/>
      <c r="C11" s="24"/>
      <c r="D11" s="21" t="s">
        <v>18</v>
      </c>
      <c r="E11" s="24"/>
      <c r="F11" s="22" t="s">
        <v>1</v>
      </c>
      <c r="G11" s="24"/>
      <c r="H11" s="24"/>
      <c r="I11" s="21" t="s">
        <v>19</v>
      </c>
      <c r="J11" s="22" t="s">
        <v>1</v>
      </c>
      <c r="K11" s="24"/>
      <c r="L11" s="35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8" customFormat="1" ht="12" customHeight="1">
      <c r="A12" s="24"/>
      <c r="B12" s="25"/>
      <c r="C12" s="24"/>
      <c r="D12" s="21" t="s">
        <v>20</v>
      </c>
      <c r="E12" s="24"/>
      <c r="F12" s="22" t="s">
        <v>21</v>
      </c>
      <c r="G12" s="24"/>
      <c r="H12" s="24"/>
      <c r="I12" s="21" t="s">
        <v>22</v>
      </c>
      <c r="J12" s="89" t="str">
        <f>'Rekapitulace zakázky'!AN8</f>
        <v>6. 1. 2020</v>
      </c>
      <c r="K12" s="24"/>
      <c r="L12" s="35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8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4"/>
      <c r="K13" s="24"/>
      <c r="L13" s="35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8" customFormat="1" ht="12" customHeight="1">
      <c r="A14" s="24"/>
      <c r="B14" s="25"/>
      <c r="C14" s="24"/>
      <c r="D14" s="21" t="s">
        <v>24</v>
      </c>
      <c r="E14" s="24"/>
      <c r="F14" s="24"/>
      <c r="G14" s="24"/>
      <c r="H14" s="24"/>
      <c r="I14" s="21" t="s">
        <v>25</v>
      </c>
      <c r="J14" s="22" t="str">
        <f>IF('Rekapitulace zakázky'!AN10="","",'Rekapitulace zakázky'!AN10)</f>
        <v/>
      </c>
      <c r="K14" s="24"/>
      <c r="L14" s="35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8" customFormat="1" ht="18" customHeight="1">
      <c r="A15" s="24"/>
      <c r="B15" s="25"/>
      <c r="C15" s="24"/>
      <c r="D15" s="24"/>
      <c r="E15" s="22" t="str">
        <f>IF('Rekapitulace zakázky'!E11="","",'Rekapitulace zakázky'!E11)</f>
        <v xml:space="preserve"> </v>
      </c>
      <c r="F15" s="24"/>
      <c r="G15" s="24"/>
      <c r="H15" s="24"/>
      <c r="I15" s="21" t="s">
        <v>26</v>
      </c>
      <c r="J15" s="22" t="str">
        <f>IF('Rekapitulace zakázky'!AN11="","",'Rekapitulace zakázky'!AN11)</f>
        <v/>
      </c>
      <c r="K15" s="24"/>
      <c r="L15" s="35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8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35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8" customFormat="1" ht="12" customHeight="1">
      <c r="A17" s="24"/>
      <c r="B17" s="25"/>
      <c r="C17" s="24"/>
      <c r="D17" s="21" t="s">
        <v>27</v>
      </c>
      <c r="E17" s="24"/>
      <c r="F17" s="24"/>
      <c r="G17" s="24"/>
      <c r="H17" s="24"/>
      <c r="I17" s="21" t="s">
        <v>25</v>
      </c>
      <c r="J17" s="1" t="str">
        <f>'Rekapitulace zakázky'!AN13</f>
        <v>Vyplň údaj</v>
      </c>
      <c r="K17" s="24"/>
      <c r="L17" s="35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8" customFormat="1" ht="18" customHeight="1">
      <c r="A18" s="24"/>
      <c r="B18" s="25"/>
      <c r="C18" s="24"/>
      <c r="D18" s="24"/>
      <c r="E18" s="248" t="str">
        <f>'Rekapitulace zakázky'!E14</f>
        <v>Vyplň údaj</v>
      </c>
      <c r="F18" s="249"/>
      <c r="G18" s="249"/>
      <c r="H18" s="249"/>
      <c r="I18" s="21" t="s">
        <v>26</v>
      </c>
      <c r="J18" s="1" t="str">
        <f>'Rekapitulace zakázky'!AN14</f>
        <v>Vyplň údaj</v>
      </c>
      <c r="K18" s="24"/>
      <c r="L18" s="35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8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4"/>
      <c r="K19" s="24"/>
      <c r="L19" s="35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8" customFormat="1" ht="12" customHeight="1">
      <c r="A20" s="24"/>
      <c r="B20" s="25"/>
      <c r="C20" s="24"/>
      <c r="D20" s="21" t="s">
        <v>29</v>
      </c>
      <c r="E20" s="24"/>
      <c r="F20" s="24"/>
      <c r="G20" s="24"/>
      <c r="H20" s="24"/>
      <c r="I20" s="21" t="s">
        <v>25</v>
      </c>
      <c r="J20" s="22" t="str">
        <f>IF('Rekapitulace zakázky'!AN16="","",'Rekapitulace zakázky'!AN16)</f>
        <v/>
      </c>
      <c r="K20" s="24"/>
      <c r="L20" s="35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8" customFormat="1" ht="18" customHeight="1">
      <c r="A21" s="24"/>
      <c r="B21" s="25"/>
      <c r="C21" s="24"/>
      <c r="D21" s="24"/>
      <c r="E21" s="22" t="str">
        <f>IF('Rekapitulace zakázky'!E17="","",'Rekapitulace zakázky'!E17)</f>
        <v xml:space="preserve"> </v>
      </c>
      <c r="F21" s="24"/>
      <c r="G21" s="24"/>
      <c r="H21" s="24"/>
      <c r="I21" s="21" t="s">
        <v>26</v>
      </c>
      <c r="J21" s="22" t="str">
        <f>IF('Rekapitulace zakázky'!AN17="","",'Rekapitulace zakázky'!AN17)</f>
        <v/>
      </c>
      <c r="K21" s="24"/>
      <c r="L21" s="35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8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4"/>
      <c r="K22" s="24"/>
      <c r="L22" s="35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8" customFormat="1" ht="12" customHeight="1">
      <c r="A23" s="24"/>
      <c r="B23" s="25"/>
      <c r="C23" s="24"/>
      <c r="D23" s="21" t="s">
        <v>31</v>
      </c>
      <c r="E23" s="24"/>
      <c r="F23" s="24"/>
      <c r="G23" s="24"/>
      <c r="H23" s="24"/>
      <c r="I23" s="21" t="s">
        <v>25</v>
      </c>
      <c r="J23" s="22" t="str">
        <f>IF('Rekapitulace zakázky'!AN19="","",'Rekapitulace zakázky'!AN19)</f>
        <v/>
      </c>
      <c r="K23" s="24"/>
      <c r="L23" s="35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8" customFormat="1" ht="18" customHeight="1">
      <c r="A24" s="24"/>
      <c r="B24" s="25"/>
      <c r="C24" s="24"/>
      <c r="D24" s="24"/>
      <c r="E24" s="22" t="str">
        <f>IF('Rekapitulace zakázky'!E20="","",'Rekapitulace zakázky'!E20)</f>
        <v xml:space="preserve"> </v>
      </c>
      <c r="F24" s="24"/>
      <c r="G24" s="24"/>
      <c r="H24" s="24"/>
      <c r="I24" s="21" t="s">
        <v>26</v>
      </c>
      <c r="J24" s="22" t="str">
        <f>IF('Rekapitulace zakázky'!AN20="","",'Rekapitulace zakázky'!AN20)</f>
        <v/>
      </c>
      <c r="K24" s="24"/>
      <c r="L24" s="35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8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4"/>
      <c r="K25" s="24"/>
      <c r="L25" s="3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8" customFormat="1" ht="12" customHeight="1">
      <c r="A26" s="24"/>
      <c r="B26" s="25"/>
      <c r="C26" s="24"/>
      <c r="D26" s="21" t="s">
        <v>32</v>
      </c>
      <c r="E26" s="24"/>
      <c r="F26" s="24"/>
      <c r="G26" s="24"/>
      <c r="H26" s="24"/>
      <c r="I26" s="24"/>
      <c r="J26" s="24"/>
      <c r="K26" s="24"/>
      <c r="L26" s="3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93" customFormat="1" ht="16.5" customHeight="1">
      <c r="A27" s="90"/>
      <c r="B27" s="91"/>
      <c r="C27" s="90"/>
      <c r="D27" s="90"/>
      <c r="E27" s="217" t="s">
        <v>1</v>
      </c>
      <c r="F27" s="217"/>
      <c r="G27" s="217"/>
      <c r="H27" s="21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8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3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8" customFormat="1" ht="6.95" customHeight="1">
      <c r="A29" s="24"/>
      <c r="B29" s="25"/>
      <c r="C29" s="24"/>
      <c r="D29" s="60"/>
      <c r="E29" s="60"/>
      <c r="F29" s="60"/>
      <c r="G29" s="60"/>
      <c r="H29" s="60"/>
      <c r="I29" s="60"/>
      <c r="J29" s="60"/>
      <c r="K29" s="60"/>
      <c r="L29" s="3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8" customFormat="1" ht="25.35" customHeight="1">
      <c r="A30" s="24"/>
      <c r="B30" s="25"/>
      <c r="C30" s="24"/>
      <c r="D30" s="94" t="s">
        <v>33</v>
      </c>
      <c r="E30" s="24"/>
      <c r="F30" s="24"/>
      <c r="G30" s="24"/>
      <c r="H30" s="24"/>
      <c r="I30" s="24"/>
      <c r="J30" s="95">
        <f>ROUND(J129, 2)</f>
        <v>0</v>
      </c>
      <c r="K30" s="24"/>
      <c r="L30" s="35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8" customFormat="1" ht="6.95" customHeight="1">
      <c r="A31" s="24"/>
      <c r="B31" s="25"/>
      <c r="C31" s="24"/>
      <c r="D31" s="60"/>
      <c r="E31" s="60"/>
      <c r="F31" s="60"/>
      <c r="G31" s="60"/>
      <c r="H31" s="60"/>
      <c r="I31" s="60"/>
      <c r="J31" s="60"/>
      <c r="K31" s="60"/>
      <c r="L31" s="35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8" customFormat="1" ht="14.45" customHeight="1">
      <c r="A32" s="24"/>
      <c r="B32" s="25"/>
      <c r="C32" s="24"/>
      <c r="D32" s="24"/>
      <c r="E32" s="24"/>
      <c r="F32" s="96" t="s">
        <v>35</v>
      </c>
      <c r="G32" s="24"/>
      <c r="H32" s="24"/>
      <c r="I32" s="96" t="s">
        <v>34</v>
      </c>
      <c r="J32" s="96" t="s">
        <v>36</v>
      </c>
      <c r="K32" s="24"/>
      <c r="L32" s="35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8" customFormat="1" ht="14.45" customHeight="1">
      <c r="A33" s="24"/>
      <c r="B33" s="25"/>
      <c r="C33" s="24"/>
      <c r="D33" s="97" t="s">
        <v>37</v>
      </c>
      <c r="E33" s="21" t="s">
        <v>38</v>
      </c>
      <c r="F33" s="98">
        <f>ROUND((SUM(BE129:BE525)),  2)</f>
        <v>0</v>
      </c>
      <c r="G33" s="24"/>
      <c r="H33" s="24"/>
      <c r="I33" s="99">
        <v>0.21</v>
      </c>
      <c r="J33" s="98">
        <f>ROUND(((SUM(BE129:BE525))*I33),  2)</f>
        <v>0</v>
      </c>
      <c r="K33" s="24"/>
      <c r="L33" s="35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8" customFormat="1" ht="14.45" customHeight="1">
      <c r="A34" s="24"/>
      <c r="B34" s="25"/>
      <c r="C34" s="24"/>
      <c r="D34" s="24"/>
      <c r="E34" s="21" t="s">
        <v>39</v>
      </c>
      <c r="F34" s="98">
        <f>ROUND((SUM(BF129:BF525)),  2)</f>
        <v>0</v>
      </c>
      <c r="G34" s="24"/>
      <c r="H34" s="24"/>
      <c r="I34" s="99">
        <v>0.15</v>
      </c>
      <c r="J34" s="98">
        <f>ROUND(((SUM(BF129:BF525))*I34),  2)</f>
        <v>0</v>
      </c>
      <c r="K34" s="24"/>
      <c r="L34" s="35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8" customFormat="1" ht="14.45" hidden="1" customHeight="1">
      <c r="A35" s="24"/>
      <c r="B35" s="25"/>
      <c r="C35" s="24"/>
      <c r="D35" s="24"/>
      <c r="E35" s="21" t="s">
        <v>40</v>
      </c>
      <c r="F35" s="98">
        <f>ROUND((SUM(BG129:BG525)),  2)</f>
        <v>0</v>
      </c>
      <c r="G35" s="24"/>
      <c r="H35" s="24"/>
      <c r="I35" s="99">
        <v>0.21</v>
      </c>
      <c r="J35" s="98">
        <f>0</f>
        <v>0</v>
      </c>
      <c r="K35" s="24"/>
      <c r="L35" s="35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8" customFormat="1" ht="14.45" hidden="1" customHeight="1">
      <c r="A36" s="24"/>
      <c r="B36" s="25"/>
      <c r="C36" s="24"/>
      <c r="D36" s="24"/>
      <c r="E36" s="21" t="s">
        <v>41</v>
      </c>
      <c r="F36" s="98">
        <f>ROUND((SUM(BH129:BH525)),  2)</f>
        <v>0</v>
      </c>
      <c r="G36" s="24"/>
      <c r="H36" s="24"/>
      <c r="I36" s="99">
        <v>0.15</v>
      </c>
      <c r="J36" s="98">
        <f>0</f>
        <v>0</v>
      </c>
      <c r="K36" s="24"/>
      <c r="L36" s="35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8" customFormat="1" ht="14.45" hidden="1" customHeight="1">
      <c r="A37" s="24"/>
      <c r="B37" s="25"/>
      <c r="C37" s="24"/>
      <c r="D37" s="24"/>
      <c r="E37" s="21" t="s">
        <v>42</v>
      </c>
      <c r="F37" s="98">
        <f>ROUND((SUM(BI129:BI525)),  2)</f>
        <v>0</v>
      </c>
      <c r="G37" s="24"/>
      <c r="H37" s="24"/>
      <c r="I37" s="99">
        <v>0</v>
      </c>
      <c r="J37" s="98">
        <f>0</f>
        <v>0</v>
      </c>
      <c r="K37" s="24"/>
      <c r="L37" s="35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8" customFormat="1" ht="6.95" customHeight="1">
      <c r="A38" s="24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35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8" customFormat="1" ht="25.35" customHeight="1">
      <c r="A39" s="24"/>
      <c r="B39" s="25"/>
      <c r="C39" s="100"/>
      <c r="D39" s="101" t="s">
        <v>43</v>
      </c>
      <c r="E39" s="54"/>
      <c r="F39" s="54"/>
      <c r="G39" s="102" t="s">
        <v>44</v>
      </c>
      <c r="H39" s="103" t="s">
        <v>45</v>
      </c>
      <c r="I39" s="54"/>
      <c r="J39" s="104">
        <f>SUM(J30:J37)</f>
        <v>0</v>
      </c>
      <c r="K39" s="105"/>
      <c r="L39" s="35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8" customFormat="1" ht="14.45" customHeight="1">
      <c r="A40" s="24"/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35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ht="14.45" customHeight="1">
      <c r="B41" s="15"/>
      <c r="L41" s="15"/>
    </row>
    <row r="42" spans="1:31" ht="14.45" customHeight="1">
      <c r="B42" s="15"/>
      <c r="L42" s="15"/>
    </row>
    <row r="43" spans="1:31" ht="14.45" customHeight="1">
      <c r="B43" s="15"/>
      <c r="L43" s="15"/>
    </row>
    <row r="44" spans="1:31" ht="14.45" customHeight="1">
      <c r="B44" s="15"/>
      <c r="L44" s="15"/>
    </row>
    <row r="45" spans="1:31" ht="14.45" customHeight="1">
      <c r="B45" s="15"/>
      <c r="L45" s="15"/>
    </row>
    <row r="46" spans="1:31" ht="14.45" customHeight="1">
      <c r="B46" s="15"/>
      <c r="L46" s="15"/>
    </row>
    <row r="47" spans="1:31" ht="14.45" customHeight="1">
      <c r="B47" s="15"/>
      <c r="L47" s="15"/>
    </row>
    <row r="48" spans="1:31" ht="14.45" customHeight="1">
      <c r="B48" s="15"/>
      <c r="L48" s="15"/>
    </row>
    <row r="49" spans="1:31" ht="14.45" customHeight="1">
      <c r="B49" s="15"/>
      <c r="L49" s="15"/>
    </row>
    <row r="50" spans="1:31" s="28" customFormat="1" ht="14.45" customHeight="1">
      <c r="B50" s="3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35"/>
    </row>
    <row r="51" spans="1:31">
      <c r="B51" s="15"/>
      <c r="L51" s="15"/>
    </row>
    <row r="52" spans="1:31">
      <c r="B52" s="15"/>
      <c r="L52" s="15"/>
    </row>
    <row r="53" spans="1:31">
      <c r="B53" s="15"/>
      <c r="L53" s="15"/>
    </row>
    <row r="54" spans="1:31">
      <c r="B54" s="15"/>
      <c r="L54" s="15"/>
    </row>
    <row r="55" spans="1:31">
      <c r="B55" s="15"/>
      <c r="L55" s="15"/>
    </row>
    <row r="56" spans="1:31">
      <c r="B56" s="15"/>
      <c r="L56" s="15"/>
    </row>
    <row r="57" spans="1:31">
      <c r="B57" s="15"/>
      <c r="L57" s="15"/>
    </row>
    <row r="58" spans="1:31">
      <c r="B58" s="15"/>
      <c r="L58" s="15"/>
    </row>
    <row r="59" spans="1:31">
      <c r="B59" s="15"/>
      <c r="L59" s="15"/>
    </row>
    <row r="60" spans="1:31">
      <c r="B60" s="15"/>
      <c r="L60" s="15"/>
    </row>
    <row r="61" spans="1:31" s="28" customFormat="1" ht="12.75">
      <c r="A61" s="24"/>
      <c r="B61" s="25"/>
      <c r="C61" s="24"/>
      <c r="D61" s="38" t="s">
        <v>48</v>
      </c>
      <c r="E61" s="27"/>
      <c r="F61" s="106" t="s">
        <v>49</v>
      </c>
      <c r="G61" s="38" t="s">
        <v>48</v>
      </c>
      <c r="H61" s="27"/>
      <c r="I61" s="27"/>
      <c r="J61" s="107" t="s">
        <v>49</v>
      </c>
      <c r="K61" s="27"/>
      <c r="L61" s="35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"/>
      <c r="L62" s="15"/>
    </row>
    <row r="63" spans="1:31">
      <c r="B63" s="15"/>
      <c r="L63" s="15"/>
    </row>
    <row r="64" spans="1:31">
      <c r="B64" s="15"/>
      <c r="L64" s="15"/>
    </row>
    <row r="65" spans="1:31" s="28" customFormat="1" ht="12.75">
      <c r="A65" s="24"/>
      <c r="B65" s="25"/>
      <c r="C65" s="24"/>
      <c r="D65" s="36" t="s">
        <v>50</v>
      </c>
      <c r="E65" s="39"/>
      <c r="F65" s="39"/>
      <c r="G65" s="36" t="s">
        <v>51</v>
      </c>
      <c r="H65" s="39"/>
      <c r="I65" s="39"/>
      <c r="J65" s="39"/>
      <c r="K65" s="39"/>
      <c r="L65" s="35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"/>
      <c r="L66" s="15"/>
    </row>
    <row r="67" spans="1:31">
      <c r="B67" s="15"/>
      <c r="L67" s="15"/>
    </row>
    <row r="68" spans="1:31">
      <c r="B68" s="15"/>
      <c r="L68" s="15"/>
    </row>
    <row r="69" spans="1:31">
      <c r="B69" s="15"/>
      <c r="L69" s="15"/>
    </row>
    <row r="70" spans="1:31">
      <c r="B70" s="15"/>
      <c r="L70" s="15"/>
    </row>
    <row r="71" spans="1:31">
      <c r="B71" s="15"/>
      <c r="L71" s="15"/>
    </row>
    <row r="72" spans="1:31">
      <c r="B72" s="15"/>
      <c r="L72" s="15"/>
    </row>
    <row r="73" spans="1:31">
      <c r="B73" s="15"/>
      <c r="L73" s="15"/>
    </row>
    <row r="74" spans="1:31">
      <c r="B74" s="15"/>
      <c r="L74" s="15"/>
    </row>
    <row r="75" spans="1:31">
      <c r="B75" s="15"/>
      <c r="L75" s="15"/>
    </row>
    <row r="76" spans="1:31" s="28" customFormat="1" ht="12.75">
      <c r="A76" s="24"/>
      <c r="B76" s="25"/>
      <c r="C76" s="24"/>
      <c r="D76" s="38" t="s">
        <v>48</v>
      </c>
      <c r="E76" s="27"/>
      <c r="F76" s="106" t="s">
        <v>49</v>
      </c>
      <c r="G76" s="38" t="s">
        <v>48</v>
      </c>
      <c r="H76" s="27"/>
      <c r="I76" s="27"/>
      <c r="J76" s="107" t="s">
        <v>49</v>
      </c>
      <c r="K76" s="27"/>
      <c r="L76" s="35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8" customFormat="1" ht="14.45" customHeight="1">
      <c r="A77" s="24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5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8" customFormat="1" ht="6.95" customHeight="1">
      <c r="A81" s="24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5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8" customFormat="1" ht="24.95" customHeight="1">
      <c r="A82" s="24"/>
      <c r="B82" s="25"/>
      <c r="C82" s="16" t="s">
        <v>91</v>
      </c>
      <c r="D82" s="24"/>
      <c r="E82" s="24"/>
      <c r="F82" s="24"/>
      <c r="G82" s="24"/>
      <c r="H82" s="24"/>
      <c r="I82" s="24"/>
      <c r="J82" s="24"/>
      <c r="K82" s="24"/>
      <c r="L82" s="35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8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35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8" customFormat="1" ht="12" customHeight="1">
      <c r="A84" s="24"/>
      <c r="B84" s="25"/>
      <c r="C84" s="21" t="s">
        <v>16</v>
      </c>
      <c r="D84" s="24"/>
      <c r="E84" s="24"/>
      <c r="F84" s="24"/>
      <c r="G84" s="24"/>
      <c r="H84" s="24"/>
      <c r="I84" s="24"/>
      <c r="J84" s="24"/>
      <c r="K84" s="24"/>
      <c r="L84" s="35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8" customFormat="1" ht="16.5" customHeight="1">
      <c r="A85" s="24"/>
      <c r="B85" s="25"/>
      <c r="C85" s="24"/>
      <c r="D85" s="24"/>
      <c r="E85" s="246" t="str">
        <f>E7</f>
        <v>Oprava mostu v km 6,268 trati Liberec - Hrádek nad Nisou</v>
      </c>
      <c r="F85" s="247"/>
      <c r="G85" s="247"/>
      <c r="H85" s="247"/>
      <c r="I85" s="24"/>
      <c r="J85" s="24"/>
      <c r="K85" s="24"/>
      <c r="L85" s="35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8" customFormat="1" ht="12" customHeight="1">
      <c r="A86" s="24"/>
      <c r="B86" s="25"/>
      <c r="C86" s="21" t="s">
        <v>89</v>
      </c>
      <c r="D86" s="24"/>
      <c r="E86" s="24"/>
      <c r="F86" s="24"/>
      <c r="G86" s="24"/>
      <c r="H86" s="24"/>
      <c r="I86" s="24"/>
      <c r="J86" s="24"/>
      <c r="K86" s="24"/>
      <c r="L86" s="35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8" customFormat="1" ht="16.5" customHeight="1">
      <c r="A87" s="24"/>
      <c r="B87" s="25"/>
      <c r="C87" s="24"/>
      <c r="D87" s="24"/>
      <c r="E87" s="232" t="str">
        <f>E9</f>
        <v>18-007-01 - Oprava m - 18-007-01 - Oprava mostu</v>
      </c>
      <c r="F87" s="245"/>
      <c r="G87" s="245"/>
      <c r="H87" s="245"/>
      <c r="I87" s="24"/>
      <c r="J87" s="24"/>
      <c r="K87" s="24"/>
      <c r="L87" s="35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8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35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8" customFormat="1" ht="12" customHeight="1">
      <c r="A89" s="24"/>
      <c r="B89" s="25"/>
      <c r="C89" s="21" t="s">
        <v>20</v>
      </c>
      <c r="D89" s="24"/>
      <c r="E89" s="24"/>
      <c r="F89" s="22" t="str">
        <f>F12</f>
        <v xml:space="preserve"> </v>
      </c>
      <c r="G89" s="24"/>
      <c r="H89" s="24"/>
      <c r="I89" s="21" t="s">
        <v>22</v>
      </c>
      <c r="J89" s="89" t="str">
        <f>IF(J12="","",J12)</f>
        <v>6. 1. 2020</v>
      </c>
      <c r="K89" s="24"/>
      <c r="L89" s="35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8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4"/>
      <c r="K90" s="24"/>
      <c r="L90" s="35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8" customFormat="1" ht="15.2" customHeight="1">
      <c r="A91" s="24"/>
      <c r="B91" s="25"/>
      <c r="C91" s="21" t="s">
        <v>24</v>
      </c>
      <c r="D91" s="24"/>
      <c r="E91" s="24"/>
      <c r="F91" s="22" t="str">
        <f>E15</f>
        <v xml:space="preserve"> </v>
      </c>
      <c r="G91" s="24"/>
      <c r="H91" s="24"/>
      <c r="I91" s="21" t="s">
        <v>29</v>
      </c>
      <c r="J91" s="108" t="str">
        <f>E21</f>
        <v xml:space="preserve"> </v>
      </c>
      <c r="K91" s="24"/>
      <c r="L91" s="35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8" customFormat="1" ht="15.2" customHeight="1">
      <c r="A92" s="24"/>
      <c r="B92" s="25"/>
      <c r="C92" s="21" t="s">
        <v>27</v>
      </c>
      <c r="D92" s="24"/>
      <c r="E92" s="24"/>
      <c r="F92" s="22" t="str">
        <f>IF(E18="","",E18)</f>
        <v>Vyplň údaj</v>
      </c>
      <c r="G92" s="24"/>
      <c r="H92" s="24"/>
      <c r="I92" s="21" t="s">
        <v>31</v>
      </c>
      <c r="J92" s="108" t="str">
        <f>E24</f>
        <v xml:space="preserve"> </v>
      </c>
      <c r="K92" s="24"/>
      <c r="L92" s="35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8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35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8" customFormat="1" ht="29.25" customHeight="1">
      <c r="A94" s="24"/>
      <c r="B94" s="25"/>
      <c r="C94" s="109" t="s">
        <v>92</v>
      </c>
      <c r="D94" s="100"/>
      <c r="E94" s="100"/>
      <c r="F94" s="100"/>
      <c r="G94" s="100"/>
      <c r="H94" s="100"/>
      <c r="I94" s="100"/>
      <c r="J94" s="110" t="s">
        <v>93</v>
      </c>
      <c r="K94" s="100"/>
      <c r="L94" s="35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8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4"/>
      <c r="K95" s="24"/>
      <c r="L95" s="35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8" customFormat="1" ht="22.9" customHeight="1">
      <c r="A96" s="24"/>
      <c r="B96" s="25"/>
      <c r="C96" s="111" t="s">
        <v>94</v>
      </c>
      <c r="D96" s="24"/>
      <c r="E96" s="24"/>
      <c r="F96" s="24"/>
      <c r="G96" s="24"/>
      <c r="H96" s="24"/>
      <c r="I96" s="24"/>
      <c r="J96" s="95">
        <f>J129</f>
        <v>0</v>
      </c>
      <c r="K96" s="24"/>
      <c r="L96" s="35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2" t="s">
        <v>95</v>
      </c>
    </row>
    <row r="97" spans="1:31" s="112" customFormat="1" ht="24.95" customHeight="1">
      <c r="B97" s="113"/>
      <c r="D97" s="114" t="s">
        <v>96</v>
      </c>
      <c r="E97" s="115"/>
      <c r="F97" s="115"/>
      <c r="G97" s="115"/>
      <c r="H97" s="115"/>
      <c r="I97" s="115"/>
      <c r="J97" s="116">
        <f>J130</f>
        <v>0</v>
      </c>
      <c r="L97" s="113"/>
    </row>
    <row r="98" spans="1:31" s="117" customFormat="1" ht="19.899999999999999" customHeight="1">
      <c r="B98" s="118"/>
      <c r="D98" s="119" t="s">
        <v>97</v>
      </c>
      <c r="E98" s="120"/>
      <c r="F98" s="120"/>
      <c r="G98" s="120"/>
      <c r="H98" s="120"/>
      <c r="I98" s="120"/>
      <c r="J98" s="121">
        <f>J131</f>
        <v>0</v>
      </c>
      <c r="L98" s="118"/>
    </row>
    <row r="99" spans="1:31" s="117" customFormat="1" ht="19.899999999999999" customHeight="1">
      <c r="B99" s="118"/>
      <c r="D99" s="119" t="s">
        <v>98</v>
      </c>
      <c r="E99" s="120"/>
      <c r="F99" s="120"/>
      <c r="G99" s="120"/>
      <c r="H99" s="120"/>
      <c r="I99" s="120"/>
      <c r="J99" s="121">
        <f>J235</f>
        <v>0</v>
      </c>
      <c r="L99" s="118"/>
    </row>
    <row r="100" spans="1:31" s="117" customFormat="1" ht="19.899999999999999" customHeight="1">
      <c r="B100" s="118"/>
      <c r="D100" s="119" t="s">
        <v>99</v>
      </c>
      <c r="E100" s="120"/>
      <c r="F100" s="120"/>
      <c r="G100" s="120"/>
      <c r="H100" s="120"/>
      <c r="I100" s="120"/>
      <c r="J100" s="121">
        <f>J252</f>
        <v>0</v>
      </c>
      <c r="L100" s="118"/>
    </row>
    <row r="101" spans="1:31" s="117" customFormat="1" ht="19.899999999999999" customHeight="1">
      <c r="B101" s="118"/>
      <c r="D101" s="119" t="s">
        <v>100</v>
      </c>
      <c r="E101" s="120"/>
      <c r="F101" s="120"/>
      <c r="G101" s="120"/>
      <c r="H101" s="120"/>
      <c r="I101" s="120"/>
      <c r="J101" s="121">
        <f>J280</f>
        <v>0</v>
      </c>
      <c r="L101" s="118"/>
    </row>
    <row r="102" spans="1:31" s="117" customFormat="1" ht="19.899999999999999" customHeight="1">
      <c r="B102" s="118"/>
      <c r="D102" s="119" t="s">
        <v>101</v>
      </c>
      <c r="E102" s="120"/>
      <c r="F102" s="120"/>
      <c r="G102" s="120"/>
      <c r="H102" s="120"/>
      <c r="I102" s="120"/>
      <c r="J102" s="121">
        <f>J319</f>
        <v>0</v>
      </c>
      <c r="L102" s="118"/>
    </row>
    <row r="103" spans="1:31" s="117" customFormat="1" ht="19.899999999999999" customHeight="1">
      <c r="B103" s="118"/>
      <c r="D103" s="119" t="s">
        <v>102</v>
      </c>
      <c r="E103" s="120"/>
      <c r="F103" s="120"/>
      <c r="G103" s="120"/>
      <c r="H103" s="120"/>
      <c r="I103" s="120"/>
      <c r="J103" s="121">
        <f>J325</f>
        <v>0</v>
      </c>
      <c r="L103" s="118"/>
    </row>
    <row r="104" spans="1:31" s="117" customFormat="1" ht="19.899999999999999" customHeight="1">
      <c r="B104" s="118"/>
      <c r="D104" s="119" t="s">
        <v>103</v>
      </c>
      <c r="E104" s="120"/>
      <c r="F104" s="120"/>
      <c r="G104" s="120"/>
      <c r="H104" s="120"/>
      <c r="I104" s="120"/>
      <c r="J104" s="121">
        <f>J331</f>
        <v>0</v>
      </c>
      <c r="L104" s="118"/>
    </row>
    <row r="105" spans="1:31" s="117" customFormat="1" ht="19.899999999999999" customHeight="1">
      <c r="B105" s="118"/>
      <c r="D105" s="119" t="s">
        <v>104</v>
      </c>
      <c r="E105" s="120"/>
      <c r="F105" s="120"/>
      <c r="G105" s="120"/>
      <c r="H105" s="120"/>
      <c r="I105" s="120"/>
      <c r="J105" s="121">
        <f>J429</f>
        <v>0</v>
      </c>
      <c r="L105" s="118"/>
    </row>
    <row r="106" spans="1:31" s="117" customFormat="1" ht="19.899999999999999" customHeight="1">
      <c r="B106" s="118"/>
      <c r="D106" s="119" t="s">
        <v>105</v>
      </c>
      <c r="E106" s="120"/>
      <c r="F106" s="120"/>
      <c r="G106" s="120"/>
      <c r="H106" s="120"/>
      <c r="I106" s="120"/>
      <c r="J106" s="121">
        <f>J446</f>
        <v>0</v>
      </c>
      <c r="L106" s="118"/>
    </row>
    <row r="107" spans="1:31" s="117" customFormat="1" ht="19.899999999999999" customHeight="1">
      <c r="B107" s="118"/>
      <c r="D107" s="119" t="s">
        <v>106</v>
      </c>
      <c r="E107" s="120"/>
      <c r="F107" s="120"/>
      <c r="G107" s="120"/>
      <c r="H107" s="120"/>
      <c r="I107" s="120"/>
      <c r="J107" s="121">
        <f>J451</f>
        <v>0</v>
      </c>
      <c r="L107" s="118"/>
    </row>
    <row r="108" spans="1:31" s="112" customFormat="1" ht="24.95" customHeight="1">
      <c r="B108" s="113"/>
      <c r="D108" s="114" t="s">
        <v>107</v>
      </c>
      <c r="E108" s="115"/>
      <c r="F108" s="115"/>
      <c r="G108" s="115"/>
      <c r="H108" s="115"/>
      <c r="I108" s="115"/>
      <c r="J108" s="116">
        <f>J458</f>
        <v>0</v>
      </c>
      <c r="L108" s="113"/>
    </row>
    <row r="109" spans="1:31" s="117" customFormat="1" ht="19.899999999999999" customHeight="1">
      <c r="B109" s="118"/>
      <c r="D109" s="119" t="s">
        <v>108</v>
      </c>
      <c r="E109" s="120"/>
      <c r="F109" s="120"/>
      <c r="G109" s="120"/>
      <c r="H109" s="120"/>
      <c r="I109" s="120"/>
      <c r="J109" s="121">
        <f>J459</f>
        <v>0</v>
      </c>
      <c r="L109" s="118"/>
    </row>
    <row r="110" spans="1:31" s="28" customFormat="1" ht="21.7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4"/>
      <c r="K110" s="24"/>
      <c r="L110" s="35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8" customFormat="1" ht="6.95" customHeight="1">
      <c r="A111" s="24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35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5" spans="1:31" s="28" customFormat="1" ht="6.95" customHeight="1">
      <c r="A115" s="24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5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31" s="28" customFormat="1" ht="24.95" customHeight="1">
      <c r="A116" s="24"/>
      <c r="B116" s="25"/>
      <c r="C116" s="16" t="s">
        <v>109</v>
      </c>
      <c r="D116" s="24"/>
      <c r="E116" s="24"/>
      <c r="F116" s="24"/>
      <c r="G116" s="24"/>
      <c r="H116" s="24"/>
      <c r="I116" s="24"/>
      <c r="J116" s="24"/>
      <c r="K116" s="24"/>
      <c r="L116" s="35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8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4"/>
      <c r="K117" s="24"/>
      <c r="L117" s="35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8" customFormat="1" ht="12" customHeight="1">
      <c r="A118" s="24"/>
      <c r="B118" s="25"/>
      <c r="C118" s="21" t="s">
        <v>16</v>
      </c>
      <c r="D118" s="24"/>
      <c r="E118" s="24"/>
      <c r="F118" s="24"/>
      <c r="G118" s="24"/>
      <c r="H118" s="24"/>
      <c r="I118" s="24"/>
      <c r="J118" s="24"/>
      <c r="K118" s="24"/>
      <c r="L118" s="35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8" customFormat="1" ht="16.5" customHeight="1">
      <c r="A119" s="24"/>
      <c r="B119" s="25"/>
      <c r="C119" s="24"/>
      <c r="D119" s="24"/>
      <c r="E119" s="246" t="str">
        <f>E7</f>
        <v>Oprava mostu v km 6,268 trati Liberec - Hrádek nad Nisou</v>
      </c>
      <c r="F119" s="247"/>
      <c r="G119" s="247"/>
      <c r="H119" s="247"/>
      <c r="I119" s="24"/>
      <c r="J119" s="24"/>
      <c r="K119" s="24"/>
      <c r="L119" s="35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8" customFormat="1" ht="12" customHeight="1">
      <c r="A120" s="24"/>
      <c r="B120" s="25"/>
      <c r="C120" s="21" t="s">
        <v>89</v>
      </c>
      <c r="D120" s="24"/>
      <c r="E120" s="24"/>
      <c r="F120" s="24"/>
      <c r="G120" s="24"/>
      <c r="H120" s="24"/>
      <c r="I120" s="24"/>
      <c r="J120" s="24"/>
      <c r="K120" s="24"/>
      <c r="L120" s="35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28" customFormat="1" ht="16.5" customHeight="1">
      <c r="A121" s="24"/>
      <c r="B121" s="25"/>
      <c r="C121" s="24"/>
      <c r="D121" s="24"/>
      <c r="E121" s="232" t="str">
        <f>E9</f>
        <v>18-007-01 - Oprava m - 18-007-01 - Oprava mostu</v>
      </c>
      <c r="F121" s="245"/>
      <c r="G121" s="245"/>
      <c r="H121" s="245"/>
      <c r="I121" s="24"/>
      <c r="J121" s="24"/>
      <c r="K121" s="24"/>
      <c r="L121" s="35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31" s="28" customFormat="1" ht="6.9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4"/>
      <c r="K122" s="24"/>
      <c r="L122" s="35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31" s="28" customFormat="1" ht="12" customHeight="1">
      <c r="A123" s="24"/>
      <c r="B123" s="25"/>
      <c r="C123" s="21" t="s">
        <v>20</v>
      </c>
      <c r="D123" s="24"/>
      <c r="E123" s="24"/>
      <c r="F123" s="22" t="str">
        <f>F12</f>
        <v xml:space="preserve"> </v>
      </c>
      <c r="G123" s="24"/>
      <c r="H123" s="24"/>
      <c r="I123" s="21" t="s">
        <v>22</v>
      </c>
      <c r="J123" s="89" t="str">
        <f>IF(J12="","",J12)</f>
        <v>6. 1. 2020</v>
      </c>
      <c r="K123" s="24"/>
      <c r="L123" s="35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31" s="28" customFormat="1" ht="6.9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4"/>
      <c r="K124" s="24"/>
      <c r="L124" s="35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8" customFormat="1" ht="15.2" customHeight="1">
      <c r="A125" s="24"/>
      <c r="B125" s="25"/>
      <c r="C125" s="21" t="s">
        <v>24</v>
      </c>
      <c r="D125" s="24"/>
      <c r="E125" s="24"/>
      <c r="F125" s="22" t="str">
        <f>E15</f>
        <v xml:space="preserve"> </v>
      </c>
      <c r="G125" s="24"/>
      <c r="H125" s="24"/>
      <c r="I125" s="21" t="s">
        <v>29</v>
      </c>
      <c r="J125" s="108" t="str">
        <f>E21</f>
        <v xml:space="preserve"> </v>
      </c>
      <c r="K125" s="24"/>
      <c r="L125" s="35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8" customFormat="1" ht="15.2" customHeight="1">
      <c r="A126" s="24"/>
      <c r="B126" s="25"/>
      <c r="C126" s="21" t="s">
        <v>27</v>
      </c>
      <c r="D126" s="24"/>
      <c r="E126" s="24"/>
      <c r="F126" s="22" t="str">
        <f>IF(E18="","",E18)</f>
        <v>Vyplň údaj</v>
      </c>
      <c r="G126" s="24"/>
      <c r="H126" s="24"/>
      <c r="I126" s="21" t="s">
        <v>31</v>
      </c>
      <c r="J126" s="108" t="str">
        <f>E24</f>
        <v xml:space="preserve"> </v>
      </c>
      <c r="K126" s="24"/>
      <c r="L126" s="35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8" customFormat="1" ht="10.35" customHeight="1">
      <c r="A127" s="24"/>
      <c r="B127" s="25"/>
      <c r="C127" s="24"/>
      <c r="D127" s="24"/>
      <c r="E127" s="24"/>
      <c r="F127" s="24"/>
      <c r="G127" s="24"/>
      <c r="H127" s="24"/>
      <c r="I127" s="24"/>
      <c r="J127" s="24"/>
      <c r="K127" s="24"/>
      <c r="L127" s="35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128" customFormat="1" ht="29.25" customHeight="1">
      <c r="A128" s="122"/>
      <c r="B128" s="123"/>
      <c r="C128" s="124" t="s">
        <v>110</v>
      </c>
      <c r="D128" s="125" t="s">
        <v>58</v>
      </c>
      <c r="E128" s="125" t="s">
        <v>54</v>
      </c>
      <c r="F128" s="125" t="s">
        <v>55</v>
      </c>
      <c r="G128" s="125" t="s">
        <v>111</v>
      </c>
      <c r="H128" s="125" t="s">
        <v>112</v>
      </c>
      <c r="I128" s="125" t="s">
        <v>113</v>
      </c>
      <c r="J128" s="125" t="s">
        <v>93</v>
      </c>
      <c r="K128" s="126" t="s">
        <v>114</v>
      </c>
      <c r="L128" s="127"/>
      <c r="M128" s="56" t="s">
        <v>1</v>
      </c>
      <c r="N128" s="57" t="s">
        <v>37</v>
      </c>
      <c r="O128" s="57" t="s">
        <v>115</v>
      </c>
      <c r="P128" s="57" t="s">
        <v>116</v>
      </c>
      <c r="Q128" s="57" t="s">
        <v>117</v>
      </c>
      <c r="R128" s="57" t="s">
        <v>118</v>
      </c>
      <c r="S128" s="57" t="s">
        <v>119</v>
      </c>
      <c r="T128" s="58" t="s">
        <v>120</v>
      </c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</row>
    <row r="129" spans="1:65" s="28" customFormat="1" ht="22.9" customHeight="1">
      <c r="A129" s="24"/>
      <c r="B129" s="25"/>
      <c r="C129" s="64" t="s">
        <v>121</v>
      </c>
      <c r="D129" s="24"/>
      <c r="E129" s="24"/>
      <c r="F129" s="24"/>
      <c r="G129" s="24"/>
      <c r="H129" s="24"/>
      <c r="I129" s="24"/>
      <c r="J129" s="129">
        <f>BK129</f>
        <v>0</v>
      </c>
      <c r="K129" s="24"/>
      <c r="L129" s="25"/>
      <c r="M129" s="59"/>
      <c r="N129" s="50"/>
      <c r="O129" s="60"/>
      <c r="P129" s="130">
        <f>P130+P458</f>
        <v>0</v>
      </c>
      <c r="Q129" s="60"/>
      <c r="R129" s="130">
        <f>R130+R458</f>
        <v>1398.0234661114266</v>
      </c>
      <c r="S129" s="60"/>
      <c r="T129" s="131">
        <f>T130+T458</f>
        <v>608.3786879999999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T129" s="12" t="s">
        <v>72</v>
      </c>
      <c r="AU129" s="12" t="s">
        <v>95</v>
      </c>
      <c r="BK129" s="132">
        <f>BK130+BK458</f>
        <v>0</v>
      </c>
    </row>
    <row r="130" spans="1:65" s="133" customFormat="1" ht="25.9" customHeight="1">
      <c r="B130" s="134"/>
      <c r="D130" s="135" t="s">
        <v>72</v>
      </c>
      <c r="E130" s="136" t="s">
        <v>122</v>
      </c>
      <c r="F130" s="136" t="s">
        <v>123</v>
      </c>
      <c r="J130" s="137">
        <f>BK130</f>
        <v>0</v>
      </c>
      <c r="L130" s="134"/>
      <c r="M130" s="138"/>
      <c r="N130" s="139"/>
      <c r="O130" s="139"/>
      <c r="P130" s="140">
        <f>P131+P235+P252+P280+P319+P325+P331+P429+P446+P451</f>
        <v>0</v>
      </c>
      <c r="Q130" s="139"/>
      <c r="R130" s="140">
        <f>R131+R235+R252+R280+R319+R325+R331+R429+R446+R451</f>
        <v>1380.8885763614267</v>
      </c>
      <c r="S130" s="139"/>
      <c r="T130" s="141">
        <f>T131+T235+T252+T280+T319+T325+T331+T429+T446+T451</f>
        <v>608.3786879999999</v>
      </c>
      <c r="AR130" s="135" t="s">
        <v>81</v>
      </c>
      <c r="AT130" s="142" t="s">
        <v>72</v>
      </c>
      <c r="AU130" s="142" t="s">
        <v>73</v>
      </c>
      <c r="AY130" s="135" t="s">
        <v>124</v>
      </c>
      <c r="BK130" s="143">
        <f>BK131+BK235+BK252+BK280+BK319+BK325+BK331+BK429+BK446+BK451</f>
        <v>0</v>
      </c>
    </row>
    <row r="131" spans="1:65" s="133" customFormat="1" ht="22.9" customHeight="1">
      <c r="B131" s="134"/>
      <c r="D131" s="135" t="s">
        <v>72</v>
      </c>
      <c r="E131" s="144" t="s">
        <v>81</v>
      </c>
      <c r="F131" s="144" t="s">
        <v>125</v>
      </c>
      <c r="J131" s="145">
        <f>BK131</f>
        <v>0</v>
      </c>
      <c r="L131" s="134"/>
      <c r="M131" s="138"/>
      <c r="N131" s="139"/>
      <c r="O131" s="139"/>
      <c r="P131" s="140">
        <f>SUM(P132:P234)</f>
        <v>0</v>
      </c>
      <c r="Q131" s="139"/>
      <c r="R131" s="140">
        <f>SUM(R132:R234)</f>
        <v>13.542999779999999</v>
      </c>
      <c r="S131" s="139"/>
      <c r="T131" s="141">
        <f>SUM(T132:T234)</f>
        <v>1.44</v>
      </c>
      <c r="AR131" s="135" t="s">
        <v>81</v>
      </c>
      <c r="AT131" s="142" t="s">
        <v>72</v>
      </c>
      <c r="AU131" s="142" t="s">
        <v>81</v>
      </c>
      <c r="AY131" s="135" t="s">
        <v>124</v>
      </c>
      <c r="BK131" s="143">
        <f>SUM(BK132:BK234)</f>
        <v>0</v>
      </c>
    </row>
    <row r="132" spans="1:65" s="28" customFormat="1" ht="21.75" customHeight="1">
      <c r="A132" s="24"/>
      <c r="B132" s="25"/>
      <c r="C132" s="146" t="s">
        <v>81</v>
      </c>
      <c r="D132" s="146" t="s">
        <v>126</v>
      </c>
      <c r="E132" s="147" t="s">
        <v>127</v>
      </c>
      <c r="F132" s="148" t="s">
        <v>128</v>
      </c>
      <c r="G132" s="149" t="s">
        <v>129</v>
      </c>
      <c r="H132" s="150">
        <v>75</v>
      </c>
      <c r="I132" s="5"/>
      <c r="J132" s="151">
        <f>ROUND(I132*H132,2)</f>
        <v>0</v>
      </c>
      <c r="K132" s="148" t="s">
        <v>130</v>
      </c>
      <c r="L132" s="25"/>
      <c r="M132" s="152" t="s">
        <v>1</v>
      </c>
      <c r="N132" s="153" t="s">
        <v>38</v>
      </c>
      <c r="O132" s="52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156" t="s">
        <v>131</v>
      </c>
      <c r="AT132" s="156" t="s">
        <v>126</v>
      </c>
      <c r="AU132" s="156" t="s">
        <v>83</v>
      </c>
      <c r="AY132" s="12" t="s">
        <v>124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2" t="s">
        <v>81</v>
      </c>
      <c r="BK132" s="157">
        <f>ROUND(I132*H132,2)</f>
        <v>0</v>
      </c>
      <c r="BL132" s="12" t="s">
        <v>131</v>
      </c>
      <c r="BM132" s="156" t="s">
        <v>83</v>
      </c>
    </row>
    <row r="133" spans="1:65" s="28" customFormat="1" ht="19.5">
      <c r="A133" s="24"/>
      <c r="B133" s="25"/>
      <c r="C133" s="24"/>
      <c r="D133" s="158" t="s">
        <v>132</v>
      </c>
      <c r="E133" s="24"/>
      <c r="F133" s="159" t="s">
        <v>128</v>
      </c>
      <c r="G133" s="24"/>
      <c r="H133" s="24"/>
      <c r="I133" s="3"/>
      <c r="J133" s="24"/>
      <c r="K133" s="24"/>
      <c r="L133" s="25"/>
      <c r="M133" s="160"/>
      <c r="N133" s="161"/>
      <c r="O133" s="52"/>
      <c r="P133" s="52"/>
      <c r="Q133" s="52"/>
      <c r="R133" s="52"/>
      <c r="S133" s="52"/>
      <c r="T133" s="53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T133" s="12" t="s">
        <v>132</v>
      </c>
      <c r="AU133" s="12" t="s">
        <v>83</v>
      </c>
    </row>
    <row r="134" spans="1:65" s="28" customFormat="1" ht="16.5" customHeight="1">
      <c r="A134" s="24"/>
      <c r="B134" s="25"/>
      <c r="C134" s="146" t="s">
        <v>83</v>
      </c>
      <c r="D134" s="146" t="s">
        <v>126</v>
      </c>
      <c r="E134" s="147" t="s">
        <v>133</v>
      </c>
      <c r="F134" s="148" t="s">
        <v>134</v>
      </c>
      <c r="G134" s="149" t="s">
        <v>129</v>
      </c>
      <c r="H134" s="150">
        <v>2000</v>
      </c>
      <c r="I134" s="5"/>
      <c r="J134" s="151">
        <f>ROUND(I134*H134,2)</f>
        <v>0</v>
      </c>
      <c r="K134" s="148" t="s">
        <v>130</v>
      </c>
      <c r="L134" s="25"/>
      <c r="M134" s="152" t="s">
        <v>1</v>
      </c>
      <c r="N134" s="153" t="s">
        <v>38</v>
      </c>
      <c r="O134" s="52"/>
      <c r="P134" s="154">
        <f>O134*H134</f>
        <v>0</v>
      </c>
      <c r="Q134" s="154">
        <v>3.0000000000000001E-5</v>
      </c>
      <c r="R134" s="154">
        <f>Q134*H134</f>
        <v>6.0000000000000005E-2</v>
      </c>
      <c r="S134" s="154">
        <v>0</v>
      </c>
      <c r="T134" s="155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156" t="s">
        <v>131</v>
      </c>
      <c r="AT134" s="156" t="s">
        <v>126</v>
      </c>
      <c r="AU134" s="156" t="s">
        <v>83</v>
      </c>
      <c r="AY134" s="12" t="s">
        <v>124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2" t="s">
        <v>81</v>
      </c>
      <c r="BK134" s="157">
        <f>ROUND(I134*H134,2)</f>
        <v>0</v>
      </c>
      <c r="BL134" s="12" t="s">
        <v>131</v>
      </c>
      <c r="BM134" s="156" t="s">
        <v>131</v>
      </c>
    </row>
    <row r="135" spans="1:65" s="28" customFormat="1" ht="19.5">
      <c r="A135" s="24"/>
      <c r="B135" s="25"/>
      <c r="C135" s="24"/>
      <c r="D135" s="158" t="s">
        <v>132</v>
      </c>
      <c r="E135" s="24"/>
      <c r="F135" s="159" t="s">
        <v>135</v>
      </c>
      <c r="G135" s="24"/>
      <c r="H135" s="24"/>
      <c r="I135" s="3"/>
      <c r="J135" s="24"/>
      <c r="K135" s="24"/>
      <c r="L135" s="25"/>
      <c r="M135" s="160"/>
      <c r="N135" s="161"/>
      <c r="O135" s="52"/>
      <c r="P135" s="52"/>
      <c r="Q135" s="52"/>
      <c r="R135" s="52"/>
      <c r="S135" s="52"/>
      <c r="T135" s="5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T135" s="12" t="s">
        <v>132</v>
      </c>
      <c r="AU135" s="12" t="s">
        <v>83</v>
      </c>
    </row>
    <row r="136" spans="1:65" s="28" customFormat="1" ht="21.75" customHeight="1">
      <c r="A136" s="24"/>
      <c r="B136" s="25"/>
      <c r="C136" s="146" t="s">
        <v>136</v>
      </c>
      <c r="D136" s="146" t="s">
        <v>126</v>
      </c>
      <c r="E136" s="147" t="s">
        <v>137</v>
      </c>
      <c r="F136" s="148" t="s">
        <v>138</v>
      </c>
      <c r="G136" s="149" t="s">
        <v>129</v>
      </c>
      <c r="H136" s="150">
        <v>2000</v>
      </c>
      <c r="I136" s="5"/>
      <c r="J136" s="151">
        <f>ROUND(I136*H136,2)</f>
        <v>0</v>
      </c>
      <c r="K136" s="148" t="s">
        <v>130</v>
      </c>
      <c r="L136" s="25"/>
      <c r="M136" s="152" t="s">
        <v>1</v>
      </c>
      <c r="N136" s="153" t="s">
        <v>38</v>
      </c>
      <c r="O136" s="52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156" t="s">
        <v>131</v>
      </c>
      <c r="AT136" s="156" t="s">
        <v>126</v>
      </c>
      <c r="AU136" s="156" t="s">
        <v>83</v>
      </c>
      <c r="AY136" s="12" t="s">
        <v>124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2" t="s">
        <v>81</v>
      </c>
      <c r="BK136" s="157">
        <f>ROUND(I136*H136,2)</f>
        <v>0</v>
      </c>
      <c r="BL136" s="12" t="s">
        <v>131</v>
      </c>
      <c r="BM136" s="156" t="s">
        <v>139</v>
      </c>
    </row>
    <row r="137" spans="1:65" s="28" customFormat="1" ht="19.5">
      <c r="A137" s="24"/>
      <c r="B137" s="25"/>
      <c r="C137" s="24"/>
      <c r="D137" s="158" t="s">
        <v>132</v>
      </c>
      <c r="E137" s="24"/>
      <c r="F137" s="159" t="s">
        <v>138</v>
      </c>
      <c r="G137" s="24"/>
      <c r="H137" s="24"/>
      <c r="I137" s="3"/>
      <c r="J137" s="24"/>
      <c r="K137" s="24"/>
      <c r="L137" s="25"/>
      <c r="M137" s="160"/>
      <c r="N137" s="161"/>
      <c r="O137" s="52"/>
      <c r="P137" s="52"/>
      <c r="Q137" s="52"/>
      <c r="R137" s="52"/>
      <c r="S137" s="52"/>
      <c r="T137" s="53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T137" s="12" t="s">
        <v>132</v>
      </c>
      <c r="AU137" s="12" t="s">
        <v>83</v>
      </c>
    </row>
    <row r="138" spans="1:65" s="28" customFormat="1" ht="21.75" customHeight="1">
      <c r="A138" s="24"/>
      <c r="B138" s="25"/>
      <c r="C138" s="146" t="s">
        <v>131</v>
      </c>
      <c r="D138" s="146" t="s">
        <v>126</v>
      </c>
      <c r="E138" s="147" t="s">
        <v>140</v>
      </c>
      <c r="F138" s="148" t="s">
        <v>141</v>
      </c>
      <c r="G138" s="149" t="s">
        <v>142</v>
      </c>
      <c r="H138" s="150">
        <v>50</v>
      </c>
      <c r="I138" s="5"/>
      <c r="J138" s="151">
        <f>ROUND(I138*H138,2)</f>
        <v>0</v>
      </c>
      <c r="K138" s="148" t="s">
        <v>130</v>
      </c>
      <c r="L138" s="25"/>
      <c r="M138" s="152" t="s">
        <v>1</v>
      </c>
      <c r="N138" s="153" t="s">
        <v>38</v>
      </c>
      <c r="O138" s="52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156" t="s">
        <v>131</v>
      </c>
      <c r="AT138" s="156" t="s">
        <v>126</v>
      </c>
      <c r="AU138" s="156" t="s">
        <v>83</v>
      </c>
      <c r="AY138" s="12" t="s">
        <v>124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2" t="s">
        <v>81</v>
      </c>
      <c r="BK138" s="157">
        <f>ROUND(I138*H138,2)</f>
        <v>0</v>
      </c>
      <c r="BL138" s="12" t="s">
        <v>131</v>
      </c>
      <c r="BM138" s="156" t="s">
        <v>143</v>
      </c>
    </row>
    <row r="139" spans="1:65" s="28" customFormat="1" ht="19.5">
      <c r="A139" s="24"/>
      <c r="B139" s="25"/>
      <c r="C139" s="24"/>
      <c r="D139" s="158" t="s">
        <v>132</v>
      </c>
      <c r="E139" s="24"/>
      <c r="F139" s="159" t="s">
        <v>141</v>
      </c>
      <c r="G139" s="24"/>
      <c r="H139" s="24"/>
      <c r="I139" s="3"/>
      <c r="J139" s="24"/>
      <c r="K139" s="24"/>
      <c r="L139" s="25"/>
      <c r="M139" s="160"/>
      <c r="N139" s="161"/>
      <c r="O139" s="52"/>
      <c r="P139" s="52"/>
      <c r="Q139" s="52"/>
      <c r="R139" s="52"/>
      <c r="S139" s="52"/>
      <c r="T139" s="53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T139" s="12" t="s">
        <v>132</v>
      </c>
      <c r="AU139" s="12" t="s">
        <v>83</v>
      </c>
    </row>
    <row r="140" spans="1:65" s="28" customFormat="1" ht="21.75" customHeight="1">
      <c r="A140" s="24"/>
      <c r="B140" s="25"/>
      <c r="C140" s="146" t="s">
        <v>144</v>
      </c>
      <c r="D140" s="146" t="s">
        <v>126</v>
      </c>
      <c r="E140" s="147" t="s">
        <v>145</v>
      </c>
      <c r="F140" s="148" t="s">
        <v>146</v>
      </c>
      <c r="G140" s="149" t="s">
        <v>142</v>
      </c>
      <c r="H140" s="150">
        <v>1</v>
      </c>
      <c r="I140" s="5"/>
      <c r="J140" s="151">
        <f>ROUND(I140*H140,2)</f>
        <v>0</v>
      </c>
      <c r="K140" s="148" t="s">
        <v>130</v>
      </c>
      <c r="L140" s="25"/>
      <c r="M140" s="152" t="s">
        <v>1</v>
      </c>
      <c r="N140" s="153" t="s">
        <v>38</v>
      </c>
      <c r="O140" s="52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156" t="s">
        <v>131</v>
      </c>
      <c r="AT140" s="156" t="s">
        <v>126</v>
      </c>
      <c r="AU140" s="156" t="s">
        <v>83</v>
      </c>
      <c r="AY140" s="12" t="s">
        <v>124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2" t="s">
        <v>81</v>
      </c>
      <c r="BK140" s="157">
        <f>ROUND(I140*H140,2)</f>
        <v>0</v>
      </c>
      <c r="BL140" s="12" t="s">
        <v>131</v>
      </c>
      <c r="BM140" s="156" t="s">
        <v>147</v>
      </c>
    </row>
    <row r="141" spans="1:65" s="28" customFormat="1" ht="19.5">
      <c r="A141" s="24"/>
      <c r="B141" s="25"/>
      <c r="C141" s="24"/>
      <c r="D141" s="158" t="s">
        <v>132</v>
      </c>
      <c r="E141" s="24"/>
      <c r="F141" s="159" t="s">
        <v>146</v>
      </c>
      <c r="G141" s="24"/>
      <c r="H141" s="24"/>
      <c r="I141" s="3"/>
      <c r="J141" s="24"/>
      <c r="K141" s="24"/>
      <c r="L141" s="25"/>
      <c r="M141" s="160"/>
      <c r="N141" s="161"/>
      <c r="O141" s="52"/>
      <c r="P141" s="52"/>
      <c r="Q141" s="52"/>
      <c r="R141" s="52"/>
      <c r="S141" s="52"/>
      <c r="T141" s="53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T141" s="12" t="s">
        <v>132</v>
      </c>
      <c r="AU141" s="12" t="s">
        <v>83</v>
      </c>
    </row>
    <row r="142" spans="1:65" s="28" customFormat="1" ht="16.5" customHeight="1">
      <c r="A142" s="24"/>
      <c r="B142" s="25"/>
      <c r="C142" s="146" t="s">
        <v>139</v>
      </c>
      <c r="D142" s="146" t="s">
        <v>126</v>
      </c>
      <c r="E142" s="147" t="s">
        <v>148</v>
      </c>
      <c r="F142" s="148" t="s">
        <v>149</v>
      </c>
      <c r="G142" s="149" t="s">
        <v>142</v>
      </c>
      <c r="H142" s="150">
        <v>52</v>
      </c>
      <c r="I142" s="5"/>
      <c r="J142" s="151">
        <f>ROUND(I142*H142,2)</f>
        <v>0</v>
      </c>
      <c r="K142" s="148" t="s">
        <v>130</v>
      </c>
      <c r="L142" s="25"/>
      <c r="M142" s="152" t="s">
        <v>1</v>
      </c>
      <c r="N142" s="153" t="s">
        <v>38</v>
      </c>
      <c r="O142" s="52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156" t="s">
        <v>131</v>
      </c>
      <c r="AT142" s="156" t="s">
        <v>126</v>
      </c>
      <c r="AU142" s="156" t="s">
        <v>83</v>
      </c>
      <c r="AY142" s="12" t="s">
        <v>124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2" t="s">
        <v>81</v>
      </c>
      <c r="BK142" s="157">
        <f>ROUND(I142*H142,2)</f>
        <v>0</v>
      </c>
      <c r="BL142" s="12" t="s">
        <v>131</v>
      </c>
      <c r="BM142" s="156" t="s">
        <v>150</v>
      </c>
    </row>
    <row r="143" spans="1:65" s="28" customFormat="1">
      <c r="A143" s="24"/>
      <c r="B143" s="25"/>
      <c r="C143" s="24"/>
      <c r="D143" s="158" t="s">
        <v>132</v>
      </c>
      <c r="E143" s="24"/>
      <c r="F143" s="159" t="s">
        <v>149</v>
      </c>
      <c r="G143" s="24"/>
      <c r="H143" s="24"/>
      <c r="I143" s="3"/>
      <c r="J143" s="24"/>
      <c r="K143" s="24"/>
      <c r="L143" s="25"/>
      <c r="M143" s="160"/>
      <c r="N143" s="161"/>
      <c r="O143" s="52"/>
      <c r="P143" s="52"/>
      <c r="Q143" s="52"/>
      <c r="R143" s="52"/>
      <c r="S143" s="52"/>
      <c r="T143" s="53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T143" s="12" t="s">
        <v>132</v>
      </c>
      <c r="AU143" s="12" t="s">
        <v>83</v>
      </c>
    </row>
    <row r="144" spans="1:65" s="28" customFormat="1" ht="21.75" customHeight="1">
      <c r="A144" s="24"/>
      <c r="B144" s="25"/>
      <c r="C144" s="146" t="s">
        <v>151</v>
      </c>
      <c r="D144" s="146" t="s">
        <v>126</v>
      </c>
      <c r="E144" s="147" t="s">
        <v>152</v>
      </c>
      <c r="F144" s="148" t="s">
        <v>153</v>
      </c>
      <c r="G144" s="149" t="s">
        <v>129</v>
      </c>
      <c r="H144" s="150">
        <v>3</v>
      </c>
      <c r="I144" s="5"/>
      <c r="J144" s="151">
        <f>ROUND(I144*H144,2)</f>
        <v>0</v>
      </c>
      <c r="K144" s="148" t="s">
        <v>130</v>
      </c>
      <c r="L144" s="25"/>
      <c r="M144" s="152" t="s">
        <v>1</v>
      </c>
      <c r="N144" s="153" t="s">
        <v>38</v>
      </c>
      <c r="O144" s="52"/>
      <c r="P144" s="154">
        <f>O144*H144</f>
        <v>0</v>
      </c>
      <c r="Q144" s="154">
        <v>0</v>
      </c>
      <c r="R144" s="154">
        <f>Q144*H144</f>
        <v>0</v>
      </c>
      <c r="S144" s="154">
        <v>0.48</v>
      </c>
      <c r="T144" s="155">
        <f>S144*H144</f>
        <v>1.44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156" t="s">
        <v>131</v>
      </c>
      <c r="AT144" s="156" t="s">
        <v>126</v>
      </c>
      <c r="AU144" s="156" t="s">
        <v>83</v>
      </c>
      <c r="AY144" s="12" t="s">
        <v>124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2" t="s">
        <v>81</v>
      </c>
      <c r="BK144" s="157">
        <f>ROUND(I144*H144,2)</f>
        <v>0</v>
      </c>
      <c r="BL144" s="12" t="s">
        <v>131</v>
      </c>
      <c r="BM144" s="156" t="s">
        <v>154</v>
      </c>
    </row>
    <row r="145" spans="1:65" s="28" customFormat="1">
      <c r="A145" s="24"/>
      <c r="B145" s="25"/>
      <c r="C145" s="24"/>
      <c r="D145" s="158" t="s">
        <v>132</v>
      </c>
      <c r="E145" s="24"/>
      <c r="F145" s="159" t="s">
        <v>153</v>
      </c>
      <c r="G145" s="24"/>
      <c r="H145" s="24"/>
      <c r="I145" s="3"/>
      <c r="J145" s="24"/>
      <c r="K145" s="24"/>
      <c r="L145" s="25"/>
      <c r="M145" s="160"/>
      <c r="N145" s="161"/>
      <c r="O145" s="52"/>
      <c r="P145" s="52"/>
      <c r="Q145" s="52"/>
      <c r="R145" s="52"/>
      <c r="S145" s="52"/>
      <c r="T145" s="53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T145" s="12" t="s">
        <v>132</v>
      </c>
      <c r="AU145" s="12" t="s">
        <v>83</v>
      </c>
    </row>
    <row r="146" spans="1:65" s="162" customFormat="1">
      <c r="B146" s="163"/>
      <c r="D146" s="158" t="s">
        <v>155</v>
      </c>
      <c r="E146" s="164" t="s">
        <v>1</v>
      </c>
      <c r="F146" s="165" t="s">
        <v>156</v>
      </c>
      <c r="H146" s="166">
        <v>3</v>
      </c>
      <c r="I146" s="6"/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155</v>
      </c>
      <c r="AU146" s="164" t="s">
        <v>83</v>
      </c>
      <c r="AV146" s="162" t="s">
        <v>83</v>
      </c>
      <c r="AW146" s="162" t="s">
        <v>30</v>
      </c>
      <c r="AX146" s="162" t="s">
        <v>73</v>
      </c>
      <c r="AY146" s="164" t="s">
        <v>124</v>
      </c>
    </row>
    <row r="147" spans="1:65" s="170" customFormat="1">
      <c r="B147" s="171"/>
      <c r="D147" s="158" t="s">
        <v>155</v>
      </c>
      <c r="E147" s="172" t="s">
        <v>1</v>
      </c>
      <c r="F147" s="173" t="s">
        <v>157</v>
      </c>
      <c r="H147" s="174">
        <v>3</v>
      </c>
      <c r="I147" s="7"/>
      <c r="L147" s="171"/>
      <c r="M147" s="175"/>
      <c r="N147" s="176"/>
      <c r="O147" s="176"/>
      <c r="P147" s="176"/>
      <c r="Q147" s="176"/>
      <c r="R147" s="176"/>
      <c r="S147" s="176"/>
      <c r="T147" s="177"/>
      <c r="AT147" s="172" t="s">
        <v>155</v>
      </c>
      <c r="AU147" s="172" t="s">
        <v>83</v>
      </c>
      <c r="AV147" s="170" t="s">
        <v>131</v>
      </c>
      <c r="AW147" s="170" t="s">
        <v>30</v>
      </c>
      <c r="AX147" s="170" t="s">
        <v>81</v>
      </c>
      <c r="AY147" s="172" t="s">
        <v>124</v>
      </c>
    </row>
    <row r="148" spans="1:65" s="28" customFormat="1" ht="21.75" customHeight="1">
      <c r="A148" s="24"/>
      <c r="B148" s="25"/>
      <c r="C148" s="146" t="s">
        <v>143</v>
      </c>
      <c r="D148" s="146" t="s">
        <v>126</v>
      </c>
      <c r="E148" s="147" t="s">
        <v>158</v>
      </c>
      <c r="F148" s="148" t="s">
        <v>159</v>
      </c>
      <c r="G148" s="149" t="s">
        <v>160</v>
      </c>
      <c r="H148" s="150">
        <v>0.75</v>
      </c>
      <c r="I148" s="5"/>
      <c r="J148" s="151">
        <f>ROUND(I148*H148,2)</f>
        <v>0</v>
      </c>
      <c r="K148" s="148" t="s">
        <v>130</v>
      </c>
      <c r="L148" s="25"/>
      <c r="M148" s="152" t="s">
        <v>1</v>
      </c>
      <c r="N148" s="153" t="s">
        <v>38</v>
      </c>
      <c r="O148" s="52"/>
      <c r="P148" s="154">
        <f>O148*H148</f>
        <v>0</v>
      </c>
      <c r="Q148" s="154">
        <v>0.4</v>
      </c>
      <c r="R148" s="154">
        <f>Q148*H148</f>
        <v>0.30000000000000004</v>
      </c>
      <c r="S148" s="154">
        <v>0</v>
      </c>
      <c r="T148" s="155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156" t="s">
        <v>131</v>
      </c>
      <c r="AT148" s="156" t="s">
        <v>126</v>
      </c>
      <c r="AU148" s="156" t="s">
        <v>83</v>
      </c>
      <c r="AY148" s="12" t="s">
        <v>124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2" t="s">
        <v>81</v>
      </c>
      <c r="BK148" s="157">
        <f>ROUND(I148*H148,2)</f>
        <v>0</v>
      </c>
      <c r="BL148" s="12" t="s">
        <v>131</v>
      </c>
      <c r="BM148" s="156" t="s">
        <v>161</v>
      </c>
    </row>
    <row r="149" spans="1:65" s="28" customFormat="1" ht="19.5">
      <c r="A149" s="24"/>
      <c r="B149" s="25"/>
      <c r="C149" s="24"/>
      <c r="D149" s="158" t="s">
        <v>132</v>
      </c>
      <c r="E149" s="24"/>
      <c r="F149" s="159" t="s">
        <v>159</v>
      </c>
      <c r="G149" s="24"/>
      <c r="H149" s="24"/>
      <c r="I149" s="3"/>
      <c r="J149" s="24"/>
      <c r="K149" s="24"/>
      <c r="L149" s="25"/>
      <c r="M149" s="160"/>
      <c r="N149" s="161"/>
      <c r="O149" s="52"/>
      <c r="P149" s="52"/>
      <c r="Q149" s="52"/>
      <c r="R149" s="52"/>
      <c r="S149" s="52"/>
      <c r="T149" s="53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T149" s="12" t="s">
        <v>132</v>
      </c>
      <c r="AU149" s="12" t="s">
        <v>83</v>
      </c>
    </row>
    <row r="150" spans="1:65" s="162" customFormat="1">
      <c r="B150" s="163"/>
      <c r="D150" s="158" t="s">
        <v>155</v>
      </c>
      <c r="E150" s="164" t="s">
        <v>1</v>
      </c>
      <c r="F150" s="165" t="s">
        <v>162</v>
      </c>
      <c r="H150" s="166">
        <v>0.75</v>
      </c>
      <c r="I150" s="6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155</v>
      </c>
      <c r="AU150" s="164" t="s">
        <v>83</v>
      </c>
      <c r="AV150" s="162" t="s">
        <v>83</v>
      </c>
      <c r="AW150" s="162" t="s">
        <v>30</v>
      </c>
      <c r="AX150" s="162" t="s">
        <v>73</v>
      </c>
      <c r="AY150" s="164" t="s">
        <v>124</v>
      </c>
    </row>
    <row r="151" spans="1:65" s="170" customFormat="1">
      <c r="B151" s="171"/>
      <c r="D151" s="158" t="s">
        <v>155</v>
      </c>
      <c r="E151" s="172" t="s">
        <v>1</v>
      </c>
      <c r="F151" s="173" t="s">
        <v>157</v>
      </c>
      <c r="H151" s="174">
        <v>0.75</v>
      </c>
      <c r="I151" s="7"/>
      <c r="L151" s="171"/>
      <c r="M151" s="175"/>
      <c r="N151" s="176"/>
      <c r="O151" s="176"/>
      <c r="P151" s="176"/>
      <c r="Q151" s="176"/>
      <c r="R151" s="176"/>
      <c r="S151" s="176"/>
      <c r="T151" s="177"/>
      <c r="AT151" s="172" t="s">
        <v>155</v>
      </c>
      <c r="AU151" s="172" t="s">
        <v>83</v>
      </c>
      <c r="AV151" s="170" t="s">
        <v>131</v>
      </c>
      <c r="AW151" s="170" t="s">
        <v>30</v>
      </c>
      <c r="AX151" s="170" t="s">
        <v>81</v>
      </c>
      <c r="AY151" s="172" t="s">
        <v>124</v>
      </c>
    </row>
    <row r="152" spans="1:65" s="28" customFormat="1" ht="21.75" customHeight="1">
      <c r="A152" s="24"/>
      <c r="B152" s="25"/>
      <c r="C152" s="146" t="s">
        <v>163</v>
      </c>
      <c r="D152" s="146" t="s">
        <v>126</v>
      </c>
      <c r="E152" s="147" t="s">
        <v>164</v>
      </c>
      <c r="F152" s="148" t="s">
        <v>165</v>
      </c>
      <c r="G152" s="149" t="s">
        <v>166</v>
      </c>
      <c r="H152" s="150">
        <v>255</v>
      </c>
      <c r="I152" s="5"/>
      <c r="J152" s="151">
        <f>ROUND(I152*H152,2)</f>
        <v>0</v>
      </c>
      <c r="K152" s="148" t="s">
        <v>130</v>
      </c>
      <c r="L152" s="25"/>
      <c r="M152" s="152" t="s">
        <v>1</v>
      </c>
      <c r="N152" s="153" t="s">
        <v>38</v>
      </c>
      <c r="O152" s="52"/>
      <c r="P152" s="154">
        <f>O152*H152</f>
        <v>0</v>
      </c>
      <c r="Q152" s="154">
        <v>3.6904300000000001E-2</v>
      </c>
      <c r="R152" s="154">
        <f>Q152*H152</f>
        <v>9.4105965000000005</v>
      </c>
      <c r="S152" s="154">
        <v>0</v>
      </c>
      <c r="T152" s="155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156" t="s">
        <v>131</v>
      </c>
      <c r="AT152" s="156" t="s">
        <v>126</v>
      </c>
      <c r="AU152" s="156" t="s">
        <v>83</v>
      </c>
      <c r="AY152" s="12" t="s">
        <v>124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2" t="s">
        <v>81</v>
      </c>
      <c r="BK152" s="157">
        <f>ROUND(I152*H152,2)</f>
        <v>0</v>
      </c>
      <c r="BL152" s="12" t="s">
        <v>131</v>
      </c>
      <c r="BM152" s="156" t="s">
        <v>167</v>
      </c>
    </row>
    <row r="153" spans="1:65" s="28" customFormat="1" ht="19.5">
      <c r="A153" s="24"/>
      <c r="B153" s="25"/>
      <c r="C153" s="24"/>
      <c r="D153" s="158" t="s">
        <v>132</v>
      </c>
      <c r="E153" s="24"/>
      <c r="F153" s="159" t="s">
        <v>165</v>
      </c>
      <c r="G153" s="24"/>
      <c r="H153" s="24"/>
      <c r="I153" s="3"/>
      <c r="J153" s="24"/>
      <c r="K153" s="24"/>
      <c r="L153" s="25"/>
      <c r="M153" s="160"/>
      <c r="N153" s="161"/>
      <c r="O153" s="52"/>
      <c r="P153" s="52"/>
      <c r="Q153" s="52"/>
      <c r="R153" s="52"/>
      <c r="S153" s="52"/>
      <c r="T153" s="53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T153" s="12" t="s">
        <v>132</v>
      </c>
      <c r="AU153" s="12" t="s">
        <v>83</v>
      </c>
    </row>
    <row r="154" spans="1:65" s="178" customFormat="1">
      <c r="B154" s="179"/>
      <c r="D154" s="158" t="s">
        <v>155</v>
      </c>
      <c r="E154" s="180" t="s">
        <v>1</v>
      </c>
      <c r="F154" s="181" t="s">
        <v>168</v>
      </c>
      <c r="H154" s="180" t="s">
        <v>1</v>
      </c>
      <c r="I154" s="8"/>
      <c r="L154" s="179"/>
      <c r="M154" s="182"/>
      <c r="N154" s="183"/>
      <c r="O154" s="183"/>
      <c r="P154" s="183"/>
      <c r="Q154" s="183"/>
      <c r="R154" s="183"/>
      <c r="S154" s="183"/>
      <c r="T154" s="184"/>
      <c r="AT154" s="180" t="s">
        <v>155</v>
      </c>
      <c r="AU154" s="180" t="s">
        <v>83</v>
      </c>
      <c r="AV154" s="178" t="s">
        <v>81</v>
      </c>
      <c r="AW154" s="178" t="s">
        <v>30</v>
      </c>
      <c r="AX154" s="178" t="s">
        <v>73</v>
      </c>
      <c r="AY154" s="180" t="s">
        <v>124</v>
      </c>
    </row>
    <row r="155" spans="1:65" s="178" customFormat="1" ht="33.75">
      <c r="B155" s="179"/>
      <c r="D155" s="158" t="s">
        <v>155</v>
      </c>
      <c r="E155" s="180" t="s">
        <v>1</v>
      </c>
      <c r="F155" s="181" t="s">
        <v>169</v>
      </c>
      <c r="H155" s="180" t="s">
        <v>1</v>
      </c>
      <c r="I155" s="8"/>
      <c r="L155" s="179"/>
      <c r="M155" s="182"/>
      <c r="N155" s="183"/>
      <c r="O155" s="183"/>
      <c r="P155" s="183"/>
      <c r="Q155" s="183"/>
      <c r="R155" s="183"/>
      <c r="S155" s="183"/>
      <c r="T155" s="184"/>
      <c r="AT155" s="180" t="s">
        <v>155</v>
      </c>
      <c r="AU155" s="180" t="s">
        <v>83</v>
      </c>
      <c r="AV155" s="178" t="s">
        <v>81</v>
      </c>
      <c r="AW155" s="178" t="s">
        <v>30</v>
      </c>
      <c r="AX155" s="178" t="s">
        <v>73</v>
      </c>
      <c r="AY155" s="180" t="s">
        <v>124</v>
      </c>
    </row>
    <row r="156" spans="1:65" s="178" customFormat="1">
      <c r="B156" s="179"/>
      <c r="D156" s="158" t="s">
        <v>155</v>
      </c>
      <c r="E156" s="180" t="s">
        <v>1</v>
      </c>
      <c r="F156" s="181" t="s">
        <v>170</v>
      </c>
      <c r="H156" s="180" t="s">
        <v>1</v>
      </c>
      <c r="I156" s="8"/>
      <c r="L156" s="179"/>
      <c r="M156" s="182"/>
      <c r="N156" s="183"/>
      <c r="O156" s="183"/>
      <c r="P156" s="183"/>
      <c r="Q156" s="183"/>
      <c r="R156" s="183"/>
      <c r="S156" s="183"/>
      <c r="T156" s="184"/>
      <c r="AT156" s="180" t="s">
        <v>155</v>
      </c>
      <c r="AU156" s="180" t="s">
        <v>83</v>
      </c>
      <c r="AV156" s="178" t="s">
        <v>81</v>
      </c>
      <c r="AW156" s="178" t="s">
        <v>30</v>
      </c>
      <c r="AX156" s="178" t="s">
        <v>73</v>
      </c>
      <c r="AY156" s="180" t="s">
        <v>124</v>
      </c>
    </row>
    <row r="157" spans="1:65" s="162" customFormat="1">
      <c r="B157" s="163"/>
      <c r="D157" s="158" t="s">
        <v>155</v>
      </c>
      <c r="E157" s="164" t="s">
        <v>1</v>
      </c>
      <c r="F157" s="165" t="s">
        <v>171</v>
      </c>
      <c r="H157" s="166">
        <v>255</v>
      </c>
      <c r="I157" s="6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155</v>
      </c>
      <c r="AU157" s="164" t="s">
        <v>83</v>
      </c>
      <c r="AV157" s="162" t="s">
        <v>83</v>
      </c>
      <c r="AW157" s="162" t="s">
        <v>30</v>
      </c>
      <c r="AX157" s="162" t="s">
        <v>73</v>
      </c>
      <c r="AY157" s="164" t="s">
        <v>124</v>
      </c>
    </row>
    <row r="158" spans="1:65" s="170" customFormat="1">
      <c r="B158" s="171"/>
      <c r="D158" s="158" t="s">
        <v>155</v>
      </c>
      <c r="E158" s="172" t="s">
        <v>1</v>
      </c>
      <c r="F158" s="173" t="s">
        <v>157</v>
      </c>
      <c r="H158" s="174">
        <v>255</v>
      </c>
      <c r="I158" s="7"/>
      <c r="L158" s="171"/>
      <c r="M158" s="175"/>
      <c r="N158" s="176"/>
      <c r="O158" s="176"/>
      <c r="P158" s="176"/>
      <c r="Q158" s="176"/>
      <c r="R158" s="176"/>
      <c r="S158" s="176"/>
      <c r="T158" s="177"/>
      <c r="AT158" s="172" t="s">
        <v>155</v>
      </c>
      <c r="AU158" s="172" t="s">
        <v>83</v>
      </c>
      <c r="AV158" s="170" t="s">
        <v>131</v>
      </c>
      <c r="AW158" s="170" t="s">
        <v>30</v>
      </c>
      <c r="AX158" s="170" t="s">
        <v>81</v>
      </c>
      <c r="AY158" s="172" t="s">
        <v>124</v>
      </c>
    </row>
    <row r="159" spans="1:65" s="28" customFormat="1" ht="21.75" customHeight="1">
      <c r="A159" s="24"/>
      <c r="B159" s="25"/>
      <c r="C159" s="146" t="s">
        <v>147</v>
      </c>
      <c r="D159" s="146" t="s">
        <v>126</v>
      </c>
      <c r="E159" s="147" t="s">
        <v>172</v>
      </c>
      <c r="F159" s="148" t="s">
        <v>173</v>
      </c>
      <c r="G159" s="149" t="s">
        <v>129</v>
      </c>
      <c r="H159" s="150">
        <v>20.25</v>
      </c>
      <c r="I159" s="5"/>
      <c r="J159" s="151">
        <f>ROUND(I159*H159,2)</f>
        <v>0</v>
      </c>
      <c r="K159" s="148" t="s">
        <v>130</v>
      </c>
      <c r="L159" s="25"/>
      <c r="M159" s="152" t="s">
        <v>1</v>
      </c>
      <c r="N159" s="153" t="s">
        <v>38</v>
      </c>
      <c r="O159" s="52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156" t="s">
        <v>131</v>
      </c>
      <c r="AT159" s="156" t="s">
        <v>126</v>
      </c>
      <c r="AU159" s="156" t="s">
        <v>83</v>
      </c>
      <c r="AY159" s="12" t="s">
        <v>124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2" t="s">
        <v>81</v>
      </c>
      <c r="BK159" s="157">
        <f>ROUND(I159*H159,2)</f>
        <v>0</v>
      </c>
      <c r="BL159" s="12" t="s">
        <v>131</v>
      </c>
      <c r="BM159" s="156" t="s">
        <v>174</v>
      </c>
    </row>
    <row r="160" spans="1:65" s="28" customFormat="1" ht="19.5">
      <c r="A160" s="24"/>
      <c r="B160" s="25"/>
      <c r="C160" s="24"/>
      <c r="D160" s="158" t="s">
        <v>132</v>
      </c>
      <c r="E160" s="24"/>
      <c r="F160" s="159" t="s">
        <v>175</v>
      </c>
      <c r="G160" s="24"/>
      <c r="H160" s="24"/>
      <c r="I160" s="3"/>
      <c r="J160" s="24"/>
      <c r="K160" s="24"/>
      <c r="L160" s="25"/>
      <c r="M160" s="160"/>
      <c r="N160" s="161"/>
      <c r="O160" s="52"/>
      <c r="P160" s="52"/>
      <c r="Q160" s="52"/>
      <c r="R160" s="52"/>
      <c r="S160" s="52"/>
      <c r="T160" s="53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T160" s="12" t="s">
        <v>132</v>
      </c>
      <c r="AU160" s="12" t="s">
        <v>83</v>
      </c>
    </row>
    <row r="161" spans="1:65" s="28" customFormat="1" ht="68.25">
      <c r="A161" s="24"/>
      <c r="B161" s="25"/>
      <c r="C161" s="24"/>
      <c r="D161" s="158" t="s">
        <v>176</v>
      </c>
      <c r="E161" s="24"/>
      <c r="F161" s="185" t="s">
        <v>177</v>
      </c>
      <c r="G161" s="24"/>
      <c r="H161" s="24"/>
      <c r="I161" s="3"/>
      <c r="J161" s="24"/>
      <c r="K161" s="24"/>
      <c r="L161" s="25"/>
      <c r="M161" s="160"/>
      <c r="N161" s="161"/>
      <c r="O161" s="52"/>
      <c r="P161" s="52"/>
      <c r="Q161" s="52"/>
      <c r="R161" s="52"/>
      <c r="S161" s="52"/>
      <c r="T161" s="53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T161" s="12" t="s">
        <v>176</v>
      </c>
      <c r="AU161" s="12" t="s">
        <v>83</v>
      </c>
    </row>
    <row r="162" spans="1:65" s="178" customFormat="1" ht="22.5">
      <c r="B162" s="179"/>
      <c r="D162" s="158" t="s">
        <v>155</v>
      </c>
      <c r="E162" s="180" t="s">
        <v>1</v>
      </c>
      <c r="F162" s="181" t="s">
        <v>178</v>
      </c>
      <c r="H162" s="180" t="s">
        <v>1</v>
      </c>
      <c r="I162" s="8"/>
      <c r="L162" s="179"/>
      <c r="M162" s="182"/>
      <c r="N162" s="183"/>
      <c r="O162" s="183"/>
      <c r="P162" s="183"/>
      <c r="Q162" s="183"/>
      <c r="R162" s="183"/>
      <c r="S162" s="183"/>
      <c r="T162" s="184"/>
      <c r="AT162" s="180" t="s">
        <v>155</v>
      </c>
      <c r="AU162" s="180" t="s">
        <v>83</v>
      </c>
      <c r="AV162" s="178" t="s">
        <v>81</v>
      </c>
      <c r="AW162" s="178" t="s">
        <v>30</v>
      </c>
      <c r="AX162" s="178" t="s">
        <v>73</v>
      </c>
      <c r="AY162" s="180" t="s">
        <v>124</v>
      </c>
    </row>
    <row r="163" spans="1:65" s="162" customFormat="1">
      <c r="B163" s="163"/>
      <c r="D163" s="158" t="s">
        <v>155</v>
      </c>
      <c r="E163" s="164" t="s">
        <v>1</v>
      </c>
      <c r="F163" s="165" t="s">
        <v>179</v>
      </c>
      <c r="H163" s="166">
        <v>20.25</v>
      </c>
      <c r="I163" s="6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155</v>
      </c>
      <c r="AU163" s="164" t="s">
        <v>83</v>
      </c>
      <c r="AV163" s="162" t="s">
        <v>83</v>
      </c>
      <c r="AW163" s="162" t="s">
        <v>30</v>
      </c>
      <c r="AX163" s="162" t="s">
        <v>73</v>
      </c>
      <c r="AY163" s="164" t="s">
        <v>124</v>
      </c>
    </row>
    <row r="164" spans="1:65" s="170" customFormat="1">
      <c r="B164" s="171"/>
      <c r="D164" s="158" t="s">
        <v>155</v>
      </c>
      <c r="E164" s="172" t="s">
        <v>1</v>
      </c>
      <c r="F164" s="173" t="s">
        <v>157</v>
      </c>
      <c r="H164" s="174">
        <v>20.25</v>
      </c>
      <c r="I164" s="7"/>
      <c r="L164" s="171"/>
      <c r="M164" s="175"/>
      <c r="N164" s="176"/>
      <c r="O164" s="176"/>
      <c r="P164" s="176"/>
      <c r="Q164" s="176"/>
      <c r="R164" s="176"/>
      <c r="S164" s="176"/>
      <c r="T164" s="177"/>
      <c r="AT164" s="172" t="s">
        <v>155</v>
      </c>
      <c r="AU164" s="172" t="s">
        <v>83</v>
      </c>
      <c r="AV164" s="170" t="s">
        <v>131</v>
      </c>
      <c r="AW164" s="170" t="s">
        <v>30</v>
      </c>
      <c r="AX164" s="170" t="s">
        <v>81</v>
      </c>
      <c r="AY164" s="172" t="s">
        <v>124</v>
      </c>
    </row>
    <row r="165" spans="1:65" s="28" customFormat="1" ht="21.75" customHeight="1">
      <c r="A165" s="24"/>
      <c r="B165" s="25"/>
      <c r="C165" s="146" t="s">
        <v>180</v>
      </c>
      <c r="D165" s="146" t="s">
        <v>126</v>
      </c>
      <c r="E165" s="147" t="s">
        <v>181</v>
      </c>
      <c r="F165" s="148" t="s">
        <v>182</v>
      </c>
      <c r="G165" s="149" t="s">
        <v>129</v>
      </c>
      <c r="H165" s="150">
        <v>196</v>
      </c>
      <c r="I165" s="5"/>
      <c r="J165" s="151">
        <f>ROUND(I165*H165,2)</f>
        <v>0</v>
      </c>
      <c r="K165" s="148" t="s">
        <v>130</v>
      </c>
      <c r="L165" s="25"/>
      <c r="M165" s="152" t="s">
        <v>1</v>
      </c>
      <c r="N165" s="153" t="s">
        <v>38</v>
      </c>
      <c r="O165" s="52"/>
      <c r="P165" s="154">
        <f>O165*H165</f>
        <v>0</v>
      </c>
      <c r="Q165" s="154">
        <v>3.4476799999999998E-3</v>
      </c>
      <c r="R165" s="154">
        <f>Q165*H165</f>
        <v>0.67574528</v>
      </c>
      <c r="S165" s="154">
        <v>0</v>
      </c>
      <c r="T165" s="155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156" t="s">
        <v>131</v>
      </c>
      <c r="AT165" s="156" t="s">
        <v>126</v>
      </c>
      <c r="AU165" s="156" t="s">
        <v>83</v>
      </c>
      <c r="AY165" s="12" t="s">
        <v>124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2" t="s">
        <v>81</v>
      </c>
      <c r="BK165" s="157">
        <f>ROUND(I165*H165,2)</f>
        <v>0</v>
      </c>
      <c r="BL165" s="12" t="s">
        <v>131</v>
      </c>
      <c r="BM165" s="156" t="s">
        <v>183</v>
      </c>
    </row>
    <row r="166" spans="1:65" s="28" customFormat="1" ht="19.5">
      <c r="A166" s="24"/>
      <c r="B166" s="25"/>
      <c r="C166" s="24"/>
      <c r="D166" s="158" t="s">
        <v>132</v>
      </c>
      <c r="E166" s="24"/>
      <c r="F166" s="159" t="s">
        <v>182</v>
      </c>
      <c r="G166" s="24"/>
      <c r="H166" s="24"/>
      <c r="I166" s="3"/>
      <c r="J166" s="24"/>
      <c r="K166" s="24"/>
      <c r="L166" s="25"/>
      <c r="M166" s="160"/>
      <c r="N166" s="161"/>
      <c r="O166" s="52"/>
      <c r="P166" s="52"/>
      <c r="Q166" s="52"/>
      <c r="R166" s="52"/>
      <c r="S166" s="52"/>
      <c r="T166" s="53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T166" s="12" t="s">
        <v>132</v>
      </c>
      <c r="AU166" s="12" t="s">
        <v>83</v>
      </c>
    </row>
    <row r="167" spans="1:65" s="162" customFormat="1">
      <c r="B167" s="163"/>
      <c r="D167" s="158" t="s">
        <v>155</v>
      </c>
      <c r="E167" s="164" t="s">
        <v>1</v>
      </c>
      <c r="F167" s="165" t="s">
        <v>184</v>
      </c>
      <c r="H167" s="166">
        <v>196</v>
      </c>
      <c r="I167" s="6"/>
      <c r="L167" s="163"/>
      <c r="M167" s="167"/>
      <c r="N167" s="168"/>
      <c r="O167" s="168"/>
      <c r="P167" s="168"/>
      <c r="Q167" s="168"/>
      <c r="R167" s="168"/>
      <c r="S167" s="168"/>
      <c r="T167" s="169"/>
      <c r="AT167" s="164" t="s">
        <v>155</v>
      </c>
      <c r="AU167" s="164" t="s">
        <v>83</v>
      </c>
      <c r="AV167" s="162" t="s">
        <v>83</v>
      </c>
      <c r="AW167" s="162" t="s">
        <v>30</v>
      </c>
      <c r="AX167" s="162" t="s">
        <v>73</v>
      </c>
      <c r="AY167" s="164" t="s">
        <v>124</v>
      </c>
    </row>
    <row r="168" spans="1:65" s="170" customFormat="1">
      <c r="B168" s="171"/>
      <c r="D168" s="158" t="s">
        <v>155</v>
      </c>
      <c r="E168" s="172" t="s">
        <v>1</v>
      </c>
      <c r="F168" s="173" t="s">
        <v>157</v>
      </c>
      <c r="H168" s="174">
        <v>196</v>
      </c>
      <c r="I168" s="7"/>
      <c r="L168" s="171"/>
      <c r="M168" s="175"/>
      <c r="N168" s="176"/>
      <c r="O168" s="176"/>
      <c r="P168" s="176"/>
      <c r="Q168" s="176"/>
      <c r="R168" s="176"/>
      <c r="S168" s="176"/>
      <c r="T168" s="177"/>
      <c r="AT168" s="172" t="s">
        <v>155</v>
      </c>
      <c r="AU168" s="172" t="s">
        <v>83</v>
      </c>
      <c r="AV168" s="170" t="s">
        <v>131</v>
      </c>
      <c r="AW168" s="170" t="s">
        <v>30</v>
      </c>
      <c r="AX168" s="170" t="s">
        <v>81</v>
      </c>
      <c r="AY168" s="172" t="s">
        <v>124</v>
      </c>
    </row>
    <row r="169" spans="1:65" s="28" customFormat="1" ht="21.75" customHeight="1">
      <c r="A169" s="24"/>
      <c r="B169" s="25"/>
      <c r="C169" s="146" t="s">
        <v>150</v>
      </c>
      <c r="D169" s="146" t="s">
        <v>126</v>
      </c>
      <c r="E169" s="147" t="s">
        <v>185</v>
      </c>
      <c r="F169" s="148" t="s">
        <v>186</v>
      </c>
      <c r="G169" s="149" t="s">
        <v>129</v>
      </c>
      <c r="H169" s="150">
        <v>147</v>
      </c>
      <c r="I169" s="5"/>
      <c r="J169" s="151">
        <f>ROUND(I169*H169,2)</f>
        <v>0</v>
      </c>
      <c r="K169" s="148" t="s">
        <v>130</v>
      </c>
      <c r="L169" s="25"/>
      <c r="M169" s="152" t="s">
        <v>1</v>
      </c>
      <c r="N169" s="153" t="s">
        <v>38</v>
      </c>
      <c r="O169" s="52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156" t="s">
        <v>131</v>
      </c>
      <c r="AT169" s="156" t="s">
        <v>126</v>
      </c>
      <c r="AU169" s="156" t="s">
        <v>83</v>
      </c>
      <c r="AY169" s="12" t="s">
        <v>124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2" t="s">
        <v>81</v>
      </c>
      <c r="BK169" s="157">
        <f>ROUND(I169*H169,2)</f>
        <v>0</v>
      </c>
      <c r="BL169" s="12" t="s">
        <v>131</v>
      </c>
      <c r="BM169" s="156" t="s">
        <v>187</v>
      </c>
    </row>
    <row r="170" spans="1:65" s="28" customFormat="1" ht="19.5">
      <c r="A170" s="24"/>
      <c r="B170" s="25"/>
      <c r="C170" s="24"/>
      <c r="D170" s="158" t="s">
        <v>132</v>
      </c>
      <c r="E170" s="24"/>
      <c r="F170" s="159" t="s">
        <v>186</v>
      </c>
      <c r="G170" s="24"/>
      <c r="H170" s="24"/>
      <c r="I170" s="3"/>
      <c r="J170" s="24"/>
      <c r="K170" s="24"/>
      <c r="L170" s="25"/>
      <c r="M170" s="160"/>
      <c r="N170" s="161"/>
      <c r="O170" s="52"/>
      <c r="P170" s="52"/>
      <c r="Q170" s="52"/>
      <c r="R170" s="52"/>
      <c r="S170" s="52"/>
      <c r="T170" s="53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T170" s="12" t="s">
        <v>132</v>
      </c>
      <c r="AU170" s="12" t="s">
        <v>83</v>
      </c>
    </row>
    <row r="171" spans="1:65" s="162" customFormat="1">
      <c r="B171" s="163"/>
      <c r="D171" s="158" t="s">
        <v>155</v>
      </c>
      <c r="E171" s="164" t="s">
        <v>1</v>
      </c>
      <c r="F171" s="165" t="s">
        <v>188</v>
      </c>
      <c r="H171" s="166">
        <v>147</v>
      </c>
      <c r="I171" s="6"/>
      <c r="L171" s="163"/>
      <c r="M171" s="167"/>
      <c r="N171" s="168"/>
      <c r="O171" s="168"/>
      <c r="P171" s="168"/>
      <c r="Q171" s="168"/>
      <c r="R171" s="168"/>
      <c r="S171" s="168"/>
      <c r="T171" s="169"/>
      <c r="AT171" s="164" t="s">
        <v>155</v>
      </c>
      <c r="AU171" s="164" t="s">
        <v>83</v>
      </c>
      <c r="AV171" s="162" t="s">
        <v>83</v>
      </c>
      <c r="AW171" s="162" t="s">
        <v>30</v>
      </c>
      <c r="AX171" s="162" t="s">
        <v>73</v>
      </c>
      <c r="AY171" s="164" t="s">
        <v>124</v>
      </c>
    </row>
    <row r="172" spans="1:65" s="170" customFormat="1">
      <c r="B172" s="171"/>
      <c r="D172" s="158" t="s">
        <v>155</v>
      </c>
      <c r="E172" s="172" t="s">
        <v>1</v>
      </c>
      <c r="F172" s="173" t="s">
        <v>157</v>
      </c>
      <c r="H172" s="174">
        <v>147</v>
      </c>
      <c r="I172" s="7"/>
      <c r="L172" s="171"/>
      <c r="M172" s="175"/>
      <c r="N172" s="176"/>
      <c r="O172" s="176"/>
      <c r="P172" s="176"/>
      <c r="Q172" s="176"/>
      <c r="R172" s="176"/>
      <c r="S172" s="176"/>
      <c r="T172" s="177"/>
      <c r="AT172" s="172" t="s">
        <v>155</v>
      </c>
      <c r="AU172" s="172" t="s">
        <v>83</v>
      </c>
      <c r="AV172" s="170" t="s">
        <v>131</v>
      </c>
      <c r="AW172" s="170" t="s">
        <v>30</v>
      </c>
      <c r="AX172" s="170" t="s">
        <v>81</v>
      </c>
      <c r="AY172" s="172" t="s">
        <v>124</v>
      </c>
    </row>
    <row r="173" spans="1:65" s="28" customFormat="1" ht="21.75" customHeight="1">
      <c r="A173" s="24"/>
      <c r="B173" s="25"/>
      <c r="C173" s="146" t="s">
        <v>189</v>
      </c>
      <c r="D173" s="146" t="s">
        <v>126</v>
      </c>
      <c r="E173" s="147" t="s">
        <v>190</v>
      </c>
      <c r="F173" s="148" t="s">
        <v>191</v>
      </c>
      <c r="G173" s="149" t="s">
        <v>166</v>
      </c>
      <c r="H173" s="150">
        <v>490</v>
      </c>
      <c r="I173" s="5"/>
      <c r="J173" s="151">
        <f>ROUND(I173*H173,2)</f>
        <v>0</v>
      </c>
      <c r="K173" s="148" t="s">
        <v>130</v>
      </c>
      <c r="L173" s="25"/>
      <c r="M173" s="152" t="s">
        <v>1</v>
      </c>
      <c r="N173" s="153" t="s">
        <v>38</v>
      </c>
      <c r="O173" s="52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156" t="s">
        <v>131</v>
      </c>
      <c r="AT173" s="156" t="s">
        <v>126</v>
      </c>
      <c r="AU173" s="156" t="s">
        <v>83</v>
      </c>
      <c r="AY173" s="12" t="s">
        <v>124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2" t="s">
        <v>81</v>
      </c>
      <c r="BK173" s="157">
        <f>ROUND(I173*H173,2)</f>
        <v>0</v>
      </c>
      <c r="BL173" s="12" t="s">
        <v>131</v>
      </c>
      <c r="BM173" s="156" t="s">
        <v>192</v>
      </c>
    </row>
    <row r="174" spans="1:65" s="28" customFormat="1">
      <c r="A174" s="24"/>
      <c r="B174" s="25"/>
      <c r="C174" s="24"/>
      <c r="D174" s="158" t="s">
        <v>132</v>
      </c>
      <c r="E174" s="24"/>
      <c r="F174" s="159" t="s">
        <v>191</v>
      </c>
      <c r="G174" s="24"/>
      <c r="H174" s="24"/>
      <c r="I174" s="3"/>
      <c r="J174" s="24"/>
      <c r="K174" s="24"/>
      <c r="L174" s="25"/>
      <c r="M174" s="160"/>
      <c r="N174" s="161"/>
      <c r="O174" s="52"/>
      <c r="P174" s="52"/>
      <c r="Q174" s="52"/>
      <c r="R174" s="52"/>
      <c r="S174" s="52"/>
      <c r="T174" s="53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T174" s="12" t="s">
        <v>132</v>
      </c>
      <c r="AU174" s="12" t="s">
        <v>83</v>
      </c>
    </row>
    <row r="175" spans="1:65" s="28" customFormat="1" ht="29.25">
      <c r="A175" s="24"/>
      <c r="B175" s="25"/>
      <c r="C175" s="24"/>
      <c r="D175" s="158" t="s">
        <v>193</v>
      </c>
      <c r="E175" s="24"/>
      <c r="F175" s="185" t="s">
        <v>194</v>
      </c>
      <c r="G175" s="24"/>
      <c r="H175" s="24"/>
      <c r="I175" s="3"/>
      <c r="J175" s="24"/>
      <c r="K175" s="24"/>
      <c r="L175" s="25"/>
      <c r="M175" s="160"/>
      <c r="N175" s="161"/>
      <c r="O175" s="52"/>
      <c r="P175" s="52"/>
      <c r="Q175" s="52"/>
      <c r="R175" s="52"/>
      <c r="S175" s="52"/>
      <c r="T175" s="53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T175" s="12" t="s">
        <v>193</v>
      </c>
      <c r="AU175" s="12" t="s">
        <v>83</v>
      </c>
    </row>
    <row r="176" spans="1:65" s="162" customFormat="1">
      <c r="B176" s="163"/>
      <c r="D176" s="158" t="s">
        <v>155</v>
      </c>
      <c r="E176" s="164" t="s">
        <v>1</v>
      </c>
      <c r="F176" s="165" t="s">
        <v>195</v>
      </c>
      <c r="H176" s="166">
        <v>490</v>
      </c>
      <c r="I176" s="6"/>
      <c r="L176" s="163"/>
      <c r="M176" s="167"/>
      <c r="N176" s="168"/>
      <c r="O176" s="168"/>
      <c r="P176" s="168"/>
      <c r="Q176" s="168"/>
      <c r="R176" s="168"/>
      <c r="S176" s="168"/>
      <c r="T176" s="169"/>
      <c r="AT176" s="164" t="s">
        <v>155</v>
      </c>
      <c r="AU176" s="164" t="s">
        <v>83</v>
      </c>
      <c r="AV176" s="162" t="s">
        <v>83</v>
      </c>
      <c r="AW176" s="162" t="s">
        <v>30</v>
      </c>
      <c r="AX176" s="162" t="s">
        <v>73</v>
      </c>
      <c r="AY176" s="164" t="s">
        <v>124</v>
      </c>
    </row>
    <row r="177" spans="1:65" s="170" customFormat="1">
      <c r="B177" s="171"/>
      <c r="D177" s="158" t="s">
        <v>155</v>
      </c>
      <c r="E177" s="172" t="s">
        <v>1</v>
      </c>
      <c r="F177" s="173" t="s">
        <v>157</v>
      </c>
      <c r="H177" s="174">
        <v>490</v>
      </c>
      <c r="I177" s="7"/>
      <c r="L177" s="171"/>
      <c r="M177" s="175"/>
      <c r="N177" s="176"/>
      <c r="O177" s="176"/>
      <c r="P177" s="176"/>
      <c r="Q177" s="176"/>
      <c r="R177" s="176"/>
      <c r="S177" s="176"/>
      <c r="T177" s="177"/>
      <c r="AT177" s="172" t="s">
        <v>155</v>
      </c>
      <c r="AU177" s="172" t="s">
        <v>83</v>
      </c>
      <c r="AV177" s="170" t="s">
        <v>131</v>
      </c>
      <c r="AW177" s="170" t="s">
        <v>30</v>
      </c>
      <c r="AX177" s="170" t="s">
        <v>81</v>
      </c>
      <c r="AY177" s="172" t="s">
        <v>124</v>
      </c>
    </row>
    <row r="178" spans="1:65" s="28" customFormat="1" ht="16.5" customHeight="1">
      <c r="A178" s="24"/>
      <c r="B178" s="25"/>
      <c r="C178" s="186" t="s">
        <v>154</v>
      </c>
      <c r="D178" s="186" t="s">
        <v>196</v>
      </c>
      <c r="E178" s="187" t="s">
        <v>197</v>
      </c>
      <c r="F178" s="188" t="s">
        <v>198</v>
      </c>
      <c r="G178" s="189" t="s">
        <v>199</v>
      </c>
      <c r="H178" s="190">
        <v>3.0920000000000001</v>
      </c>
      <c r="I178" s="9"/>
      <c r="J178" s="191">
        <f>ROUND(I178*H178,2)</f>
        <v>0</v>
      </c>
      <c r="K178" s="188" t="s">
        <v>130</v>
      </c>
      <c r="L178" s="192"/>
      <c r="M178" s="193" t="s">
        <v>1</v>
      </c>
      <c r="N178" s="194" t="s">
        <v>38</v>
      </c>
      <c r="O178" s="52"/>
      <c r="P178" s="154">
        <f>O178*H178</f>
        <v>0</v>
      </c>
      <c r="Q178" s="154">
        <v>1</v>
      </c>
      <c r="R178" s="154">
        <f>Q178*H178</f>
        <v>3.0920000000000001</v>
      </c>
      <c r="S178" s="154">
        <v>0</v>
      </c>
      <c r="T178" s="155">
        <f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156" t="s">
        <v>143</v>
      </c>
      <c r="AT178" s="156" t="s">
        <v>196</v>
      </c>
      <c r="AU178" s="156" t="s">
        <v>83</v>
      </c>
      <c r="AY178" s="12" t="s">
        <v>124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2" t="s">
        <v>81</v>
      </c>
      <c r="BK178" s="157">
        <f>ROUND(I178*H178,2)</f>
        <v>0</v>
      </c>
      <c r="BL178" s="12" t="s">
        <v>131</v>
      </c>
      <c r="BM178" s="156" t="s">
        <v>200</v>
      </c>
    </row>
    <row r="179" spans="1:65" s="28" customFormat="1">
      <c r="A179" s="24"/>
      <c r="B179" s="25"/>
      <c r="C179" s="24"/>
      <c r="D179" s="158" t="s">
        <v>132</v>
      </c>
      <c r="E179" s="24"/>
      <c r="F179" s="159" t="s">
        <v>198</v>
      </c>
      <c r="G179" s="24"/>
      <c r="H179" s="24"/>
      <c r="I179" s="3"/>
      <c r="J179" s="24"/>
      <c r="K179" s="24"/>
      <c r="L179" s="25"/>
      <c r="M179" s="160"/>
      <c r="N179" s="161"/>
      <c r="O179" s="52"/>
      <c r="P179" s="52"/>
      <c r="Q179" s="52"/>
      <c r="R179" s="52"/>
      <c r="S179" s="52"/>
      <c r="T179" s="53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T179" s="12" t="s">
        <v>132</v>
      </c>
      <c r="AU179" s="12" t="s">
        <v>83</v>
      </c>
    </row>
    <row r="180" spans="1:65" s="162" customFormat="1">
      <c r="B180" s="163"/>
      <c r="D180" s="158" t="s">
        <v>155</v>
      </c>
      <c r="E180" s="164" t="s">
        <v>1</v>
      </c>
      <c r="F180" s="165" t="s">
        <v>201</v>
      </c>
      <c r="H180" s="166">
        <v>3.0920000000000001</v>
      </c>
      <c r="I180" s="6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155</v>
      </c>
      <c r="AU180" s="164" t="s">
        <v>83</v>
      </c>
      <c r="AV180" s="162" t="s">
        <v>83</v>
      </c>
      <c r="AW180" s="162" t="s">
        <v>30</v>
      </c>
      <c r="AX180" s="162" t="s">
        <v>73</v>
      </c>
      <c r="AY180" s="164" t="s">
        <v>124</v>
      </c>
    </row>
    <row r="181" spans="1:65" s="170" customFormat="1">
      <c r="B181" s="171"/>
      <c r="D181" s="158" t="s">
        <v>155</v>
      </c>
      <c r="E181" s="172" t="s">
        <v>1</v>
      </c>
      <c r="F181" s="173" t="s">
        <v>157</v>
      </c>
      <c r="H181" s="174">
        <v>3.0920000000000001</v>
      </c>
      <c r="I181" s="7"/>
      <c r="L181" s="171"/>
      <c r="M181" s="175"/>
      <c r="N181" s="176"/>
      <c r="O181" s="176"/>
      <c r="P181" s="176"/>
      <c r="Q181" s="176"/>
      <c r="R181" s="176"/>
      <c r="S181" s="176"/>
      <c r="T181" s="177"/>
      <c r="AT181" s="172" t="s">
        <v>155</v>
      </c>
      <c r="AU181" s="172" t="s">
        <v>83</v>
      </c>
      <c r="AV181" s="170" t="s">
        <v>131</v>
      </c>
      <c r="AW181" s="170" t="s">
        <v>30</v>
      </c>
      <c r="AX181" s="170" t="s">
        <v>81</v>
      </c>
      <c r="AY181" s="172" t="s">
        <v>124</v>
      </c>
    </row>
    <row r="182" spans="1:65" s="28" customFormat="1" ht="21.75" customHeight="1">
      <c r="A182" s="24"/>
      <c r="B182" s="25"/>
      <c r="C182" s="146" t="s">
        <v>8</v>
      </c>
      <c r="D182" s="146" t="s">
        <v>126</v>
      </c>
      <c r="E182" s="147" t="s">
        <v>202</v>
      </c>
      <c r="F182" s="148" t="s">
        <v>203</v>
      </c>
      <c r="G182" s="149" t="s">
        <v>166</v>
      </c>
      <c r="H182" s="150">
        <v>490</v>
      </c>
      <c r="I182" s="5"/>
      <c r="J182" s="151">
        <f>ROUND(I182*H182,2)</f>
        <v>0</v>
      </c>
      <c r="K182" s="148" t="s">
        <v>130</v>
      </c>
      <c r="L182" s="25"/>
      <c r="M182" s="152" t="s">
        <v>1</v>
      </c>
      <c r="N182" s="153" t="s">
        <v>38</v>
      </c>
      <c r="O182" s="52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R182" s="156" t="s">
        <v>131</v>
      </c>
      <c r="AT182" s="156" t="s">
        <v>126</v>
      </c>
      <c r="AU182" s="156" t="s">
        <v>83</v>
      </c>
      <c r="AY182" s="12" t="s">
        <v>124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2" t="s">
        <v>81</v>
      </c>
      <c r="BK182" s="157">
        <f>ROUND(I182*H182,2)</f>
        <v>0</v>
      </c>
      <c r="BL182" s="12" t="s">
        <v>131</v>
      </c>
      <c r="BM182" s="156" t="s">
        <v>204</v>
      </c>
    </row>
    <row r="183" spans="1:65" s="28" customFormat="1">
      <c r="A183" s="24"/>
      <c r="B183" s="25"/>
      <c r="C183" s="24"/>
      <c r="D183" s="158" t="s">
        <v>132</v>
      </c>
      <c r="E183" s="24"/>
      <c r="F183" s="159" t="s">
        <v>203</v>
      </c>
      <c r="G183" s="24"/>
      <c r="H183" s="24"/>
      <c r="I183" s="3"/>
      <c r="J183" s="24"/>
      <c r="K183" s="24"/>
      <c r="L183" s="25"/>
      <c r="M183" s="160"/>
      <c r="N183" s="161"/>
      <c r="O183" s="52"/>
      <c r="P183" s="52"/>
      <c r="Q183" s="52"/>
      <c r="R183" s="52"/>
      <c r="S183" s="52"/>
      <c r="T183" s="53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T183" s="12" t="s">
        <v>132</v>
      </c>
      <c r="AU183" s="12" t="s">
        <v>83</v>
      </c>
    </row>
    <row r="184" spans="1:65" s="28" customFormat="1" ht="33" customHeight="1">
      <c r="A184" s="24"/>
      <c r="B184" s="25"/>
      <c r="C184" s="146" t="s">
        <v>161</v>
      </c>
      <c r="D184" s="146" t="s">
        <v>126</v>
      </c>
      <c r="E184" s="147" t="s">
        <v>205</v>
      </c>
      <c r="F184" s="148" t="s">
        <v>206</v>
      </c>
      <c r="G184" s="149" t="s">
        <v>160</v>
      </c>
      <c r="H184" s="150">
        <v>547.79999999999995</v>
      </c>
      <c r="I184" s="5"/>
      <c r="J184" s="151">
        <f>ROUND(I184*H184,2)</f>
        <v>0</v>
      </c>
      <c r="K184" s="148" t="s">
        <v>130</v>
      </c>
      <c r="L184" s="25"/>
      <c r="M184" s="152" t="s">
        <v>1</v>
      </c>
      <c r="N184" s="153" t="s">
        <v>38</v>
      </c>
      <c r="O184" s="52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R184" s="156" t="s">
        <v>131</v>
      </c>
      <c r="AT184" s="156" t="s">
        <v>126</v>
      </c>
      <c r="AU184" s="156" t="s">
        <v>83</v>
      </c>
      <c r="AY184" s="12" t="s">
        <v>124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2" t="s">
        <v>81</v>
      </c>
      <c r="BK184" s="157">
        <f>ROUND(I184*H184,2)</f>
        <v>0</v>
      </c>
      <c r="BL184" s="12" t="s">
        <v>131</v>
      </c>
      <c r="BM184" s="156" t="s">
        <v>207</v>
      </c>
    </row>
    <row r="185" spans="1:65" s="28" customFormat="1" ht="19.5">
      <c r="A185" s="24"/>
      <c r="B185" s="25"/>
      <c r="C185" s="24"/>
      <c r="D185" s="158" t="s">
        <v>132</v>
      </c>
      <c r="E185" s="24"/>
      <c r="F185" s="159" t="s">
        <v>208</v>
      </c>
      <c r="G185" s="24"/>
      <c r="H185" s="24"/>
      <c r="I185" s="3"/>
      <c r="J185" s="24"/>
      <c r="K185" s="24"/>
      <c r="L185" s="25"/>
      <c r="M185" s="160"/>
      <c r="N185" s="161"/>
      <c r="O185" s="52"/>
      <c r="P185" s="52"/>
      <c r="Q185" s="52"/>
      <c r="R185" s="52"/>
      <c r="S185" s="52"/>
      <c r="T185" s="53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T185" s="12" t="s">
        <v>132</v>
      </c>
      <c r="AU185" s="12" t="s">
        <v>83</v>
      </c>
    </row>
    <row r="186" spans="1:65" s="28" customFormat="1" ht="78">
      <c r="A186" s="24"/>
      <c r="B186" s="25"/>
      <c r="C186" s="24"/>
      <c r="D186" s="158" t="s">
        <v>176</v>
      </c>
      <c r="E186" s="24"/>
      <c r="F186" s="185" t="s">
        <v>209</v>
      </c>
      <c r="G186" s="24"/>
      <c r="H186" s="24"/>
      <c r="I186" s="3"/>
      <c r="J186" s="24"/>
      <c r="K186" s="24"/>
      <c r="L186" s="25"/>
      <c r="M186" s="160"/>
      <c r="N186" s="161"/>
      <c r="O186" s="52"/>
      <c r="P186" s="52"/>
      <c r="Q186" s="52"/>
      <c r="R186" s="52"/>
      <c r="S186" s="52"/>
      <c r="T186" s="53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T186" s="12" t="s">
        <v>176</v>
      </c>
      <c r="AU186" s="12" t="s">
        <v>83</v>
      </c>
    </row>
    <row r="187" spans="1:65" s="162" customFormat="1">
      <c r="B187" s="163"/>
      <c r="D187" s="158" t="s">
        <v>155</v>
      </c>
      <c r="E187" s="164" t="s">
        <v>1</v>
      </c>
      <c r="F187" s="165" t="s">
        <v>210</v>
      </c>
      <c r="H187" s="166">
        <v>547.79999999999995</v>
      </c>
      <c r="I187" s="6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155</v>
      </c>
      <c r="AU187" s="164" t="s">
        <v>83</v>
      </c>
      <c r="AV187" s="162" t="s">
        <v>83</v>
      </c>
      <c r="AW187" s="162" t="s">
        <v>30</v>
      </c>
      <c r="AX187" s="162" t="s">
        <v>73</v>
      </c>
      <c r="AY187" s="164" t="s">
        <v>124</v>
      </c>
    </row>
    <row r="188" spans="1:65" s="170" customFormat="1">
      <c r="B188" s="171"/>
      <c r="D188" s="158" t="s">
        <v>155</v>
      </c>
      <c r="E188" s="172" t="s">
        <v>1</v>
      </c>
      <c r="F188" s="173" t="s">
        <v>157</v>
      </c>
      <c r="H188" s="174">
        <v>547.79999999999995</v>
      </c>
      <c r="I188" s="7"/>
      <c r="L188" s="171"/>
      <c r="M188" s="175"/>
      <c r="N188" s="176"/>
      <c r="O188" s="176"/>
      <c r="P188" s="176"/>
      <c r="Q188" s="176"/>
      <c r="R188" s="176"/>
      <c r="S188" s="176"/>
      <c r="T188" s="177"/>
      <c r="AT188" s="172" t="s">
        <v>155</v>
      </c>
      <c r="AU188" s="172" t="s">
        <v>83</v>
      </c>
      <c r="AV188" s="170" t="s">
        <v>131</v>
      </c>
      <c r="AW188" s="170" t="s">
        <v>30</v>
      </c>
      <c r="AX188" s="170" t="s">
        <v>81</v>
      </c>
      <c r="AY188" s="172" t="s">
        <v>124</v>
      </c>
    </row>
    <row r="189" spans="1:65" s="28" customFormat="1" ht="33" customHeight="1">
      <c r="A189" s="24"/>
      <c r="B189" s="25"/>
      <c r="C189" s="146" t="s">
        <v>211</v>
      </c>
      <c r="D189" s="146" t="s">
        <v>126</v>
      </c>
      <c r="E189" s="147" t="s">
        <v>212</v>
      </c>
      <c r="F189" s="148" t="s">
        <v>213</v>
      </c>
      <c r="G189" s="149" t="s">
        <v>160</v>
      </c>
      <c r="H189" s="150">
        <v>273.89999999999998</v>
      </c>
      <c r="I189" s="5"/>
      <c r="J189" s="151">
        <f>ROUND(I189*H189,2)</f>
        <v>0</v>
      </c>
      <c r="K189" s="148" t="s">
        <v>130</v>
      </c>
      <c r="L189" s="25"/>
      <c r="M189" s="152" t="s">
        <v>1</v>
      </c>
      <c r="N189" s="153" t="s">
        <v>38</v>
      </c>
      <c r="O189" s="52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156" t="s">
        <v>131</v>
      </c>
      <c r="AT189" s="156" t="s">
        <v>126</v>
      </c>
      <c r="AU189" s="156" t="s">
        <v>83</v>
      </c>
      <c r="AY189" s="12" t="s">
        <v>124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2" t="s">
        <v>81</v>
      </c>
      <c r="BK189" s="157">
        <f>ROUND(I189*H189,2)</f>
        <v>0</v>
      </c>
      <c r="BL189" s="12" t="s">
        <v>131</v>
      </c>
      <c r="BM189" s="156" t="s">
        <v>214</v>
      </c>
    </row>
    <row r="190" spans="1:65" s="28" customFormat="1" ht="29.25">
      <c r="A190" s="24"/>
      <c r="B190" s="25"/>
      <c r="C190" s="24"/>
      <c r="D190" s="158" t="s">
        <v>132</v>
      </c>
      <c r="E190" s="24"/>
      <c r="F190" s="159" t="s">
        <v>215</v>
      </c>
      <c r="G190" s="24"/>
      <c r="H190" s="24"/>
      <c r="I190" s="3"/>
      <c r="J190" s="24"/>
      <c r="K190" s="24"/>
      <c r="L190" s="25"/>
      <c r="M190" s="160"/>
      <c r="N190" s="161"/>
      <c r="O190" s="52"/>
      <c r="P190" s="52"/>
      <c r="Q190" s="52"/>
      <c r="R190" s="52"/>
      <c r="S190" s="52"/>
      <c r="T190" s="53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T190" s="12" t="s">
        <v>132</v>
      </c>
      <c r="AU190" s="12" t="s">
        <v>83</v>
      </c>
    </row>
    <row r="191" spans="1:65" s="28" customFormat="1" ht="78">
      <c r="A191" s="24"/>
      <c r="B191" s="25"/>
      <c r="C191" s="24"/>
      <c r="D191" s="158" t="s">
        <v>176</v>
      </c>
      <c r="E191" s="24"/>
      <c r="F191" s="185" t="s">
        <v>209</v>
      </c>
      <c r="G191" s="24"/>
      <c r="H191" s="24"/>
      <c r="I191" s="3"/>
      <c r="J191" s="24"/>
      <c r="K191" s="24"/>
      <c r="L191" s="25"/>
      <c r="M191" s="160"/>
      <c r="N191" s="161"/>
      <c r="O191" s="52"/>
      <c r="P191" s="52"/>
      <c r="Q191" s="52"/>
      <c r="R191" s="52"/>
      <c r="S191" s="52"/>
      <c r="T191" s="53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T191" s="12" t="s">
        <v>176</v>
      </c>
      <c r="AU191" s="12" t="s">
        <v>83</v>
      </c>
    </row>
    <row r="192" spans="1:65" s="28" customFormat="1" ht="21.75" customHeight="1">
      <c r="A192" s="24"/>
      <c r="B192" s="25"/>
      <c r="C192" s="146" t="s">
        <v>167</v>
      </c>
      <c r="D192" s="146" t="s">
        <v>126</v>
      </c>
      <c r="E192" s="147" t="s">
        <v>216</v>
      </c>
      <c r="F192" s="148" t="s">
        <v>217</v>
      </c>
      <c r="G192" s="149" t="s">
        <v>160</v>
      </c>
      <c r="H192" s="150">
        <v>547.79999999999995</v>
      </c>
      <c r="I192" s="5"/>
      <c r="J192" s="151">
        <f>ROUND(I192*H192,2)</f>
        <v>0</v>
      </c>
      <c r="K192" s="148" t="s">
        <v>130</v>
      </c>
      <c r="L192" s="25"/>
      <c r="M192" s="152" t="s">
        <v>1</v>
      </c>
      <c r="N192" s="153" t="s">
        <v>38</v>
      </c>
      <c r="O192" s="52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156" t="s">
        <v>131</v>
      </c>
      <c r="AT192" s="156" t="s">
        <v>126</v>
      </c>
      <c r="AU192" s="156" t="s">
        <v>83</v>
      </c>
      <c r="AY192" s="12" t="s">
        <v>124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2" t="s">
        <v>81</v>
      </c>
      <c r="BK192" s="157">
        <f>ROUND(I192*H192,2)</f>
        <v>0</v>
      </c>
      <c r="BL192" s="12" t="s">
        <v>131</v>
      </c>
      <c r="BM192" s="156" t="s">
        <v>218</v>
      </c>
    </row>
    <row r="193" spans="1:65" s="28" customFormat="1" ht="39">
      <c r="A193" s="24"/>
      <c r="B193" s="25"/>
      <c r="C193" s="24"/>
      <c r="D193" s="158" t="s">
        <v>132</v>
      </c>
      <c r="E193" s="24"/>
      <c r="F193" s="159" t="s">
        <v>219</v>
      </c>
      <c r="G193" s="24"/>
      <c r="H193" s="24"/>
      <c r="I193" s="3"/>
      <c r="J193" s="24"/>
      <c r="K193" s="24"/>
      <c r="L193" s="25"/>
      <c r="M193" s="160"/>
      <c r="N193" s="161"/>
      <c r="O193" s="52"/>
      <c r="P193" s="52"/>
      <c r="Q193" s="52"/>
      <c r="R193" s="52"/>
      <c r="S193" s="52"/>
      <c r="T193" s="53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T193" s="12" t="s">
        <v>132</v>
      </c>
      <c r="AU193" s="12" t="s">
        <v>83</v>
      </c>
    </row>
    <row r="194" spans="1:65" s="28" customFormat="1" ht="68.25">
      <c r="A194" s="24"/>
      <c r="B194" s="25"/>
      <c r="C194" s="24"/>
      <c r="D194" s="158" t="s">
        <v>176</v>
      </c>
      <c r="E194" s="24"/>
      <c r="F194" s="185" t="s">
        <v>220</v>
      </c>
      <c r="G194" s="24"/>
      <c r="H194" s="24"/>
      <c r="I194" s="3"/>
      <c r="J194" s="24"/>
      <c r="K194" s="24"/>
      <c r="L194" s="25"/>
      <c r="M194" s="160"/>
      <c r="N194" s="161"/>
      <c r="O194" s="52"/>
      <c r="P194" s="52"/>
      <c r="Q194" s="52"/>
      <c r="R194" s="52"/>
      <c r="S194" s="52"/>
      <c r="T194" s="53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T194" s="12" t="s">
        <v>176</v>
      </c>
      <c r="AU194" s="12" t="s">
        <v>83</v>
      </c>
    </row>
    <row r="195" spans="1:65" s="178" customFormat="1" ht="22.5">
      <c r="B195" s="179"/>
      <c r="D195" s="158" t="s">
        <v>155</v>
      </c>
      <c r="E195" s="180" t="s">
        <v>1</v>
      </c>
      <c r="F195" s="181" t="s">
        <v>221</v>
      </c>
      <c r="H195" s="180" t="s">
        <v>1</v>
      </c>
      <c r="I195" s="8"/>
      <c r="L195" s="179"/>
      <c r="M195" s="182"/>
      <c r="N195" s="183"/>
      <c r="O195" s="183"/>
      <c r="P195" s="183"/>
      <c r="Q195" s="183"/>
      <c r="R195" s="183"/>
      <c r="S195" s="183"/>
      <c r="T195" s="184"/>
      <c r="AT195" s="180" t="s">
        <v>155</v>
      </c>
      <c r="AU195" s="180" t="s">
        <v>83</v>
      </c>
      <c r="AV195" s="178" t="s">
        <v>81</v>
      </c>
      <c r="AW195" s="178" t="s">
        <v>30</v>
      </c>
      <c r="AX195" s="178" t="s">
        <v>73</v>
      </c>
      <c r="AY195" s="180" t="s">
        <v>124</v>
      </c>
    </row>
    <row r="196" spans="1:65" s="162" customFormat="1">
      <c r="B196" s="163"/>
      <c r="D196" s="158" t="s">
        <v>155</v>
      </c>
      <c r="E196" s="164" t="s">
        <v>1</v>
      </c>
      <c r="F196" s="165" t="s">
        <v>222</v>
      </c>
      <c r="H196" s="166">
        <v>547.79999999999995</v>
      </c>
      <c r="I196" s="6"/>
      <c r="L196" s="163"/>
      <c r="M196" s="167"/>
      <c r="N196" s="168"/>
      <c r="O196" s="168"/>
      <c r="P196" s="168"/>
      <c r="Q196" s="168"/>
      <c r="R196" s="168"/>
      <c r="S196" s="168"/>
      <c r="T196" s="169"/>
      <c r="AT196" s="164" t="s">
        <v>155</v>
      </c>
      <c r="AU196" s="164" t="s">
        <v>83</v>
      </c>
      <c r="AV196" s="162" t="s">
        <v>83</v>
      </c>
      <c r="AW196" s="162" t="s">
        <v>30</v>
      </c>
      <c r="AX196" s="162" t="s">
        <v>73</v>
      </c>
      <c r="AY196" s="164" t="s">
        <v>124</v>
      </c>
    </row>
    <row r="197" spans="1:65" s="170" customFormat="1">
      <c r="B197" s="171"/>
      <c r="D197" s="158" t="s">
        <v>155</v>
      </c>
      <c r="E197" s="172" t="s">
        <v>1</v>
      </c>
      <c r="F197" s="173" t="s">
        <v>157</v>
      </c>
      <c r="H197" s="174">
        <v>547.79999999999995</v>
      </c>
      <c r="I197" s="7"/>
      <c r="L197" s="171"/>
      <c r="M197" s="175"/>
      <c r="N197" s="176"/>
      <c r="O197" s="176"/>
      <c r="P197" s="176"/>
      <c r="Q197" s="176"/>
      <c r="R197" s="176"/>
      <c r="S197" s="176"/>
      <c r="T197" s="177"/>
      <c r="AT197" s="172" t="s">
        <v>155</v>
      </c>
      <c r="AU197" s="172" t="s">
        <v>83</v>
      </c>
      <c r="AV197" s="170" t="s">
        <v>131</v>
      </c>
      <c r="AW197" s="170" t="s">
        <v>30</v>
      </c>
      <c r="AX197" s="170" t="s">
        <v>81</v>
      </c>
      <c r="AY197" s="172" t="s">
        <v>124</v>
      </c>
    </row>
    <row r="198" spans="1:65" s="28" customFormat="1" ht="33" customHeight="1">
      <c r="A198" s="24"/>
      <c r="B198" s="25"/>
      <c r="C198" s="146" t="s">
        <v>223</v>
      </c>
      <c r="D198" s="146" t="s">
        <v>126</v>
      </c>
      <c r="E198" s="147" t="s">
        <v>224</v>
      </c>
      <c r="F198" s="148" t="s">
        <v>225</v>
      </c>
      <c r="G198" s="149" t="s">
        <v>160</v>
      </c>
      <c r="H198" s="150">
        <v>547.79999999999995</v>
      </c>
      <c r="I198" s="5"/>
      <c r="J198" s="151">
        <f>ROUND(I198*H198,2)</f>
        <v>0</v>
      </c>
      <c r="K198" s="148" t="s">
        <v>130</v>
      </c>
      <c r="L198" s="25"/>
      <c r="M198" s="152" t="s">
        <v>1</v>
      </c>
      <c r="N198" s="153" t="s">
        <v>38</v>
      </c>
      <c r="O198" s="52"/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156" t="s">
        <v>131</v>
      </c>
      <c r="AT198" s="156" t="s">
        <v>126</v>
      </c>
      <c r="AU198" s="156" t="s">
        <v>83</v>
      </c>
      <c r="AY198" s="12" t="s">
        <v>124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2" t="s">
        <v>81</v>
      </c>
      <c r="BK198" s="157">
        <f>ROUND(I198*H198,2)</f>
        <v>0</v>
      </c>
      <c r="BL198" s="12" t="s">
        <v>131</v>
      </c>
      <c r="BM198" s="156" t="s">
        <v>226</v>
      </c>
    </row>
    <row r="199" spans="1:65" s="28" customFormat="1" ht="48.75">
      <c r="A199" s="24"/>
      <c r="B199" s="25"/>
      <c r="C199" s="24"/>
      <c r="D199" s="158" t="s">
        <v>132</v>
      </c>
      <c r="E199" s="24"/>
      <c r="F199" s="159" t="s">
        <v>227</v>
      </c>
      <c r="G199" s="24"/>
      <c r="H199" s="24"/>
      <c r="I199" s="3"/>
      <c r="J199" s="24"/>
      <c r="K199" s="24"/>
      <c r="L199" s="25"/>
      <c r="M199" s="160"/>
      <c r="N199" s="161"/>
      <c r="O199" s="52"/>
      <c r="P199" s="52"/>
      <c r="Q199" s="52"/>
      <c r="R199" s="52"/>
      <c r="S199" s="52"/>
      <c r="T199" s="53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T199" s="12" t="s">
        <v>132</v>
      </c>
      <c r="AU199" s="12" t="s">
        <v>83</v>
      </c>
    </row>
    <row r="200" spans="1:65" s="28" customFormat="1" ht="68.25">
      <c r="A200" s="24"/>
      <c r="B200" s="25"/>
      <c r="C200" s="24"/>
      <c r="D200" s="158" t="s">
        <v>176</v>
      </c>
      <c r="E200" s="24"/>
      <c r="F200" s="185" t="s">
        <v>220</v>
      </c>
      <c r="G200" s="24"/>
      <c r="H200" s="24"/>
      <c r="I200" s="3"/>
      <c r="J200" s="24"/>
      <c r="K200" s="24"/>
      <c r="L200" s="25"/>
      <c r="M200" s="160"/>
      <c r="N200" s="161"/>
      <c r="O200" s="52"/>
      <c r="P200" s="52"/>
      <c r="Q200" s="52"/>
      <c r="R200" s="52"/>
      <c r="S200" s="52"/>
      <c r="T200" s="53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T200" s="12" t="s">
        <v>176</v>
      </c>
      <c r="AU200" s="12" t="s">
        <v>83</v>
      </c>
    </row>
    <row r="201" spans="1:65" s="178" customFormat="1" ht="22.5">
      <c r="B201" s="179"/>
      <c r="D201" s="158" t="s">
        <v>155</v>
      </c>
      <c r="E201" s="180" t="s">
        <v>1</v>
      </c>
      <c r="F201" s="181" t="s">
        <v>221</v>
      </c>
      <c r="H201" s="180" t="s">
        <v>1</v>
      </c>
      <c r="I201" s="8"/>
      <c r="L201" s="179"/>
      <c r="M201" s="182"/>
      <c r="N201" s="183"/>
      <c r="O201" s="183"/>
      <c r="P201" s="183"/>
      <c r="Q201" s="183"/>
      <c r="R201" s="183"/>
      <c r="S201" s="183"/>
      <c r="T201" s="184"/>
      <c r="AT201" s="180" t="s">
        <v>155</v>
      </c>
      <c r="AU201" s="180" t="s">
        <v>83</v>
      </c>
      <c r="AV201" s="178" t="s">
        <v>81</v>
      </c>
      <c r="AW201" s="178" t="s">
        <v>30</v>
      </c>
      <c r="AX201" s="178" t="s">
        <v>73</v>
      </c>
      <c r="AY201" s="180" t="s">
        <v>124</v>
      </c>
    </row>
    <row r="202" spans="1:65" s="162" customFormat="1">
      <c r="B202" s="163"/>
      <c r="D202" s="158" t="s">
        <v>155</v>
      </c>
      <c r="E202" s="164" t="s">
        <v>1</v>
      </c>
      <c r="F202" s="165" t="s">
        <v>222</v>
      </c>
      <c r="H202" s="166">
        <v>547.79999999999995</v>
      </c>
      <c r="I202" s="6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155</v>
      </c>
      <c r="AU202" s="164" t="s">
        <v>83</v>
      </c>
      <c r="AV202" s="162" t="s">
        <v>83</v>
      </c>
      <c r="AW202" s="162" t="s">
        <v>30</v>
      </c>
      <c r="AX202" s="162" t="s">
        <v>73</v>
      </c>
      <c r="AY202" s="164" t="s">
        <v>124</v>
      </c>
    </row>
    <row r="203" spans="1:65" s="170" customFormat="1">
      <c r="B203" s="171"/>
      <c r="D203" s="158" t="s">
        <v>155</v>
      </c>
      <c r="E203" s="172" t="s">
        <v>1</v>
      </c>
      <c r="F203" s="173" t="s">
        <v>157</v>
      </c>
      <c r="H203" s="174">
        <v>547.79999999999995</v>
      </c>
      <c r="I203" s="7"/>
      <c r="L203" s="171"/>
      <c r="M203" s="175"/>
      <c r="N203" s="176"/>
      <c r="O203" s="176"/>
      <c r="P203" s="176"/>
      <c r="Q203" s="176"/>
      <c r="R203" s="176"/>
      <c r="S203" s="176"/>
      <c r="T203" s="177"/>
      <c r="AT203" s="172" t="s">
        <v>155</v>
      </c>
      <c r="AU203" s="172" t="s">
        <v>83</v>
      </c>
      <c r="AV203" s="170" t="s">
        <v>131</v>
      </c>
      <c r="AW203" s="170" t="s">
        <v>30</v>
      </c>
      <c r="AX203" s="170" t="s">
        <v>81</v>
      </c>
      <c r="AY203" s="172" t="s">
        <v>124</v>
      </c>
    </row>
    <row r="204" spans="1:65" s="28" customFormat="1" ht="33" customHeight="1">
      <c r="A204" s="24"/>
      <c r="B204" s="25"/>
      <c r="C204" s="146" t="s">
        <v>174</v>
      </c>
      <c r="D204" s="146" t="s">
        <v>126</v>
      </c>
      <c r="E204" s="147" t="s">
        <v>228</v>
      </c>
      <c r="F204" s="148" t="s">
        <v>229</v>
      </c>
      <c r="G204" s="149" t="s">
        <v>199</v>
      </c>
      <c r="H204" s="150">
        <v>986.04</v>
      </c>
      <c r="I204" s="5"/>
      <c r="J204" s="151">
        <f>ROUND(I204*H204,2)</f>
        <v>0</v>
      </c>
      <c r="K204" s="148" t="s">
        <v>130</v>
      </c>
      <c r="L204" s="25"/>
      <c r="M204" s="152" t="s">
        <v>1</v>
      </c>
      <c r="N204" s="153" t="s">
        <v>38</v>
      </c>
      <c r="O204" s="52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156" t="s">
        <v>131</v>
      </c>
      <c r="AT204" s="156" t="s">
        <v>126</v>
      </c>
      <c r="AU204" s="156" t="s">
        <v>83</v>
      </c>
      <c r="AY204" s="12" t="s">
        <v>124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2" t="s">
        <v>81</v>
      </c>
      <c r="BK204" s="157">
        <f>ROUND(I204*H204,2)</f>
        <v>0</v>
      </c>
      <c r="BL204" s="12" t="s">
        <v>131</v>
      </c>
      <c r="BM204" s="156" t="s">
        <v>230</v>
      </c>
    </row>
    <row r="205" spans="1:65" s="28" customFormat="1" ht="29.25">
      <c r="A205" s="24"/>
      <c r="B205" s="25"/>
      <c r="C205" s="24"/>
      <c r="D205" s="158" t="s">
        <v>132</v>
      </c>
      <c r="E205" s="24"/>
      <c r="F205" s="159" t="s">
        <v>229</v>
      </c>
      <c r="G205" s="24"/>
      <c r="H205" s="24"/>
      <c r="I205" s="3"/>
      <c r="J205" s="24"/>
      <c r="K205" s="24"/>
      <c r="L205" s="25"/>
      <c r="M205" s="160"/>
      <c r="N205" s="161"/>
      <c r="O205" s="52"/>
      <c r="P205" s="52"/>
      <c r="Q205" s="52"/>
      <c r="R205" s="52"/>
      <c r="S205" s="52"/>
      <c r="T205" s="53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T205" s="12" t="s">
        <v>132</v>
      </c>
      <c r="AU205" s="12" t="s">
        <v>83</v>
      </c>
    </row>
    <row r="206" spans="1:65" s="28" customFormat="1" ht="39">
      <c r="A206" s="24"/>
      <c r="B206" s="25"/>
      <c r="C206" s="24"/>
      <c r="D206" s="158" t="s">
        <v>176</v>
      </c>
      <c r="E206" s="24"/>
      <c r="F206" s="185" t="s">
        <v>231</v>
      </c>
      <c r="G206" s="24"/>
      <c r="H206" s="24"/>
      <c r="I206" s="3"/>
      <c r="J206" s="24"/>
      <c r="K206" s="24"/>
      <c r="L206" s="25"/>
      <c r="M206" s="160"/>
      <c r="N206" s="161"/>
      <c r="O206" s="52"/>
      <c r="P206" s="52"/>
      <c r="Q206" s="52"/>
      <c r="R206" s="52"/>
      <c r="S206" s="52"/>
      <c r="T206" s="53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T206" s="12" t="s">
        <v>176</v>
      </c>
      <c r="AU206" s="12" t="s">
        <v>83</v>
      </c>
    </row>
    <row r="207" spans="1:65" s="28" customFormat="1" ht="16.5" customHeight="1">
      <c r="A207" s="24"/>
      <c r="B207" s="25"/>
      <c r="C207" s="146" t="s">
        <v>7</v>
      </c>
      <c r="D207" s="146" t="s">
        <v>126</v>
      </c>
      <c r="E207" s="147" t="s">
        <v>232</v>
      </c>
      <c r="F207" s="148" t="s">
        <v>233</v>
      </c>
      <c r="G207" s="149" t="s">
        <v>129</v>
      </c>
      <c r="H207" s="150">
        <v>1550</v>
      </c>
      <c r="I207" s="5"/>
      <c r="J207" s="151">
        <f>ROUND(I207*H207,2)</f>
        <v>0</v>
      </c>
      <c r="K207" s="148" t="s">
        <v>130</v>
      </c>
      <c r="L207" s="25"/>
      <c r="M207" s="152" t="s">
        <v>1</v>
      </c>
      <c r="N207" s="153" t="s">
        <v>38</v>
      </c>
      <c r="O207" s="52"/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156" t="s">
        <v>131</v>
      </c>
      <c r="AT207" s="156" t="s">
        <v>126</v>
      </c>
      <c r="AU207" s="156" t="s">
        <v>83</v>
      </c>
      <c r="AY207" s="12" t="s">
        <v>124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2" t="s">
        <v>81</v>
      </c>
      <c r="BK207" s="157">
        <f>ROUND(I207*H207,2)</f>
        <v>0</v>
      </c>
      <c r="BL207" s="12" t="s">
        <v>131</v>
      </c>
      <c r="BM207" s="156" t="s">
        <v>234</v>
      </c>
    </row>
    <row r="208" spans="1:65" s="28" customFormat="1">
      <c r="A208" s="24"/>
      <c r="B208" s="25"/>
      <c r="C208" s="24"/>
      <c r="D208" s="158" t="s">
        <v>132</v>
      </c>
      <c r="E208" s="24"/>
      <c r="F208" s="159" t="s">
        <v>233</v>
      </c>
      <c r="G208" s="24"/>
      <c r="H208" s="24"/>
      <c r="I208" s="3"/>
      <c r="J208" s="24"/>
      <c r="K208" s="24"/>
      <c r="L208" s="25"/>
      <c r="M208" s="160"/>
      <c r="N208" s="161"/>
      <c r="O208" s="52"/>
      <c r="P208" s="52"/>
      <c r="Q208" s="52"/>
      <c r="R208" s="52"/>
      <c r="S208" s="52"/>
      <c r="T208" s="53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T208" s="12" t="s">
        <v>132</v>
      </c>
      <c r="AU208" s="12" t="s">
        <v>83</v>
      </c>
    </row>
    <row r="209" spans="1:65" s="178" customFormat="1" ht="22.5">
      <c r="B209" s="179"/>
      <c r="D209" s="158" t="s">
        <v>155</v>
      </c>
      <c r="E209" s="180" t="s">
        <v>1</v>
      </c>
      <c r="F209" s="181" t="s">
        <v>235</v>
      </c>
      <c r="H209" s="180" t="s">
        <v>1</v>
      </c>
      <c r="I209" s="8"/>
      <c r="L209" s="179"/>
      <c r="M209" s="182"/>
      <c r="N209" s="183"/>
      <c r="O209" s="183"/>
      <c r="P209" s="183"/>
      <c r="Q209" s="183"/>
      <c r="R209" s="183"/>
      <c r="S209" s="183"/>
      <c r="T209" s="184"/>
      <c r="AT209" s="180" t="s">
        <v>155</v>
      </c>
      <c r="AU209" s="180" t="s">
        <v>83</v>
      </c>
      <c r="AV209" s="178" t="s">
        <v>81</v>
      </c>
      <c r="AW209" s="178" t="s">
        <v>30</v>
      </c>
      <c r="AX209" s="178" t="s">
        <v>73</v>
      </c>
      <c r="AY209" s="180" t="s">
        <v>124</v>
      </c>
    </row>
    <row r="210" spans="1:65" s="162" customFormat="1">
      <c r="B210" s="163"/>
      <c r="D210" s="158" t="s">
        <v>155</v>
      </c>
      <c r="E210" s="164" t="s">
        <v>1</v>
      </c>
      <c r="F210" s="165" t="s">
        <v>236</v>
      </c>
      <c r="H210" s="166">
        <v>1550</v>
      </c>
      <c r="I210" s="6"/>
      <c r="L210" s="163"/>
      <c r="M210" s="167"/>
      <c r="N210" s="168"/>
      <c r="O210" s="168"/>
      <c r="P210" s="168"/>
      <c r="Q210" s="168"/>
      <c r="R210" s="168"/>
      <c r="S210" s="168"/>
      <c r="T210" s="169"/>
      <c r="AT210" s="164" t="s">
        <v>155</v>
      </c>
      <c r="AU210" s="164" t="s">
        <v>83</v>
      </c>
      <c r="AV210" s="162" t="s">
        <v>83</v>
      </c>
      <c r="AW210" s="162" t="s">
        <v>30</v>
      </c>
      <c r="AX210" s="162" t="s">
        <v>73</v>
      </c>
      <c r="AY210" s="164" t="s">
        <v>124</v>
      </c>
    </row>
    <row r="211" spans="1:65" s="170" customFormat="1">
      <c r="B211" s="171"/>
      <c r="D211" s="158" t="s">
        <v>155</v>
      </c>
      <c r="E211" s="172" t="s">
        <v>1</v>
      </c>
      <c r="F211" s="173" t="s">
        <v>157</v>
      </c>
      <c r="H211" s="174">
        <v>1550</v>
      </c>
      <c r="I211" s="7"/>
      <c r="L211" s="171"/>
      <c r="M211" s="175"/>
      <c r="N211" s="176"/>
      <c r="O211" s="176"/>
      <c r="P211" s="176"/>
      <c r="Q211" s="176"/>
      <c r="R211" s="176"/>
      <c r="S211" s="176"/>
      <c r="T211" s="177"/>
      <c r="AT211" s="172" t="s">
        <v>155</v>
      </c>
      <c r="AU211" s="172" t="s">
        <v>83</v>
      </c>
      <c r="AV211" s="170" t="s">
        <v>131</v>
      </c>
      <c r="AW211" s="170" t="s">
        <v>30</v>
      </c>
      <c r="AX211" s="170" t="s">
        <v>81</v>
      </c>
      <c r="AY211" s="172" t="s">
        <v>124</v>
      </c>
    </row>
    <row r="212" spans="1:65" s="28" customFormat="1" ht="21.75" customHeight="1">
      <c r="A212" s="24"/>
      <c r="B212" s="25"/>
      <c r="C212" s="146" t="s">
        <v>183</v>
      </c>
      <c r="D212" s="146" t="s">
        <v>126</v>
      </c>
      <c r="E212" s="147" t="s">
        <v>237</v>
      </c>
      <c r="F212" s="148" t="s">
        <v>238</v>
      </c>
      <c r="G212" s="149" t="s">
        <v>129</v>
      </c>
      <c r="H212" s="150">
        <v>170.77500000000001</v>
      </c>
      <c r="I212" s="5"/>
      <c r="J212" s="151">
        <f>ROUND(I212*H212,2)</f>
        <v>0</v>
      </c>
      <c r="K212" s="148" t="s">
        <v>130</v>
      </c>
      <c r="L212" s="25"/>
      <c r="M212" s="152" t="s">
        <v>1</v>
      </c>
      <c r="N212" s="153" t="s">
        <v>38</v>
      </c>
      <c r="O212" s="52"/>
      <c r="P212" s="154">
        <f>O212*H212</f>
        <v>0</v>
      </c>
      <c r="Q212" s="154">
        <v>0</v>
      </c>
      <c r="R212" s="154">
        <f>Q212*H212</f>
        <v>0</v>
      </c>
      <c r="S212" s="154">
        <v>0</v>
      </c>
      <c r="T212" s="155">
        <f>S212*H212</f>
        <v>0</v>
      </c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R212" s="156" t="s">
        <v>131</v>
      </c>
      <c r="AT212" s="156" t="s">
        <v>126</v>
      </c>
      <c r="AU212" s="156" t="s">
        <v>83</v>
      </c>
      <c r="AY212" s="12" t="s">
        <v>124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2" t="s">
        <v>81</v>
      </c>
      <c r="BK212" s="157">
        <f>ROUND(I212*H212,2)</f>
        <v>0</v>
      </c>
      <c r="BL212" s="12" t="s">
        <v>131</v>
      </c>
      <c r="BM212" s="156" t="s">
        <v>239</v>
      </c>
    </row>
    <row r="213" spans="1:65" s="28" customFormat="1" ht="19.5">
      <c r="A213" s="24"/>
      <c r="B213" s="25"/>
      <c r="C213" s="24"/>
      <c r="D213" s="158" t="s">
        <v>132</v>
      </c>
      <c r="E213" s="24"/>
      <c r="F213" s="159" t="s">
        <v>238</v>
      </c>
      <c r="G213" s="24"/>
      <c r="H213" s="24"/>
      <c r="I213" s="3"/>
      <c r="J213" s="24"/>
      <c r="K213" s="24"/>
      <c r="L213" s="25"/>
      <c r="M213" s="160"/>
      <c r="N213" s="161"/>
      <c r="O213" s="52"/>
      <c r="P213" s="52"/>
      <c r="Q213" s="52"/>
      <c r="R213" s="52"/>
      <c r="S213" s="52"/>
      <c r="T213" s="53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T213" s="12" t="s">
        <v>132</v>
      </c>
      <c r="AU213" s="12" t="s">
        <v>83</v>
      </c>
    </row>
    <row r="214" spans="1:65" s="28" customFormat="1" ht="16.5" customHeight="1">
      <c r="A214" s="24"/>
      <c r="B214" s="25"/>
      <c r="C214" s="186" t="s">
        <v>240</v>
      </c>
      <c r="D214" s="186" t="s">
        <v>196</v>
      </c>
      <c r="E214" s="187" t="s">
        <v>241</v>
      </c>
      <c r="F214" s="188" t="s">
        <v>242</v>
      </c>
      <c r="G214" s="189" t="s">
        <v>243</v>
      </c>
      <c r="H214" s="190">
        <v>4.6580000000000004</v>
      </c>
      <c r="I214" s="9"/>
      <c r="J214" s="191">
        <f>ROUND(I214*H214,2)</f>
        <v>0</v>
      </c>
      <c r="K214" s="188" t="s">
        <v>130</v>
      </c>
      <c r="L214" s="192"/>
      <c r="M214" s="193" t="s">
        <v>1</v>
      </c>
      <c r="N214" s="194" t="s">
        <v>38</v>
      </c>
      <c r="O214" s="52"/>
      <c r="P214" s="154">
        <f>O214*H214</f>
        <v>0</v>
      </c>
      <c r="Q214" s="154">
        <v>1E-3</v>
      </c>
      <c r="R214" s="154">
        <f>Q214*H214</f>
        <v>4.6580000000000007E-3</v>
      </c>
      <c r="S214" s="154">
        <v>0</v>
      </c>
      <c r="T214" s="155">
        <f>S214*H214</f>
        <v>0</v>
      </c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R214" s="156" t="s">
        <v>143</v>
      </c>
      <c r="AT214" s="156" t="s">
        <v>196</v>
      </c>
      <c r="AU214" s="156" t="s">
        <v>83</v>
      </c>
      <c r="AY214" s="12" t="s">
        <v>124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2" t="s">
        <v>81</v>
      </c>
      <c r="BK214" s="157">
        <f>ROUND(I214*H214,2)</f>
        <v>0</v>
      </c>
      <c r="BL214" s="12" t="s">
        <v>131</v>
      </c>
      <c r="BM214" s="156" t="s">
        <v>244</v>
      </c>
    </row>
    <row r="215" spans="1:65" s="28" customFormat="1">
      <c r="A215" s="24"/>
      <c r="B215" s="25"/>
      <c r="C215" s="24"/>
      <c r="D215" s="158" t="s">
        <v>132</v>
      </c>
      <c r="E215" s="24"/>
      <c r="F215" s="159" t="s">
        <v>242</v>
      </c>
      <c r="G215" s="24"/>
      <c r="H215" s="24"/>
      <c r="I215" s="3"/>
      <c r="J215" s="24"/>
      <c r="K215" s="24"/>
      <c r="L215" s="25"/>
      <c r="M215" s="160"/>
      <c r="N215" s="161"/>
      <c r="O215" s="52"/>
      <c r="P215" s="52"/>
      <c r="Q215" s="52"/>
      <c r="R215" s="52"/>
      <c r="S215" s="52"/>
      <c r="T215" s="53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T215" s="12" t="s">
        <v>132</v>
      </c>
      <c r="AU215" s="12" t="s">
        <v>83</v>
      </c>
    </row>
    <row r="216" spans="1:65" s="162" customFormat="1">
      <c r="B216" s="163"/>
      <c r="D216" s="158" t="s">
        <v>155</v>
      </c>
      <c r="E216" s="164" t="s">
        <v>1</v>
      </c>
      <c r="F216" s="165" t="s">
        <v>245</v>
      </c>
      <c r="H216" s="166">
        <v>4.6580000000000004</v>
      </c>
      <c r="I216" s="6"/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155</v>
      </c>
      <c r="AU216" s="164" t="s">
        <v>83</v>
      </c>
      <c r="AV216" s="162" t="s">
        <v>83</v>
      </c>
      <c r="AW216" s="162" t="s">
        <v>30</v>
      </c>
      <c r="AX216" s="162" t="s">
        <v>73</v>
      </c>
      <c r="AY216" s="164" t="s">
        <v>124</v>
      </c>
    </row>
    <row r="217" spans="1:65" s="170" customFormat="1">
      <c r="B217" s="171"/>
      <c r="D217" s="158" t="s">
        <v>155</v>
      </c>
      <c r="E217" s="172" t="s">
        <v>1</v>
      </c>
      <c r="F217" s="173" t="s">
        <v>157</v>
      </c>
      <c r="H217" s="174">
        <v>4.6580000000000004</v>
      </c>
      <c r="I217" s="7"/>
      <c r="L217" s="171"/>
      <c r="M217" s="175"/>
      <c r="N217" s="176"/>
      <c r="O217" s="176"/>
      <c r="P217" s="176"/>
      <c r="Q217" s="176"/>
      <c r="R217" s="176"/>
      <c r="S217" s="176"/>
      <c r="T217" s="177"/>
      <c r="AT217" s="172" t="s">
        <v>155</v>
      </c>
      <c r="AU217" s="172" t="s">
        <v>83</v>
      </c>
      <c r="AV217" s="170" t="s">
        <v>131</v>
      </c>
      <c r="AW217" s="170" t="s">
        <v>30</v>
      </c>
      <c r="AX217" s="170" t="s">
        <v>81</v>
      </c>
      <c r="AY217" s="172" t="s">
        <v>124</v>
      </c>
    </row>
    <row r="218" spans="1:65" s="28" customFormat="1" ht="21.75" customHeight="1">
      <c r="A218" s="24"/>
      <c r="B218" s="25"/>
      <c r="C218" s="146" t="s">
        <v>187</v>
      </c>
      <c r="D218" s="146" t="s">
        <v>126</v>
      </c>
      <c r="E218" s="147" t="s">
        <v>246</v>
      </c>
      <c r="F218" s="148" t="s">
        <v>247</v>
      </c>
      <c r="G218" s="149" t="s">
        <v>129</v>
      </c>
      <c r="H218" s="150">
        <v>182.56</v>
      </c>
      <c r="I218" s="5"/>
      <c r="J218" s="151">
        <f>ROUND(I218*H218,2)</f>
        <v>0</v>
      </c>
      <c r="K218" s="148" t="s">
        <v>130</v>
      </c>
      <c r="L218" s="25"/>
      <c r="M218" s="152" t="s">
        <v>1</v>
      </c>
      <c r="N218" s="153" t="s">
        <v>38</v>
      </c>
      <c r="O218" s="52"/>
      <c r="P218" s="154">
        <f>O218*H218</f>
        <v>0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R218" s="156" t="s">
        <v>131</v>
      </c>
      <c r="AT218" s="156" t="s">
        <v>126</v>
      </c>
      <c r="AU218" s="156" t="s">
        <v>83</v>
      </c>
      <c r="AY218" s="12" t="s">
        <v>124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2" t="s">
        <v>81</v>
      </c>
      <c r="BK218" s="157">
        <f>ROUND(I218*H218,2)</f>
        <v>0</v>
      </c>
      <c r="BL218" s="12" t="s">
        <v>131</v>
      </c>
      <c r="BM218" s="156" t="s">
        <v>248</v>
      </c>
    </row>
    <row r="219" spans="1:65" s="28" customFormat="1" ht="19.5">
      <c r="A219" s="24"/>
      <c r="B219" s="25"/>
      <c r="C219" s="24"/>
      <c r="D219" s="158" t="s">
        <v>132</v>
      </c>
      <c r="E219" s="24"/>
      <c r="F219" s="159" t="s">
        <v>249</v>
      </c>
      <c r="G219" s="24"/>
      <c r="H219" s="24"/>
      <c r="I219" s="3"/>
      <c r="J219" s="24"/>
      <c r="K219" s="24"/>
      <c r="L219" s="25"/>
      <c r="M219" s="160"/>
      <c r="N219" s="161"/>
      <c r="O219" s="52"/>
      <c r="P219" s="52"/>
      <c r="Q219" s="52"/>
      <c r="R219" s="52"/>
      <c r="S219" s="52"/>
      <c r="T219" s="53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T219" s="12" t="s">
        <v>132</v>
      </c>
      <c r="AU219" s="12" t="s">
        <v>83</v>
      </c>
    </row>
    <row r="220" spans="1:65" s="28" customFormat="1" ht="117">
      <c r="A220" s="24"/>
      <c r="B220" s="25"/>
      <c r="C220" s="24"/>
      <c r="D220" s="158" t="s">
        <v>176</v>
      </c>
      <c r="E220" s="24"/>
      <c r="F220" s="185" t="s">
        <v>250</v>
      </c>
      <c r="G220" s="24"/>
      <c r="H220" s="24"/>
      <c r="I220" s="3"/>
      <c r="J220" s="24"/>
      <c r="K220" s="24"/>
      <c r="L220" s="25"/>
      <c r="M220" s="160"/>
      <c r="N220" s="161"/>
      <c r="O220" s="52"/>
      <c r="P220" s="52"/>
      <c r="Q220" s="52"/>
      <c r="R220" s="52"/>
      <c r="S220" s="52"/>
      <c r="T220" s="53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T220" s="12" t="s">
        <v>176</v>
      </c>
      <c r="AU220" s="12" t="s">
        <v>83</v>
      </c>
    </row>
    <row r="221" spans="1:65" s="178" customFormat="1" ht="22.5">
      <c r="B221" s="179"/>
      <c r="D221" s="158" t="s">
        <v>155</v>
      </c>
      <c r="E221" s="180" t="s">
        <v>1</v>
      </c>
      <c r="F221" s="181" t="s">
        <v>251</v>
      </c>
      <c r="H221" s="180" t="s">
        <v>1</v>
      </c>
      <c r="I221" s="8"/>
      <c r="L221" s="179"/>
      <c r="M221" s="182"/>
      <c r="N221" s="183"/>
      <c r="O221" s="183"/>
      <c r="P221" s="183"/>
      <c r="Q221" s="183"/>
      <c r="R221" s="183"/>
      <c r="S221" s="183"/>
      <c r="T221" s="184"/>
      <c r="AT221" s="180" t="s">
        <v>155</v>
      </c>
      <c r="AU221" s="180" t="s">
        <v>83</v>
      </c>
      <c r="AV221" s="178" t="s">
        <v>81</v>
      </c>
      <c r="AW221" s="178" t="s">
        <v>30</v>
      </c>
      <c r="AX221" s="178" t="s">
        <v>73</v>
      </c>
      <c r="AY221" s="180" t="s">
        <v>124</v>
      </c>
    </row>
    <row r="222" spans="1:65" s="162" customFormat="1">
      <c r="B222" s="163"/>
      <c r="D222" s="158" t="s">
        <v>155</v>
      </c>
      <c r="E222" s="164" t="s">
        <v>1</v>
      </c>
      <c r="F222" s="165" t="s">
        <v>252</v>
      </c>
      <c r="H222" s="166">
        <v>125.8</v>
      </c>
      <c r="I222" s="6"/>
      <c r="L222" s="163"/>
      <c r="M222" s="167"/>
      <c r="N222" s="168"/>
      <c r="O222" s="168"/>
      <c r="P222" s="168"/>
      <c r="Q222" s="168"/>
      <c r="R222" s="168"/>
      <c r="S222" s="168"/>
      <c r="T222" s="169"/>
      <c r="AT222" s="164" t="s">
        <v>155</v>
      </c>
      <c r="AU222" s="164" t="s">
        <v>83</v>
      </c>
      <c r="AV222" s="162" t="s">
        <v>83</v>
      </c>
      <c r="AW222" s="162" t="s">
        <v>30</v>
      </c>
      <c r="AX222" s="162" t="s">
        <v>73</v>
      </c>
      <c r="AY222" s="164" t="s">
        <v>124</v>
      </c>
    </row>
    <row r="223" spans="1:65" s="162" customFormat="1">
      <c r="B223" s="163"/>
      <c r="D223" s="158" t="s">
        <v>155</v>
      </c>
      <c r="E223" s="164" t="s">
        <v>1</v>
      </c>
      <c r="F223" s="165" t="s">
        <v>253</v>
      </c>
      <c r="H223" s="166">
        <v>56.76</v>
      </c>
      <c r="I223" s="6"/>
      <c r="L223" s="163"/>
      <c r="M223" s="167"/>
      <c r="N223" s="168"/>
      <c r="O223" s="168"/>
      <c r="P223" s="168"/>
      <c r="Q223" s="168"/>
      <c r="R223" s="168"/>
      <c r="S223" s="168"/>
      <c r="T223" s="169"/>
      <c r="AT223" s="164" t="s">
        <v>155</v>
      </c>
      <c r="AU223" s="164" t="s">
        <v>83</v>
      </c>
      <c r="AV223" s="162" t="s">
        <v>83</v>
      </c>
      <c r="AW223" s="162" t="s">
        <v>30</v>
      </c>
      <c r="AX223" s="162" t="s">
        <v>73</v>
      </c>
      <c r="AY223" s="164" t="s">
        <v>124</v>
      </c>
    </row>
    <row r="224" spans="1:65" s="170" customFormat="1">
      <c r="B224" s="171"/>
      <c r="D224" s="158" t="s">
        <v>155</v>
      </c>
      <c r="E224" s="172" t="s">
        <v>1</v>
      </c>
      <c r="F224" s="173" t="s">
        <v>157</v>
      </c>
      <c r="H224" s="174">
        <v>182.56</v>
      </c>
      <c r="I224" s="7"/>
      <c r="L224" s="171"/>
      <c r="M224" s="175"/>
      <c r="N224" s="176"/>
      <c r="O224" s="176"/>
      <c r="P224" s="176"/>
      <c r="Q224" s="176"/>
      <c r="R224" s="176"/>
      <c r="S224" s="176"/>
      <c r="T224" s="177"/>
      <c r="AT224" s="172" t="s">
        <v>155</v>
      </c>
      <c r="AU224" s="172" t="s">
        <v>83</v>
      </c>
      <c r="AV224" s="170" t="s">
        <v>131</v>
      </c>
      <c r="AW224" s="170" t="s">
        <v>30</v>
      </c>
      <c r="AX224" s="170" t="s">
        <v>81</v>
      </c>
      <c r="AY224" s="172" t="s">
        <v>124</v>
      </c>
    </row>
    <row r="225" spans="1:65" s="28" customFormat="1" ht="16.5" customHeight="1">
      <c r="A225" s="24"/>
      <c r="B225" s="25"/>
      <c r="C225" s="146" t="s">
        <v>254</v>
      </c>
      <c r="D225" s="146" t="s">
        <v>126</v>
      </c>
      <c r="E225" s="147" t="s">
        <v>255</v>
      </c>
      <c r="F225" s="148" t="s">
        <v>256</v>
      </c>
      <c r="G225" s="149" t="s">
        <v>129</v>
      </c>
      <c r="H225" s="150">
        <v>155.25</v>
      </c>
      <c r="I225" s="5"/>
      <c r="J225" s="151">
        <f>ROUND(I225*H225,2)</f>
        <v>0</v>
      </c>
      <c r="K225" s="148" t="s">
        <v>130</v>
      </c>
      <c r="L225" s="25"/>
      <c r="M225" s="152" t="s">
        <v>1</v>
      </c>
      <c r="N225" s="153" t="s">
        <v>38</v>
      </c>
      <c r="O225" s="52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R225" s="156" t="s">
        <v>131</v>
      </c>
      <c r="AT225" s="156" t="s">
        <v>126</v>
      </c>
      <c r="AU225" s="156" t="s">
        <v>83</v>
      </c>
      <c r="AY225" s="12" t="s">
        <v>124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2" t="s">
        <v>81</v>
      </c>
      <c r="BK225" s="157">
        <f>ROUND(I225*H225,2)</f>
        <v>0</v>
      </c>
      <c r="BL225" s="12" t="s">
        <v>131</v>
      </c>
      <c r="BM225" s="156" t="s">
        <v>257</v>
      </c>
    </row>
    <row r="226" spans="1:65" s="28" customFormat="1">
      <c r="A226" s="24"/>
      <c r="B226" s="25"/>
      <c r="C226" s="24"/>
      <c r="D226" s="158" t="s">
        <v>132</v>
      </c>
      <c r="E226" s="24"/>
      <c r="F226" s="159" t="s">
        <v>256</v>
      </c>
      <c r="G226" s="24"/>
      <c r="H226" s="24"/>
      <c r="I226" s="3"/>
      <c r="J226" s="24"/>
      <c r="K226" s="24"/>
      <c r="L226" s="25"/>
      <c r="M226" s="160"/>
      <c r="N226" s="161"/>
      <c r="O226" s="52"/>
      <c r="P226" s="52"/>
      <c r="Q226" s="52"/>
      <c r="R226" s="52"/>
      <c r="S226" s="52"/>
      <c r="T226" s="53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T226" s="12" t="s">
        <v>132</v>
      </c>
      <c r="AU226" s="12" t="s">
        <v>83</v>
      </c>
    </row>
    <row r="227" spans="1:65" s="162" customFormat="1">
      <c r="B227" s="163"/>
      <c r="D227" s="158" t="s">
        <v>155</v>
      </c>
      <c r="E227" s="164" t="s">
        <v>1</v>
      </c>
      <c r="F227" s="165" t="s">
        <v>258</v>
      </c>
      <c r="H227" s="166">
        <v>155.25</v>
      </c>
      <c r="I227" s="6"/>
      <c r="L227" s="163"/>
      <c r="M227" s="167"/>
      <c r="N227" s="168"/>
      <c r="O227" s="168"/>
      <c r="P227" s="168"/>
      <c r="Q227" s="168"/>
      <c r="R227" s="168"/>
      <c r="S227" s="168"/>
      <c r="T227" s="169"/>
      <c r="AT227" s="164" t="s">
        <v>155</v>
      </c>
      <c r="AU227" s="164" t="s">
        <v>83</v>
      </c>
      <c r="AV227" s="162" t="s">
        <v>83</v>
      </c>
      <c r="AW227" s="162" t="s">
        <v>30</v>
      </c>
      <c r="AX227" s="162" t="s">
        <v>73</v>
      </c>
      <c r="AY227" s="164" t="s">
        <v>124</v>
      </c>
    </row>
    <row r="228" spans="1:65" s="170" customFormat="1">
      <c r="B228" s="171"/>
      <c r="D228" s="158" t="s">
        <v>155</v>
      </c>
      <c r="E228" s="172" t="s">
        <v>1</v>
      </c>
      <c r="F228" s="173" t="s">
        <v>157</v>
      </c>
      <c r="H228" s="174">
        <v>155.25</v>
      </c>
      <c r="I228" s="7"/>
      <c r="L228" s="171"/>
      <c r="M228" s="175"/>
      <c r="N228" s="176"/>
      <c r="O228" s="176"/>
      <c r="P228" s="176"/>
      <c r="Q228" s="176"/>
      <c r="R228" s="176"/>
      <c r="S228" s="176"/>
      <c r="T228" s="177"/>
      <c r="AT228" s="172" t="s">
        <v>155</v>
      </c>
      <c r="AU228" s="172" t="s">
        <v>83</v>
      </c>
      <c r="AV228" s="170" t="s">
        <v>131</v>
      </c>
      <c r="AW228" s="170" t="s">
        <v>30</v>
      </c>
      <c r="AX228" s="170" t="s">
        <v>81</v>
      </c>
      <c r="AY228" s="172" t="s">
        <v>124</v>
      </c>
    </row>
    <row r="229" spans="1:65" s="28" customFormat="1" ht="21.75" customHeight="1">
      <c r="A229" s="24"/>
      <c r="B229" s="25"/>
      <c r="C229" s="146" t="s">
        <v>192</v>
      </c>
      <c r="D229" s="146" t="s">
        <v>126</v>
      </c>
      <c r="E229" s="147" t="s">
        <v>259</v>
      </c>
      <c r="F229" s="148" t="s">
        <v>260</v>
      </c>
      <c r="G229" s="149" t="s">
        <v>129</v>
      </c>
      <c r="H229" s="150">
        <v>135</v>
      </c>
      <c r="I229" s="5"/>
      <c r="J229" s="151">
        <f>ROUND(I229*H229,2)</f>
        <v>0</v>
      </c>
      <c r="K229" s="148" t="s">
        <v>130</v>
      </c>
      <c r="L229" s="25"/>
      <c r="M229" s="152" t="s">
        <v>1</v>
      </c>
      <c r="N229" s="153" t="s">
        <v>38</v>
      </c>
      <c r="O229" s="52"/>
      <c r="P229" s="154">
        <f>O229*H229</f>
        <v>0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156" t="s">
        <v>131</v>
      </c>
      <c r="AT229" s="156" t="s">
        <v>126</v>
      </c>
      <c r="AU229" s="156" t="s">
        <v>83</v>
      </c>
      <c r="AY229" s="12" t="s">
        <v>124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2" t="s">
        <v>81</v>
      </c>
      <c r="BK229" s="157">
        <f>ROUND(I229*H229,2)</f>
        <v>0</v>
      </c>
      <c r="BL229" s="12" t="s">
        <v>131</v>
      </c>
      <c r="BM229" s="156" t="s">
        <v>261</v>
      </c>
    </row>
    <row r="230" spans="1:65" s="28" customFormat="1" ht="29.25">
      <c r="A230" s="24"/>
      <c r="B230" s="25"/>
      <c r="C230" s="24"/>
      <c r="D230" s="158" t="s">
        <v>132</v>
      </c>
      <c r="E230" s="24"/>
      <c r="F230" s="159" t="s">
        <v>262</v>
      </c>
      <c r="G230" s="24"/>
      <c r="H230" s="24"/>
      <c r="I230" s="3"/>
      <c r="J230" s="24"/>
      <c r="K230" s="24"/>
      <c r="L230" s="25"/>
      <c r="M230" s="160"/>
      <c r="N230" s="161"/>
      <c r="O230" s="52"/>
      <c r="P230" s="52"/>
      <c r="Q230" s="52"/>
      <c r="R230" s="52"/>
      <c r="S230" s="52"/>
      <c r="T230" s="53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T230" s="12" t="s">
        <v>132</v>
      </c>
      <c r="AU230" s="12" t="s">
        <v>83</v>
      </c>
    </row>
    <row r="231" spans="1:65" s="28" customFormat="1" ht="48.75">
      <c r="A231" s="24"/>
      <c r="B231" s="25"/>
      <c r="C231" s="24"/>
      <c r="D231" s="158" t="s">
        <v>176</v>
      </c>
      <c r="E231" s="24"/>
      <c r="F231" s="185" t="s">
        <v>263</v>
      </c>
      <c r="G231" s="24"/>
      <c r="H231" s="24"/>
      <c r="I231" s="3"/>
      <c r="J231" s="24"/>
      <c r="K231" s="24"/>
      <c r="L231" s="25"/>
      <c r="M231" s="160"/>
      <c r="N231" s="161"/>
      <c r="O231" s="52"/>
      <c r="P231" s="52"/>
      <c r="Q231" s="52"/>
      <c r="R231" s="52"/>
      <c r="S231" s="52"/>
      <c r="T231" s="53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T231" s="12" t="s">
        <v>176</v>
      </c>
      <c r="AU231" s="12" t="s">
        <v>83</v>
      </c>
    </row>
    <row r="232" spans="1:65" s="178" customFormat="1" ht="22.5">
      <c r="B232" s="179"/>
      <c r="D232" s="158" t="s">
        <v>155</v>
      </c>
      <c r="E232" s="180" t="s">
        <v>1</v>
      </c>
      <c r="F232" s="181" t="s">
        <v>264</v>
      </c>
      <c r="H232" s="180" t="s">
        <v>1</v>
      </c>
      <c r="I232" s="8"/>
      <c r="L232" s="179"/>
      <c r="M232" s="182"/>
      <c r="N232" s="183"/>
      <c r="O232" s="183"/>
      <c r="P232" s="183"/>
      <c r="Q232" s="183"/>
      <c r="R232" s="183"/>
      <c r="S232" s="183"/>
      <c r="T232" s="184"/>
      <c r="AT232" s="180" t="s">
        <v>155</v>
      </c>
      <c r="AU232" s="180" t="s">
        <v>83</v>
      </c>
      <c r="AV232" s="178" t="s">
        <v>81</v>
      </c>
      <c r="AW232" s="178" t="s">
        <v>30</v>
      </c>
      <c r="AX232" s="178" t="s">
        <v>73</v>
      </c>
      <c r="AY232" s="180" t="s">
        <v>124</v>
      </c>
    </row>
    <row r="233" spans="1:65" s="162" customFormat="1">
      <c r="B233" s="163"/>
      <c r="D233" s="158" t="s">
        <v>155</v>
      </c>
      <c r="E233" s="164" t="s">
        <v>1</v>
      </c>
      <c r="F233" s="165" t="s">
        <v>265</v>
      </c>
      <c r="H233" s="166">
        <v>135</v>
      </c>
      <c r="I233" s="6"/>
      <c r="L233" s="163"/>
      <c r="M233" s="167"/>
      <c r="N233" s="168"/>
      <c r="O233" s="168"/>
      <c r="P233" s="168"/>
      <c r="Q233" s="168"/>
      <c r="R233" s="168"/>
      <c r="S233" s="168"/>
      <c r="T233" s="169"/>
      <c r="AT233" s="164" t="s">
        <v>155</v>
      </c>
      <c r="AU233" s="164" t="s">
        <v>83</v>
      </c>
      <c r="AV233" s="162" t="s">
        <v>83</v>
      </c>
      <c r="AW233" s="162" t="s">
        <v>30</v>
      </c>
      <c r="AX233" s="162" t="s">
        <v>73</v>
      </c>
      <c r="AY233" s="164" t="s">
        <v>124</v>
      </c>
    </row>
    <row r="234" spans="1:65" s="170" customFormat="1">
      <c r="B234" s="171"/>
      <c r="D234" s="158" t="s">
        <v>155</v>
      </c>
      <c r="E234" s="172" t="s">
        <v>1</v>
      </c>
      <c r="F234" s="173" t="s">
        <v>157</v>
      </c>
      <c r="H234" s="174">
        <v>135</v>
      </c>
      <c r="I234" s="7"/>
      <c r="L234" s="171"/>
      <c r="M234" s="175"/>
      <c r="N234" s="176"/>
      <c r="O234" s="176"/>
      <c r="P234" s="176"/>
      <c r="Q234" s="176"/>
      <c r="R234" s="176"/>
      <c r="S234" s="176"/>
      <c r="T234" s="177"/>
      <c r="AT234" s="172" t="s">
        <v>155</v>
      </c>
      <c r="AU234" s="172" t="s">
        <v>83</v>
      </c>
      <c r="AV234" s="170" t="s">
        <v>131</v>
      </c>
      <c r="AW234" s="170" t="s">
        <v>30</v>
      </c>
      <c r="AX234" s="170" t="s">
        <v>81</v>
      </c>
      <c r="AY234" s="172" t="s">
        <v>124</v>
      </c>
    </row>
    <row r="235" spans="1:65" s="133" customFormat="1" ht="22.9" customHeight="1">
      <c r="B235" s="134"/>
      <c r="D235" s="135" t="s">
        <v>72</v>
      </c>
      <c r="E235" s="144" t="s">
        <v>83</v>
      </c>
      <c r="F235" s="144" t="s">
        <v>266</v>
      </c>
      <c r="I235" s="4"/>
      <c r="J235" s="145">
        <f>BK235</f>
        <v>0</v>
      </c>
      <c r="L235" s="134"/>
      <c r="M235" s="138"/>
      <c r="N235" s="139"/>
      <c r="O235" s="139"/>
      <c r="P235" s="140">
        <f>SUM(P236:P251)</f>
        <v>0</v>
      </c>
      <c r="Q235" s="139"/>
      <c r="R235" s="140">
        <f>SUM(R236:R251)</f>
        <v>51.360252964800004</v>
      </c>
      <c r="S235" s="139"/>
      <c r="T235" s="141">
        <f>SUM(T236:T251)</f>
        <v>0</v>
      </c>
      <c r="AR235" s="135" t="s">
        <v>81</v>
      </c>
      <c r="AT235" s="142" t="s">
        <v>72</v>
      </c>
      <c r="AU235" s="142" t="s">
        <v>81</v>
      </c>
      <c r="AY235" s="135" t="s">
        <v>124</v>
      </c>
      <c r="BK235" s="143">
        <f>SUM(BK236:BK251)</f>
        <v>0</v>
      </c>
    </row>
    <row r="236" spans="1:65" s="28" customFormat="1" ht="21.75" customHeight="1">
      <c r="A236" s="24"/>
      <c r="B236" s="25"/>
      <c r="C236" s="146" t="s">
        <v>267</v>
      </c>
      <c r="D236" s="146" t="s">
        <v>126</v>
      </c>
      <c r="E236" s="147" t="s">
        <v>268</v>
      </c>
      <c r="F236" s="148" t="s">
        <v>269</v>
      </c>
      <c r="G236" s="149" t="s">
        <v>142</v>
      </c>
      <c r="H236" s="150">
        <v>2</v>
      </c>
      <c r="I236" s="5"/>
      <c r="J236" s="151">
        <f>ROUND(I236*H236,2)</f>
        <v>0</v>
      </c>
      <c r="K236" s="148" t="s">
        <v>130</v>
      </c>
      <c r="L236" s="25"/>
      <c r="M236" s="152" t="s">
        <v>1</v>
      </c>
      <c r="N236" s="153" t="s">
        <v>38</v>
      </c>
      <c r="O236" s="52"/>
      <c r="P236" s="154">
        <f>O236*H236</f>
        <v>0</v>
      </c>
      <c r="Q236" s="154">
        <v>0.15704106640000001</v>
      </c>
      <c r="R236" s="154">
        <f>Q236*H236</f>
        <v>0.31408213280000002</v>
      </c>
      <c r="S236" s="154">
        <v>0</v>
      </c>
      <c r="T236" s="155">
        <f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156" t="s">
        <v>131</v>
      </c>
      <c r="AT236" s="156" t="s">
        <v>126</v>
      </c>
      <c r="AU236" s="156" t="s">
        <v>83</v>
      </c>
      <c r="AY236" s="12" t="s">
        <v>124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2" t="s">
        <v>81</v>
      </c>
      <c r="BK236" s="157">
        <f>ROUND(I236*H236,2)</f>
        <v>0</v>
      </c>
      <c r="BL236" s="12" t="s">
        <v>131</v>
      </c>
      <c r="BM236" s="156" t="s">
        <v>270</v>
      </c>
    </row>
    <row r="237" spans="1:65" s="28" customFormat="1">
      <c r="A237" s="24"/>
      <c r="B237" s="25"/>
      <c r="C237" s="24"/>
      <c r="D237" s="158" t="s">
        <v>132</v>
      </c>
      <c r="E237" s="24"/>
      <c r="F237" s="159" t="s">
        <v>269</v>
      </c>
      <c r="G237" s="24"/>
      <c r="H237" s="24"/>
      <c r="I237" s="3"/>
      <c r="J237" s="24"/>
      <c r="K237" s="24"/>
      <c r="L237" s="25"/>
      <c r="M237" s="160"/>
      <c r="N237" s="161"/>
      <c r="O237" s="52"/>
      <c r="P237" s="52"/>
      <c r="Q237" s="52"/>
      <c r="R237" s="52"/>
      <c r="S237" s="52"/>
      <c r="T237" s="53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T237" s="12" t="s">
        <v>132</v>
      </c>
      <c r="AU237" s="12" t="s">
        <v>83</v>
      </c>
    </row>
    <row r="238" spans="1:65" s="28" customFormat="1" ht="21.75" customHeight="1">
      <c r="A238" s="24"/>
      <c r="B238" s="25"/>
      <c r="C238" s="146" t="s">
        <v>200</v>
      </c>
      <c r="D238" s="146" t="s">
        <v>126</v>
      </c>
      <c r="E238" s="147" t="s">
        <v>271</v>
      </c>
      <c r="F238" s="148" t="s">
        <v>272</v>
      </c>
      <c r="G238" s="149" t="s">
        <v>166</v>
      </c>
      <c r="H238" s="150">
        <v>31</v>
      </c>
      <c r="I238" s="5"/>
      <c r="J238" s="151">
        <f>ROUND(I238*H238,2)</f>
        <v>0</v>
      </c>
      <c r="K238" s="148" t="s">
        <v>130</v>
      </c>
      <c r="L238" s="25"/>
      <c r="M238" s="152" t="s">
        <v>1</v>
      </c>
      <c r="N238" s="153" t="s">
        <v>38</v>
      </c>
      <c r="O238" s="52"/>
      <c r="P238" s="154">
        <f>O238*H238</f>
        <v>0</v>
      </c>
      <c r="Q238" s="154">
        <v>1.5247660000000001</v>
      </c>
      <c r="R238" s="154">
        <f>Q238*H238</f>
        <v>47.267746000000002</v>
      </c>
      <c r="S238" s="154">
        <v>0</v>
      </c>
      <c r="T238" s="155">
        <f>S238*H238</f>
        <v>0</v>
      </c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R238" s="156" t="s">
        <v>131</v>
      </c>
      <c r="AT238" s="156" t="s">
        <v>126</v>
      </c>
      <c r="AU238" s="156" t="s">
        <v>83</v>
      </c>
      <c r="AY238" s="12" t="s">
        <v>124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2" t="s">
        <v>81</v>
      </c>
      <c r="BK238" s="157">
        <f>ROUND(I238*H238,2)</f>
        <v>0</v>
      </c>
      <c r="BL238" s="12" t="s">
        <v>131</v>
      </c>
      <c r="BM238" s="156" t="s">
        <v>273</v>
      </c>
    </row>
    <row r="239" spans="1:65" s="28" customFormat="1" ht="19.5">
      <c r="A239" s="24"/>
      <c r="B239" s="25"/>
      <c r="C239" s="24"/>
      <c r="D239" s="158" t="s">
        <v>132</v>
      </c>
      <c r="E239" s="24"/>
      <c r="F239" s="159" t="s">
        <v>272</v>
      </c>
      <c r="G239" s="24"/>
      <c r="H239" s="24"/>
      <c r="I239" s="3"/>
      <c r="J239" s="24"/>
      <c r="K239" s="24"/>
      <c r="L239" s="25"/>
      <c r="M239" s="160"/>
      <c r="N239" s="161"/>
      <c r="O239" s="52"/>
      <c r="P239" s="52"/>
      <c r="Q239" s="52"/>
      <c r="R239" s="52"/>
      <c r="S239" s="52"/>
      <c r="T239" s="53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T239" s="12" t="s">
        <v>132</v>
      </c>
      <c r="AU239" s="12" t="s">
        <v>83</v>
      </c>
    </row>
    <row r="240" spans="1:65" s="178" customFormat="1">
      <c r="B240" s="179"/>
      <c r="D240" s="158" t="s">
        <v>155</v>
      </c>
      <c r="E240" s="180" t="s">
        <v>1</v>
      </c>
      <c r="F240" s="181" t="s">
        <v>168</v>
      </c>
      <c r="H240" s="180" t="s">
        <v>1</v>
      </c>
      <c r="I240" s="8"/>
      <c r="L240" s="179"/>
      <c r="M240" s="182"/>
      <c r="N240" s="183"/>
      <c r="O240" s="183"/>
      <c r="P240" s="183"/>
      <c r="Q240" s="183"/>
      <c r="R240" s="183"/>
      <c r="S240" s="183"/>
      <c r="T240" s="184"/>
      <c r="AT240" s="180" t="s">
        <v>155</v>
      </c>
      <c r="AU240" s="180" t="s">
        <v>83</v>
      </c>
      <c r="AV240" s="178" t="s">
        <v>81</v>
      </c>
      <c r="AW240" s="178" t="s">
        <v>30</v>
      </c>
      <c r="AX240" s="178" t="s">
        <v>73</v>
      </c>
      <c r="AY240" s="180" t="s">
        <v>124</v>
      </c>
    </row>
    <row r="241" spans="1:65" s="178" customFormat="1">
      <c r="B241" s="179"/>
      <c r="D241" s="158" t="s">
        <v>155</v>
      </c>
      <c r="E241" s="180" t="s">
        <v>1</v>
      </c>
      <c r="F241" s="181" t="s">
        <v>274</v>
      </c>
      <c r="H241" s="180" t="s">
        <v>1</v>
      </c>
      <c r="I241" s="8"/>
      <c r="L241" s="179"/>
      <c r="M241" s="182"/>
      <c r="N241" s="183"/>
      <c r="O241" s="183"/>
      <c r="P241" s="183"/>
      <c r="Q241" s="183"/>
      <c r="R241" s="183"/>
      <c r="S241" s="183"/>
      <c r="T241" s="184"/>
      <c r="AT241" s="180" t="s">
        <v>155</v>
      </c>
      <c r="AU241" s="180" t="s">
        <v>83</v>
      </c>
      <c r="AV241" s="178" t="s">
        <v>81</v>
      </c>
      <c r="AW241" s="178" t="s">
        <v>30</v>
      </c>
      <c r="AX241" s="178" t="s">
        <v>73</v>
      </c>
      <c r="AY241" s="180" t="s">
        <v>124</v>
      </c>
    </row>
    <row r="242" spans="1:65" s="178" customFormat="1">
      <c r="B242" s="179"/>
      <c r="D242" s="158" t="s">
        <v>155</v>
      </c>
      <c r="E242" s="180" t="s">
        <v>1</v>
      </c>
      <c r="F242" s="181" t="s">
        <v>275</v>
      </c>
      <c r="H242" s="180" t="s">
        <v>1</v>
      </c>
      <c r="I242" s="8"/>
      <c r="L242" s="179"/>
      <c r="M242" s="182"/>
      <c r="N242" s="183"/>
      <c r="O242" s="183"/>
      <c r="P242" s="183"/>
      <c r="Q242" s="183"/>
      <c r="R242" s="183"/>
      <c r="S242" s="183"/>
      <c r="T242" s="184"/>
      <c r="AT242" s="180" t="s">
        <v>155</v>
      </c>
      <c r="AU242" s="180" t="s">
        <v>83</v>
      </c>
      <c r="AV242" s="178" t="s">
        <v>81</v>
      </c>
      <c r="AW242" s="178" t="s">
        <v>30</v>
      </c>
      <c r="AX242" s="178" t="s">
        <v>73</v>
      </c>
      <c r="AY242" s="180" t="s">
        <v>124</v>
      </c>
    </row>
    <row r="243" spans="1:65" s="162" customFormat="1">
      <c r="B243" s="163"/>
      <c r="D243" s="158" t="s">
        <v>155</v>
      </c>
      <c r="E243" s="164" t="s">
        <v>1</v>
      </c>
      <c r="F243" s="165" t="s">
        <v>276</v>
      </c>
      <c r="H243" s="166">
        <v>31</v>
      </c>
      <c r="I243" s="6"/>
      <c r="L243" s="163"/>
      <c r="M243" s="167"/>
      <c r="N243" s="168"/>
      <c r="O243" s="168"/>
      <c r="P243" s="168"/>
      <c r="Q243" s="168"/>
      <c r="R243" s="168"/>
      <c r="S243" s="168"/>
      <c r="T243" s="169"/>
      <c r="AT243" s="164" t="s">
        <v>155</v>
      </c>
      <c r="AU243" s="164" t="s">
        <v>83</v>
      </c>
      <c r="AV243" s="162" t="s">
        <v>83</v>
      </c>
      <c r="AW243" s="162" t="s">
        <v>30</v>
      </c>
      <c r="AX243" s="162" t="s">
        <v>73</v>
      </c>
      <c r="AY243" s="164" t="s">
        <v>124</v>
      </c>
    </row>
    <row r="244" spans="1:65" s="170" customFormat="1">
      <c r="B244" s="171"/>
      <c r="D244" s="158" t="s">
        <v>155</v>
      </c>
      <c r="E244" s="172" t="s">
        <v>1</v>
      </c>
      <c r="F244" s="173" t="s">
        <v>157</v>
      </c>
      <c r="H244" s="174">
        <v>31</v>
      </c>
      <c r="I244" s="7"/>
      <c r="L244" s="171"/>
      <c r="M244" s="175"/>
      <c r="N244" s="176"/>
      <c r="O244" s="176"/>
      <c r="P244" s="176"/>
      <c r="Q244" s="176"/>
      <c r="R244" s="176"/>
      <c r="S244" s="176"/>
      <c r="T244" s="177"/>
      <c r="AT244" s="172" t="s">
        <v>155</v>
      </c>
      <c r="AU244" s="172" t="s">
        <v>83</v>
      </c>
      <c r="AV244" s="170" t="s">
        <v>131</v>
      </c>
      <c r="AW244" s="170" t="s">
        <v>30</v>
      </c>
      <c r="AX244" s="170" t="s">
        <v>81</v>
      </c>
      <c r="AY244" s="172" t="s">
        <v>124</v>
      </c>
    </row>
    <row r="245" spans="1:65" s="28" customFormat="1" ht="16.5" customHeight="1">
      <c r="A245" s="24"/>
      <c r="B245" s="25"/>
      <c r="C245" s="146" t="s">
        <v>277</v>
      </c>
      <c r="D245" s="146" t="s">
        <v>126</v>
      </c>
      <c r="E245" s="147" t="s">
        <v>278</v>
      </c>
      <c r="F245" s="148" t="s">
        <v>279</v>
      </c>
      <c r="G245" s="149" t="s">
        <v>166</v>
      </c>
      <c r="H245" s="150">
        <v>31</v>
      </c>
      <c r="I245" s="5"/>
      <c r="J245" s="151">
        <f>ROUND(I245*H245,2)</f>
        <v>0</v>
      </c>
      <c r="K245" s="148" t="s">
        <v>130</v>
      </c>
      <c r="L245" s="25"/>
      <c r="M245" s="152" t="s">
        <v>1</v>
      </c>
      <c r="N245" s="153" t="s">
        <v>38</v>
      </c>
      <c r="O245" s="52"/>
      <c r="P245" s="154">
        <f>O245*H245</f>
        <v>0</v>
      </c>
      <c r="Q245" s="154">
        <v>1.584E-4</v>
      </c>
      <c r="R245" s="154">
        <f>Q245*H245</f>
        <v>4.9103999999999997E-3</v>
      </c>
      <c r="S245" s="154">
        <v>0</v>
      </c>
      <c r="T245" s="155">
        <f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156" t="s">
        <v>131</v>
      </c>
      <c r="AT245" s="156" t="s">
        <v>126</v>
      </c>
      <c r="AU245" s="156" t="s">
        <v>83</v>
      </c>
      <c r="AY245" s="12" t="s">
        <v>124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2" t="s">
        <v>81</v>
      </c>
      <c r="BK245" s="157">
        <f>ROUND(I245*H245,2)</f>
        <v>0</v>
      </c>
      <c r="BL245" s="12" t="s">
        <v>131</v>
      </c>
      <c r="BM245" s="156" t="s">
        <v>280</v>
      </c>
    </row>
    <row r="246" spans="1:65" s="28" customFormat="1">
      <c r="A246" s="24"/>
      <c r="B246" s="25"/>
      <c r="C246" s="24"/>
      <c r="D246" s="158" t="s">
        <v>132</v>
      </c>
      <c r="E246" s="24"/>
      <c r="F246" s="159" t="s">
        <v>279</v>
      </c>
      <c r="G246" s="24"/>
      <c r="H246" s="24"/>
      <c r="I246" s="3"/>
      <c r="J246" s="24"/>
      <c r="K246" s="24"/>
      <c r="L246" s="25"/>
      <c r="M246" s="160"/>
      <c r="N246" s="161"/>
      <c r="O246" s="52"/>
      <c r="P246" s="52"/>
      <c r="Q246" s="52"/>
      <c r="R246" s="52"/>
      <c r="S246" s="52"/>
      <c r="T246" s="53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T246" s="12" t="s">
        <v>132</v>
      </c>
      <c r="AU246" s="12" t="s">
        <v>83</v>
      </c>
    </row>
    <row r="247" spans="1:65" s="28" customFormat="1" ht="21.75" customHeight="1">
      <c r="A247" s="24"/>
      <c r="B247" s="25"/>
      <c r="C247" s="146" t="s">
        <v>204</v>
      </c>
      <c r="D247" s="146" t="s">
        <v>126</v>
      </c>
      <c r="E247" s="147" t="s">
        <v>281</v>
      </c>
      <c r="F247" s="148" t="s">
        <v>282</v>
      </c>
      <c r="G247" s="149" t="s">
        <v>160</v>
      </c>
      <c r="H247" s="150">
        <v>1.488</v>
      </c>
      <c r="I247" s="5"/>
      <c r="J247" s="151">
        <f>ROUND(I247*H247,2)</f>
        <v>0</v>
      </c>
      <c r="K247" s="148" t="s">
        <v>130</v>
      </c>
      <c r="L247" s="25"/>
      <c r="M247" s="152" t="s">
        <v>1</v>
      </c>
      <c r="N247" s="153" t="s">
        <v>38</v>
      </c>
      <c r="O247" s="52"/>
      <c r="P247" s="154">
        <f>O247*H247</f>
        <v>0</v>
      </c>
      <c r="Q247" s="154">
        <v>2.5359639999999999</v>
      </c>
      <c r="R247" s="154">
        <f>Q247*H247</f>
        <v>3.7735144319999998</v>
      </c>
      <c r="S247" s="154">
        <v>0</v>
      </c>
      <c r="T247" s="155">
        <f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156" t="s">
        <v>131</v>
      </c>
      <c r="AT247" s="156" t="s">
        <v>126</v>
      </c>
      <c r="AU247" s="156" t="s">
        <v>83</v>
      </c>
      <c r="AY247" s="12" t="s">
        <v>124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2" t="s">
        <v>81</v>
      </c>
      <c r="BK247" s="157">
        <f>ROUND(I247*H247,2)</f>
        <v>0</v>
      </c>
      <c r="BL247" s="12" t="s">
        <v>131</v>
      </c>
      <c r="BM247" s="156" t="s">
        <v>283</v>
      </c>
    </row>
    <row r="248" spans="1:65" s="28" customFormat="1">
      <c r="A248" s="24"/>
      <c r="B248" s="25"/>
      <c r="C248" s="24"/>
      <c r="D248" s="158" t="s">
        <v>132</v>
      </c>
      <c r="E248" s="24"/>
      <c r="F248" s="159" t="s">
        <v>282</v>
      </c>
      <c r="G248" s="24"/>
      <c r="H248" s="24"/>
      <c r="I248" s="3"/>
      <c r="J248" s="24"/>
      <c r="K248" s="24"/>
      <c r="L248" s="25"/>
      <c r="M248" s="160"/>
      <c r="N248" s="161"/>
      <c r="O248" s="52"/>
      <c r="P248" s="52"/>
      <c r="Q248" s="52"/>
      <c r="R248" s="52"/>
      <c r="S248" s="52"/>
      <c r="T248" s="53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T248" s="12" t="s">
        <v>132</v>
      </c>
      <c r="AU248" s="12" t="s">
        <v>83</v>
      </c>
    </row>
    <row r="249" spans="1:65" s="178" customFormat="1" ht="22.5">
      <c r="B249" s="179"/>
      <c r="D249" s="158" t="s">
        <v>155</v>
      </c>
      <c r="E249" s="180" t="s">
        <v>1</v>
      </c>
      <c r="F249" s="181" t="s">
        <v>284</v>
      </c>
      <c r="H249" s="180" t="s">
        <v>1</v>
      </c>
      <c r="I249" s="8"/>
      <c r="L249" s="179"/>
      <c r="M249" s="182"/>
      <c r="N249" s="183"/>
      <c r="O249" s="183"/>
      <c r="P249" s="183"/>
      <c r="Q249" s="183"/>
      <c r="R249" s="183"/>
      <c r="S249" s="183"/>
      <c r="T249" s="184"/>
      <c r="AT249" s="180" t="s">
        <v>155</v>
      </c>
      <c r="AU249" s="180" t="s">
        <v>83</v>
      </c>
      <c r="AV249" s="178" t="s">
        <v>81</v>
      </c>
      <c r="AW249" s="178" t="s">
        <v>30</v>
      </c>
      <c r="AX249" s="178" t="s">
        <v>73</v>
      </c>
      <c r="AY249" s="180" t="s">
        <v>124</v>
      </c>
    </row>
    <row r="250" spans="1:65" s="162" customFormat="1">
      <c r="B250" s="163"/>
      <c r="D250" s="158" t="s">
        <v>155</v>
      </c>
      <c r="E250" s="164" t="s">
        <v>1</v>
      </c>
      <c r="F250" s="165" t="s">
        <v>285</v>
      </c>
      <c r="H250" s="166">
        <v>1.488</v>
      </c>
      <c r="I250" s="6"/>
      <c r="L250" s="163"/>
      <c r="M250" s="167"/>
      <c r="N250" s="168"/>
      <c r="O250" s="168"/>
      <c r="P250" s="168"/>
      <c r="Q250" s="168"/>
      <c r="R250" s="168"/>
      <c r="S250" s="168"/>
      <c r="T250" s="169"/>
      <c r="AT250" s="164" t="s">
        <v>155</v>
      </c>
      <c r="AU250" s="164" t="s">
        <v>83</v>
      </c>
      <c r="AV250" s="162" t="s">
        <v>83</v>
      </c>
      <c r="AW250" s="162" t="s">
        <v>30</v>
      </c>
      <c r="AX250" s="162" t="s">
        <v>73</v>
      </c>
      <c r="AY250" s="164" t="s">
        <v>124</v>
      </c>
    </row>
    <row r="251" spans="1:65" s="170" customFormat="1">
      <c r="B251" s="171"/>
      <c r="D251" s="158" t="s">
        <v>155</v>
      </c>
      <c r="E251" s="172" t="s">
        <v>1</v>
      </c>
      <c r="F251" s="173" t="s">
        <v>157</v>
      </c>
      <c r="H251" s="174">
        <v>1.488</v>
      </c>
      <c r="I251" s="7"/>
      <c r="L251" s="171"/>
      <c r="M251" s="175"/>
      <c r="N251" s="176"/>
      <c r="O251" s="176"/>
      <c r="P251" s="176"/>
      <c r="Q251" s="176"/>
      <c r="R251" s="176"/>
      <c r="S251" s="176"/>
      <c r="T251" s="177"/>
      <c r="AT251" s="172" t="s">
        <v>155</v>
      </c>
      <c r="AU251" s="172" t="s">
        <v>83</v>
      </c>
      <c r="AV251" s="170" t="s">
        <v>131</v>
      </c>
      <c r="AW251" s="170" t="s">
        <v>30</v>
      </c>
      <c r="AX251" s="170" t="s">
        <v>81</v>
      </c>
      <c r="AY251" s="172" t="s">
        <v>124</v>
      </c>
    </row>
    <row r="252" spans="1:65" s="133" customFormat="1" ht="22.9" customHeight="1">
      <c r="B252" s="134"/>
      <c r="D252" s="135" t="s">
        <v>72</v>
      </c>
      <c r="E252" s="144" t="s">
        <v>136</v>
      </c>
      <c r="F252" s="144" t="s">
        <v>286</v>
      </c>
      <c r="I252" s="4"/>
      <c r="J252" s="145">
        <f>BK252</f>
        <v>0</v>
      </c>
      <c r="L252" s="134"/>
      <c r="M252" s="138"/>
      <c r="N252" s="139"/>
      <c r="O252" s="139"/>
      <c r="P252" s="140">
        <f>SUM(P253:P279)</f>
        <v>0</v>
      </c>
      <c r="Q252" s="139"/>
      <c r="R252" s="140">
        <f>SUM(R253:R279)</f>
        <v>544.80937204800011</v>
      </c>
      <c r="S252" s="139"/>
      <c r="T252" s="141">
        <f>SUM(T253:T279)</f>
        <v>0</v>
      </c>
      <c r="AR252" s="135" t="s">
        <v>81</v>
      </c>
      <c r="AT252" s="142" t="s">
        <v>72</v>
      </c>
      <c r="AU252" s="142" t="s">
        <v>81</v>
      </c>
      <c r="AY252" s="135" t="s">
        <v>124</v>
      </c>
      <c r="BK252" s="143">
        <f>SUM(BK253:BK279)</f>
        <v>0</v>
      </c>
    </row>
    <row r="253" spans="1:65" s="28" customFormat="1" ht="21.75" customHeight="1">
      <c r="A253" s="24"/>
      <c r="B253" s="25"/>
      <c r="C253" s="146" t="s">
        <v>287</v>
      </c>
      <c r="D253" s="146" t="s">
        <v>126</v>
      </c>
      <c r="E253" s="147" t="s">
        <v>288</v>
      </c>
      <c r="F253" s="148" t="s">
        <v>289</v>
      </c>
      <c r="G253" s="149" t="s">
        <v>142</v>
      </c>
      <c r="H253" s="150">
        <v>2390</v>
      </c>
      <c r="I253" s="5"/>
      <c r="J253" s="151">
        <f>ROUND(I253*H253,2)</f>
        <v>0</v>
      </c>
      <c r="K253" s="148" t="s">
        <v>130</v>
      </c>
      <c r="L253" s="25"/>
      <c r="M253" s="152" t="s">
        <v>1</v>
      </c>
      <c r="N253" s="153" t="s">
        <v>38</v>
      </c>
      <c r="O253" s="52"/>
      <c r="P253" s="154">
        <f>O253*H253</f>
        <v>0</v>
      </c>
      <c r="Q253" s="154">
        <v>1.1868E-3</v>
      </c>
      <c r="R253" s="154">
        <f>Q253*H253</f>
        <v>2.836452</v>
      </c>
      <c r="S253" s="154">
        <v>0</v>
      </c>
      <c r="T253" s="155">
        <f>S253*H253</f>
        <v>0</v>
      </c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R253" s="156" t="s">
        <v>131</v>
      </c>
      <c r="AT253" s="156" t="s">
        <v>126</v>
      </c>
      <c r="AU253" s="156" t="s">
        <v>83</v>
      </c>
      <c r="AY253" s="12" t="s">
        <v>124</v>
      </c>
      <c r="BE253" s="157">
        <f>IF(N253="základní",J253,0)</f>
        <v>0</v>
      </c>
      <c r="BF253" s="157">
        <f>IF(N253="snížená",J253,0)</f>
        <v>0</v>
      </c>
      <c r="BG253" s="157">
        <f>IF(N253="zákl. přenesená",J253,0)</f>
        <v>0</v>
      </c>
      <c r="BH253" s="157">
        <f>IF(N253="sníž. přenesená",J253,0)</f>
        <v>0</v>
      </c>
      <c r="BI253" s="157">
        <f>IF(N253="nulová",J253,0)</f>
        <v>0</v>
      </c>
      <c r="BJ253" s="12" t="s">
        <v>81</v>
      </c>
      <c r="BK253" s="157">
        <f>ROUND(I253*H253,2)</f>
        <v>0</v>
      </c>
      <c r="BL253" s="12" t="s">
        <v>131</v>
      </c>
      <c r="BM253" s="156" t="s">
        <v>290</v>
      </c>
    </row>
    <row r="254" spans="1:65" s="28" customFormat="1">
      <c r="A254" s="24"/>
      <c r="B254" s="25"/>
      <c r="C254" s="24"/>
      <c r="D254" s="158" t="s">
        <v>132</v>
      </c>
      <c r="E254" s="24"/>
      <c r="F254" s="159" t="s">
        <v>289</v>
      </c>
      <c r="G254" s="24"/>
      <c r="H254" s="24"/>
      <c r="I254" s="3"/>
      <c r="J254" s="24"/>
      <c r="K254" s="24"/>
      <c r="L254" s="25"/>
      <c r="M254" s="160"/>
      <c r="N254" s="161"/>
      <c r="O254" s="52"/>
      <c r="P254" s="52"/>
      <c r="Q254" s="52"/>
      <c r="R254" s="52"/>
      <c r="S254" s="52"/>
      <c r="T254" s="53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T254" s="12" t="s">
        <v>132</v>
      </c>
      <c r="AU254" s="12" t="s">
        <v>83</v>
      </c>
    </row>
    <row r="255" spans="1:65" s="162" customFormat="1">
      <c r="B255" s="163"/>
      <c r="D255" s="158" t="s">
        <v>155</v>
      </c>
      <c r="E255" s="164" t="s">
        <v>1</v>
      </c>
      <c r="F255" s="165" t="s">
        <v>291</v>
      </c>
      <c r="H255" s="166">
        <v>2390</v>
      </c>
      <c r="I255" s="6"/>
      <c r="L255" s="163"/>
      <c r="M255" s="167"/>
      <c r="N255" s="168"/>
      <c r="O255" s="168"/>
      <c r="P255" s="168"/>
      <c r="Q255" s="168"/>
      <c r="R255" s="168"/>
      <c r="S255" s="168"/>
      <c r="T255" s="169"/>
      <c r="AT255" s="164" t="s">
        <v>155</v>
      </c>
      <c r="AU255" s="164" t="s">
        <v>83</v>
      </c>
      <c r="AV255" s="162" t="s">
        <v>83</v>
      </c>
      <c r="AW255" s="162" t="s">
        <v>30</v>
      </c>
      <c r="AX255" s="162" t="s">
        <v>73</v>
      </c>
      <c r="AY255" s="164" t="s">
        <v>124</v>
      </c>
    </row>
    <row r="256" spans="1:65" s="170" customFormat="1">
      <c r="B256" s="171"/>
      <c r="D256" s="158" t="s">
        <v>155</v>
      </c>
      <c r="E256" s="172" t="s">
        <v>1</v>
      </c>
      <c r="F256" s="173" t="s">
        <v>157</v>
      </c>
      <c r="H256" s="174">
        <v>2390</v>
      </c>
      <c r="I256" s="7"/>
      <c r="L256" s="171"/>
      <c r="M256" s="175"/>
      <c r="N256" s="176"/>
      <c r="O256" s="176"/>
      <c r="P256" s="176"/>
      <c r="Q256" s="176"/>
      <c r="R256" s="176"/>
      <c r="S256" s="176"/>
      <c r="T256" s="177"/>
      <c r="AT256" s="172" t="s">
        <v>155</v>
      </c>
      <c r="AU256" s="172" t="s">
        <v>83</v>
      </c>
      <c r="AV256" s="170" t="s">
        <v>131</v>
      </c>
      <c r="AW256" s="170" t="s">
        <v>30</v>
      </c>
      <c r="AX256" s="170" t="s">
        <v>81</v>
      </c>
      <c r="AY256" s="172" t="s">
        <v>124</v>
      </c>
    </row>
    <row r="257" spans="1:65" s="28" customFormat="1" ht="16.5" customHeight="1">
      <c r="A257" s="24"/>
      <c r="B257" s="25"/>
      <c r="C257" s="146" t="s">
        <v>207</v>
      </c>
      <c r="D257" s="146" t="s">
        <v>126</v>
      </c>
      <c r="E257" s="147" t="s">
        <v>292</v>
      </c>
      <c r="F257" s="148" t="s">
        <v>293</v>
      </c>
      <c r="G257" s="149" t="s">
        <v>160</v>
      </c>
      <c r="H257" s="150">
        <v>198.11099999999999</v>
      </c>
      <c r="I257" s="5"/>
      <c r="J257" s="151">
        <f>ROUND(I257*H257,2)</f>
        <v>0</v>
      </c>
      <c r="K257" s="148" t="s">
        <v>130</v>
      </c>
      <c r="L257" s="25"/>
      <c r="M257" s="152" t="s">
        <v>1</v>
      </c>
      <c r="N257" s="153" t="s">
        <v>38</v>
      </c>
      <c r="O257" s="52"/>
      <c r="P257" s="154">
        <f>O257*H257</f>
        <v>0</v>
      </c>
      <c r="Q257" s="154">
        <v>2.4778600000000002</v>
      </c>
      <c r="R257" s="154">
        <f>Q257*H257</f>
        <v>490.89132246000003</v>
      </c>
      <c r="S257" s="154">
        <v>0</v>
      </c>
      <c r="T257" s="155">
        <f>S257*H257</f>
        <v>0</v>
      </c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R257" s="156" t="s">
        <v>131</v>
      </c>
      <c r="AT257" s="156" t="s">
        <v>126</v>
      </c>
      <c r="AU257" s="156" t="s">
        <v>83</v>
      </c>
      <c r="AY257" s="12" t="s">
        <v>124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2" t="s">
        <v>81</v>
      </c>
      <c r="BK257" s="157">
        <f>ROUND(I257*H257,2)</f>
        <v>0</v>
      </c>
      <c r="BL257" s="12" t="s">
        <v>131</v>
      </c>
      <c r="BM257" s="156" t="s">
        <v>294</v>
      </c>
    </row>
    <row r="258" spans="1:65" s="28" customFormat="1">
      <c r="A258" s="24"/>
      <c r="B258" s="25"/>
      <c r="C258" s="24"/>
      <c r="D258" s="158" t="s">
        <v>132</v>
      </c>
      <c r="E258" s="24"/>
      <c r="F258" s="159" t="s">
        <v>293</v>
      </c>
      <c r="G258" s="24"/>
      <c r="H258" s="24"/>
      <c r="I258" s="3"/>
      <c r="J258" s="24"/>
      <c r="K258" s="24"/>
      <c r="L258" s="25"/>
      <c r="M258" s="160"/>
      <c r="N258" s="161"/>
      <c r="O258" s="52"/>
      <c r="P258" s="52"/>
      <c r="Q258" s="52"/>
      <c r="R258" s="52"/>
      <c r="S258" s="52"/>
      <c r="T258" s="53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T258" s="12" t="s">
        <v>132</v>
      </c>
      <c r="AU258" s="12" t="s">
        <v>83</v>
      </c>
    </row>
    <row r="259" spans="1:65" s="162" customFormat="1">
      <c r="B259" s="163"/>
      <c r="D259" s="158" t="s">
        <v>155</v>
      </c>
      <c r="E259" s="164" t="s">
        <v>1</v>
      </c>
      <c r="F259" s="165" t="s">
        <v>295</v>
      </c>
      <c r="H259" s="166">
        <v>93.629000000000005</v>
      </c>
      <c r="I259" s="6"/>
      <c r="L259" s="163"/>
      <c r="M259" s="167"/>
      <c r="N259" s="168"/>
      <c r="O259" s="168"/>
      <c r="P259" s="168"/>
      <c r="Q259" s="168"/>
      <c r="R259" s="168"/>
      <c r="S259" s="168"/>
      <c r="T259" s="169"/>
      <c r="AT259" s="164" t="s">
        <v>155</v>
      </c>
      <c r="AU259" s="164" t="s">
        <v>83</v>
      </c>
      <c r="AV259" s="162" t="s">
        <v>83</v>
      </c>
      <c r="AW259" s="162" t="s">
        <v>30</v>
      </c>
      <c r="AX259" s="162" t="s">
        <v>73</v>
      </c>
      <c r="AY259" s="164" t="s">
        <v>124</v>
      </c>
    </row>
    <row r="260" spans="1:65" s="162" customFormat="1">
      <c r="B260" s="163"/>
      <c r="D260" s="158" t="s">
        <v>155</v>
      </c>
      <c r="E260" s="164" t="s">
        <v>1</v>
      </c>
      <c r="F260" s="165" t="s">
        <v>296</v>
      </c>
      <c r="H260" s="166">
        <v>104.482</v>
      </c>
      <c r="I260" s="6"/>
      <c r="L260" s="163"/>
      <c r="M260" s="167"/>
      <c r="N260" s="168"/>
      <c r="O260" s="168"/>
      <c r="P260" s="168"/>
      <c r="Q260" s="168"/>
      <c r="R260" s="168"/>
      <c r="S260" s="168"/>
      <c r="T260" s="169"/>
      <c r="AT260" s="164" t="s">
        <v>155</v>
      </c>
      <c r="AU260" s="164" t="s">
        <v>83</v>
      </c>
      <c r="AV260" s="162" t="s">
        <v>83</v>
      </c>
      <c r="AW260" s="162" t="s">
        <v>30</v>
      </c>
      <c r="AX260" s="162" t="s">
        <v>73</v>
      </c>
      <c r="AY260" s="164" t="s">
        <v>124</v>
      </c>
    </row>
    <row r="261" spans="1:65" s="170" customFormat="1">
      <c r="B261" s="171"/>
      <c r="D261" s="158" t="s">
        <v>155</v>
      </c>
      <c r="E261" s="172" t="s">
        <v>1</v>
      </c>
      <c r="F261" s="173" t="s">
        <v>157</v>
      </c>
      <c r="H261" s="174">
        <v>198.11099999999999</v>
      </c>
      <c r="I261" s="7"/>
      <c r="L261" s="171"/>
      <c r="M261" s="175"/>
      <c r="N261" s="176"/>
      <c r="O261" s="176"/>
      <c r="P261" s="176"/>
      <c r="Q261" s="176"/>
      <c r="R261" s="176"/>
      <c r="S261" s="176"/>
      <c r="T261" s="177"/>
      <c r="AT261" s="172" t="s">
        <v>155</v>
      </c>
      <c r="AU261" s="172" t="s">
        <v>83</v>
      </c>
      <c r="AV261" s="170" t="s">
        <v>131</v>
      </c>
      <c r="AW261" s="170" t="s">
        <v>30</v>
      </c>
      <c r="AX261" s="170" t="s">
        <v>81</v>
      </c>
      <c r="AY261" s="172" t="s">
        <v>124</v>
      </c>
    </row>
    <row r="262" spans="1:65" s="28" customFormat="1" ht="21.75" customHeight="1">
      <c r="A262" s="24"/>
      <c r="B262" s="25"/>
      <c r="C262" s="146" t="s">
        <v>297</v>
      </c>
      <c r="D262" s="146" t="s">
        <v>126</v>
      </c>
      <c r="E262" s="147" t="s">
        <v>298</v>
      </c>
      <c r="F262" s="148" t="s">
        <v>299</v>
      </c>
      <c r="G262" s="149" t="s">
        <v>129</v>
      </c>
      <c r="H262" s="150">
        <v>198.11</v>
      </c>
      <c r="I262" s="5"/>
      <c r="J262" s="151">
        <f>ROUND(I262*H262,2)</f>
        <v>0</v>
      </c>
      <c r="K262" s="148" t="s">
        <v>130</v>
      </c>
      <c r="L262" s="25"/>
      <c r="M262" s="152" t="s">
        <v>1</v>
      </c>
      <c r="N262" s="153" t="s">
        <v>38</v>
      </c>
      <c r="O262" s="52"/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156" t="s">
        <v>131</v>
      </c>
      <c r="AT262" s="156" t="s">
        <v>126</v>
      </c>
      <c r="AU262" s="156" t="s">
        <v>83</v>
      </c>
      <c r="AY262" s="12" t="s">
        <v>124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2" t="s">
        <v>81</v>
      </c>
      <c r="BK262" s="157">
        <f>ROUND(I262*H262,2)</f>
        <v>0</v>
      </c>
      <c r="BL262" s="12" t="s">
        <v>131</v>
      </c>
      <c r="BM262" s="156" t="s">
        <v>300</v>
      </c>
    </row>
    <row r="263" spans="1:65" s="28" customFormat="1" ht="19.5">
      <c r="A263" s="24"/>
      <c r="B263" s="25"/>
      <c r="C263" s="24"/>
      <c r="D263" s="158" t="s">
        <v>132</v>
      </c>
      <c r="E263" s="24"/>
      <c r="F263" s="159" t="s">
        <v>299</v>
      </c>
      <c r="G263" s="24"/>
      <c r="H263" s="24"/>
      <c r="I263" s="3"/>
      <c r="J263" s="24"/>
      <c r="K263" s="24"/>
      <c r="L263" s="25"/>
      <c r="M263" s="160"/>
      <c r="N263" s="161"/>
      <c r="O263" s="52"/>
      <c r="P263" s="52"/>
      <c r="Q263" s="52"/>
      <c r="R263" s="52"/>
      <c r="S263" s="52"/>
      <c r="T263" s="53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T263" s="12" t="s">
        <v>132</v>
      </c>
      <c r="AU263" s="12" t="s">
        <v>83</v>
      </c>
    </row>
    <row r="264" spans="1:65" s="28" customFormat="1" ht="21.75" customHeight="1">
      <c r="A264" s="24"/>
      <c r="B264" s="25"/>
      <c r="C264" s="146" t="s">
        <v>214</v>
      </c>
      <c r="D264" s="146" t="s">
        <v>126</v>
      </c>
      <c r="E264" s="147" t="s">
        <v>301</v>
      </c>
      <c r="F264" s="148" t="s">
        <v>302</v>
      </c>
      <c r="G264" s="149" t="s">
        <v>129</v>
      </c>
      <c r="H264" s="150">
        <v>239.358</v>
      </c>
      <c r="I264" s="5"/>
      <c r="J264" s="151">
        <f>ROUND(I264*H264,2)</f>
        <v>0</v>
      </c>
      <c r="K264" s="148" t="s">
        <v>130</v>
      </c>
      <c r="L264" s="25"/>
      <c r="M264" s="152" t="s">
        <v>1</v>
      </c>
      <c r="N264" s="153" t="s">
        <v>38</v>
      </c>
      <c r="O264" s="52"/>
      <c r="P264" s="154">
        <f>O264*H264</f>
        <v>0</v>
      </c>
      <c r="Q264" s="154">
        <v>1.4E-3</v>
      </c>
      <c r="R264" s="154">
        <f>Q264*H264</f>
        <v>0.33510119999999999</v>
      </c>
      <c r="S264" s="154">
        <v>0</v>
      </c>
      <c r="T264" s="155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156" t="s">
        <v>131</v>
      </c>
      <c r="AT264" s="156" t="s">
        <v>126</v>
      </c>
      <c r="AU264" s="156" t="s">
        <v>83</v>
      </c>
      <c r="AY264" s="12" t="s">
        <v>124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2" t="s">
        <v>81</v>
      </c>
      <c r="BK264" s="157">
        <f>ROUND(I264*H264,2)</f>
        <v>0</v>
      </c>
      <c r="BL264" s="12" t="s">
        <v>131</v>
      </c>
      <c r="BM264" s="156" t="s">
        <v>303</v>
      </c>
    </row>
    <row r="265" spans="1:65" s="28" customFormat="1" ht="19.5">
      <c r="A265" s="24"/>
      <c r="B265" s="25"/>
      <c r="C265" s="24"/>
      <c r="D265" s="158" t="s">
        <v>132</v>
      </c>
      <c r="E265" s="24"/>
      <c r="F265" s="159" t="s">
        <v>302</v>
      </c>
      <c r="G265" s="24"/>
      <c r="H265" s="24"/>
      <c r="I265" s="3"/>
      <c r="J265" s="24"/>
      <c r="K265" s="24"/>
      <c r="L265" s="25"/>
      <c r="M265" s="160"/>
      <c r="N265" s="161"/>
      <c r="O265" s="52"/>
      <c r="P265" s="52"/>
      <c r="Q265" s="52"/>
      <c r="R265" s="52"/>
      <c r="S265" s="52"/>
      <c r="T265" s="53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T265" s="12" t="s">
        <v>132</v>
      </c>
      <c r="AU265" s="12" t="s">
        <v>83</v>
      </c>
    </row>
    <row r="266" spans="1:65" s="162" customFormat="1">
      <c r="B266" s="163"/>
      <c r="D266" s="158" t="s">
        <v>155</v>
      </c>
      <c r="E266" s="164" t="s">
        <v>1</v>
      </c>
      <c r="F266" s="165" t="s">
        <v>304</v>
      </c>
      <c r="H266" s="166">
        <v>120.5</v>
      </c>
      <c r="I266" s="6"/>
      <c r="L266" s="163"/>
      <c r="M266" s="167"/>
      <c r="N266" s="168"/>
      <c r="O266" s="168"/>
      <c r="P266" s="168"/>
      <c r="Q266" s="168"/>
      <c r="R266" s="168"/>
      <c r="S266" s="168"/>
      <c r="T266" s="169"/>
      <c r="AT266" s="164" t="s">
        <v>155</v>
      </c>
      <c r="AU266" s="164" t="s">
        <v>83</v>
      </c>
      <c r="AV266" s="162" t="s">
        <v>83</v>
      </c>
      <c r="AW266" s="162" t="s">
        <v>30</v>
      </c>
      <c r="AX266" s="162" t="s">
        <v>73</v>
      </c>
      <c r="AY266" s="164" t="s">
        <v>124</v>
      </c>
    </row>
    <row r="267" spans="1:65" s="162" customFormat="1">
      <c r="B267" s="163"/>
      <c r="D267" s="158" t="s">
        <v>155</v>
      </c>
      <c r="E267" s="164" t="s">
        <v>1</v>
      </c>
      <c r="F267" s="165" t="s">
        <v>305</v>
      </c>
      <c r="H267" s="166">
        <v>118.858</v>
      </c>
      <c r="I267" s="6"/>
      <c r="L267" s="163"/>
      <c r="M267" s="167"/>
      <c r="N267" s="168"/>
      <c r="O267" s="168"/>
      <c r="P267" s="168"/>
      <c r="Q267" s="168"/>
      <c r="R267" s="168"/>
      <c r="S267" s="168"/>
      <c r="T267" s="169"/>
      <c r="AT267" s="164" t="s">
        <v>155</v>
      </c>
      <c r="AU267" s="164" t="s">
        <v>83</v>
      </c>
      <c r="AV267" s="162" t="s">
        <v>83</v>
      </c>
      <c r="AW267" s="162" t="s">
        <v>30</v>
      </c>
      <c r="AX267" s="162" t="s">
        <v>73</v>
      </c>
      <c r="AY267" s="164" t="s">
        <v>124</v>
      </c>
    </row>
    <row r="268" spans="1:65" s="170" customFormat="1">
      <c r="B268" s="171"/>
      <c r="D268" s="158" t="s">
        <v>155</v>
      </c>
      <c r="E268" s="172" t="s">
        <v>1</v>
      </c>
      <c r="F268" s="173" t="s">
        <v>157</v>
      </c>
      <c r="H268" s="174">
        <v>239.358</v>
      </c>
      <c r="I268" s="7"/>
      <c r="L268" s="171"/>
      <c r="M268" s="175"/>
      <c r="N268" s="176"/>
      <c r="O268" s="176"/>
      <c r="P268" s="176"/>
      <c r="Q268" s="176"/>
      <c r="R268" s="176"/>
      <c r="S268" s="176"/>
      <c r="T268" s="177"/>
      <c r="AT268" s="172" t="s">
        <v>155</v>
      </c>
      <c r="AU268" s="172" t="s">
        <v>83</v>
      </c>
      <c r="AV268" s="170" t="s">
        <v>131</v>
      </c>
      <c r="AW268" s="170" t="s">
        <v>30</v>
      </c>
      <c r="AX268" s="170" t="s">
        <v>81</v>
      </c>
      <c r="AY268" s="172" t="s">
        <v>124</v>
      </c>
    </row>
    <row r="269" spans="1:65" s="28" customFormat="1" ht="16.5" customHeight="1">
      <c r="A269" s="24"/>
      <c r="B269" s="25"/>
      <c r="C269" s="146" t="s">
        <v>306</v>
      </c>
      <c r="D269" s="146" t="s">
        <v>126</v>
      </c>
      <c r="E269" s="147" t="s">
        <v>307</v>
      </c>
      <c r="F269" s="148" t="s">
        <v>308</v>
      </c>
      <c r="G269" s="149" t="s">
        <v>129</v>
      </c>
      <c r="H269" s="150">
        <v>568.41600000000005</v>
      </c>
      <c r="I269" s="5"/>
      <c r="J269" s="151">
        <f>ROUND(I269*H269,2)</f>
        <v>0</v>
      </c>
      <c r="K269" s="148" t="s">
        <v>130</v>
      </c>
      <c r="L269" s="25"/>
      <c r="M269" s="152" t="s">
        <v>1</v>
      </c>
      <c r="N269" s="153" t="s">
        <v>38</v>
      </c>
      <c r="O269" s="52"/>
      <c r="P269" s="154">
        <f>O269*H269</f>
        <v>0</v>
      </c>
      <c r="Q269" s="154">
        <v>4.1744200000000002E-2</v>
      </c>
      <c r="R269" s="154">
        <f>Q269*H269</f>
        <v>23.728071187200005</v>
      </c>
      <c r="S269" s="154">
        <v>0</v>
      </c>
      <c r="T269" s="155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156" t="s">
        <v>131</v>
      </c>
      <c r="AT269" s="156" t="s">
        <v>126</v>
      </c>
      <c r="AU269" s="156" t="s">
        <v>83</v>
      </c>
      <c r="AY269" s="12" t="s">
        <v>124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2" t="s">
        <v>81</v>
      </c>
      <c r="BK269" s="157">
        <f>ROUND(I269*H269,2)</f>
        <v>0</v>
      </c>
      <c r="BL269" s="12" t="s">
        <v>131</v>
      </c>
      <c r="BM269" s="156" t="s">
        <v>309</v>
      </c>
    </row>
    <row r="270" spans="1:65" s="28" customFormat="1">
      <c r="A270" s="24"/>
      <c r="B270" s="25"/>
      <c r="C270" s="24"/>
      <c r="D270" s="158" t="s">
        <v>132</v>
      </c>
      <c r="E270" s="24"/>
      <c r="F270" s="159" t="s">
        <v>308</v>
      </c>
      <c r="G270" s="24"/>
      <c r="H270" s="24"/>
      <c r="I270" s="3"/>
      <c r="J270" s="24"/>
      <c r="K270" s="24"/>
      <c r="L270" s="25"/>
      <c r="M270" s="160"/>
      <c r="N270" s="161"/>
      <c r="O270" s="52"/>
      <c r="P270" s="52"/>
      <c r="Q270" s="52"/>
      <c r="R270" s="52"/>
      <c r="S270" s="52"/>
      <c r="T270" s="53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T270" s="12" t="s">
        <v>132</v>
      </c>
      <c r="AU270" s="12" t="s">
        <v>83</v>
      </c>
    </row>
    <row r="271" spans="1:65" s="162" customFormat="1">
      <c r="B271" s="163"/>
      <c r="D271" s="158" t="s">
        <v>155</v>
      </c>
      <c r="E271" s="164" t="s">
        <v>1</v>
      </c>
      <c r="F271" s="165" t="s">
        <v>310</v>
      </c>
      <c r="H271" s="166">
        <v>300.88499999999999</v>
      </c>
      <c r="I271" s="6"/>
      <c r="L271" s="163"/>
      <c r="M271" s="167"/>
      <c r="N271" s="168"/>
      <c r="O271" s="168"/>
      <c r="P271" s="168"/>
      <c r="Q271" s="168"/>
      <c r="R271" s="168"/>
      <c r="S271" s="168"/>
      <c r="T271" s="169"/>
      <c r="AT271" s="164" t="s">
        <v>155</v>
      </c>
      <c r="AU271" s="164" t="s">
        <v>83</v>
      </c>
      <c r="AV271" s="162" t="s">
        <v>83</v>
      </c>
      <c r="AW271" s="162" t="s">
        <v>30</v>
      </c>
      <c r="AX271" s="162" t="s">
        <v>73</v>
      </c>
      <c r="AY271" s="164" t="s">
        <v>124</v>
      </c>
    </row>
    <row r="272" spans="1:65" s="162" customFormat="1" ht="22.5">
      <c r="B272" s="163"/>
      <c r="D272" s="158" t="s">
        <v>155</v>
      </c>
      <c r="E272" s="164" t="s">
        <v>1</v>
      </c>
      <c r="F272" s="165" t="s">
        <v>311</v>
      </c>
      <c r="H272" s="166">
        <v>267.53100000000001</v>
      </c>
      <c r="I272" s="6"/>
      <c r="L272" s="163"/>
      <c r="M272" s="167"/>
      <c r="N272" s="168"/>
      <c r="O272" s="168"/>
      <c r="P272" s="168"/>
      <c r="Q272" s="168"/>
      <c r="R272" s="168"/>
      <c r="S272" s="168"/>
      <c r="T272" s="169"/>
      <c r="AT272" s="164" t="s">
        <v>155</v>
      </c>
      <c r="AU272" s="164" t="s">
        <v>83</v>
      </c>
      <c r="AV272" s="162" t="s">
        <v>83</v>
      </c>
      <c r="AW272" s="162" t="s">
        <v>30</v>
      </c>
      <c r="AX272" s="162" t="s">
        <v>73</v>
      </c>
      <c r="AY272" s="164" t="s">
        <v>124</v>
      </c>
    </row>
    <row r="273" spans="1:65" s="170" customFormat="1">
      <c r="B273" s="171"/>
      <c r="D273" s="158" t="s">
        <v>155</v>
      </c>
      <c r="E273" s="172" t="s">
        <v>1</v>
      </c>
      <c r="F273" s="173" t="s">
        <v>157</v>
      </c>
      <c r="H273" s="174">
        <v>568.41600000000005</v>
      </c>
      <c r="I273" s="7"/>
      <c r="L273" s="171"/>
      <c r="M273" s="175"/>
      <c r="N273" s="176"/>
      <c r="O273" s="176"/>
      <c r="P273" s="176"/>
      <c r="Q273" s="176"/>
      <c r="R273" s="176"/>
      <c r="S273" s="176"/>
      <c r="T273" s="177"/>
      <c r="AT273" s="172" t="s">
        <v>155</v>
      </c>
      <c r="AU273" s="172" t="s">
        <v>83</v>
      </c>
      <c r="AV273" s="170" t="s">
        <v>131</v>
      </c>
      <c r="AW273" s="170" t="s">
        <v>30</v>
      </c>
      <c r="AX273" s="170" t="s">
        <v>81</v>
      </c>
      <c r="AY273" s="172" t="s">
        <v>124</v>
      </c>
    </row>
    <row r="274" spans="1:65" s="28" customFormat="1" ht="16.5" customHeight="1">
      <c r="A274" s="24"/>
      <c r="B274" s="25"/>
      <c r="C274" s="146" t="s">
        <v>218</v>
      </c>
      <c r="D274" s="146" t="s">
        <v>126</v>
      </c>
      <c r="E274" s="147" t="s">
        <v>312</v>
      </c>
      <c r="F274" s="148" t="s">
        <v>313</v>
      </c>
      <c r="G274" s="149" t="s">
        <v>129</v>
      </c>
      <c r="H274" s="150">
        <v>568.41600000000005</v>
      </c>
      <c r="I274" s="5"/>
      <c r="J274" s="151">
        <f>ROUND(I274*H274,2)</f>
        <v>0</v>
      </c>
      <c r="K274" s="148" t="s">
        <v>130</v>
      </c>
      <c r="L274" s="25"/>
      <c r="M274" s="152" t="s">
        <v>1</v>
      </c>
      <c r="N274" s="153" t="s">
        <v>38</v>
      </c>
      <c r="O274" s="52"/>
      <c r="P274" s="154">
        <f>O274*H274</f>
        <v>0</v>
      </c>
      <c r="Q274" s="154">
        <v>1.5E-5</v>
      </c>
      <c r="R274" s="154">
        <f>Q274*H274</f>
        <v>8.5262400000000009E-3</v>
      </c>
      <c r="S274" s="154">
        <v>0</v>
      </c>
      <c r="T274" s="155">
        <f>S274*H274</f>
        <v>0</v>
      </c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R274" s="156" t="s">
        <v>131</v>
      </c>
      <c r="AT274" s="156" t="s">
        <v>126</v>
      </c>
      <c r="AU274" s="156" t="s">
        <v>83</v>
      </c>
      <c r="AY274" s="12" t="s">
        <v>124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2" t="s">
        <v>81</v>
      </c>
      <c r="BK274" s="157">
        <f>ROUND(I274*H274,2)</f>
        <v>0</v>
      </c>
      <c r="BL274" s="12" t="s">
        <v>131</v>
      </c>
      <c r="BM274" s="156" t="s">
        <v>314</v>
      </c>
    </row>
    <row r="275" spans="1:65" s="28" customFormat="1">
      <c r="A275" s="24"/>
      <c r="B275" s="25"/>
      <c r="C275" s="24"/>
      <c r="D275" s="158" t="s">
        <v>132</v>
      </c>
      <c r="E275" s="24"/>
      <c r="F275" s="159" t="s">
        <v>313</v>
      </c>
      <c r="G275" s="24"/>
      <c r="H275" s="24"/>
      <c r="I275" s="3"/>
      <c r="J275" s="24"/>
      <c r="K275" s="24"/>
      <c r="L275" s="25"/>
      <c r="M275" s="160"/>
      <c r="N275" s="161"/>
      <c r="O275" s="52"/>
      <c r="P275" s="52"/>
      <c r="Q275" s="52"/>
      <c r="R275" s="52"/>
      <c r="S275" s="52"/>
      <c r="T275" s="53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T275" s="12" t="s">
        <v>132</v>
      </c>
      <c r="AU275" s="12" t="s">
        <v>83</v>
      </c>
    </row>
    <row r="276" spans="1:65" s="28" customFormat="1" ht="16.5" customHeight="1">
      <c r="A276" s="24"/>
      <c r="B276" s="25"/>
      <c r="C276" s="146" t="s">
        <v>315</v>
      </c>
      <c r="D276" s="146" t="s">
        <v>126</v>
      </c>
      <c r="E276" s="147" t="s">
        <v>316</v>
      </c>
      <c r="F276" s="148" t="s">
        <v>317</v>
      </c>
      <c r="G276" s="149" t="s">
        <v>199</v>
      </c>
      <c r="H276" s="150">
        <v>25.754000000000001</v>
      </c>
      <c r="I276" s="5"/>
      <c r="J276" s="151">
        <f>ROUND(I276*H276,2)</f>
        <v>0</v>
      </c>
      <c r="K276" s="148" t="s">
        <v>130</v>
      </c>
      <c r="L276" s="25"/>
      <c r="M276" s="152" t="s">
        <v>1</v>
      </c>
      <c r="N276" s="153" t="s">
        <v>38</v>
      </c>
      <c r="O276" s="52"/>
      <c r="P276" s="154">
        <f>O276*H276</f>
        <v>0</v>
      </c>
      <c r="Q276" s="154">
        <v>1.0487652000000001</v>
      </c>
      <c r="R276" s="154">
        <f>Q276*H276</f>
        <v>27.009898960800005</v>
      </c>
      <c r="S276" s="154">
        <v>0</v>
      </c>
      <c r="T276" s="155">
        <f>S276*H276</f>
        <v>0</v>
      </c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R276" s="156" t="s">
        <v>131</v>
      </c>
      <c r="AT276" s="156" t="s">
        <v>126</v>
      </c>
      <c r="AU276" s="156" t="s">
        <v>83</v>
      </c>
      <c r="AY276" s="12" t="s">
        <v>124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2" t="s">
        <v>81</v>
      </c>
      <c r="BK276" s="157">
        <f>ROUND(I276*H276,2)</f>
        <v>0</v>
      </c>
      <c r="BL276" s="12" t="s">
        <v>131</v>
      </c>
      <c r="BM276" s="156" t="s">
        <v>318</v>
      </c>
    </row>
    <row r="277" spans="1:65" s="28" customFormat="1">
      <c r="A277" s="24"/>
      <c r="B277" s="25"/>
      <c r="C277" s="24"/>
      <c r="D277" s="158" t="s">
        <v>132</v>
      </c>
      <c r="E277" s="24"/>
      <c r="F277" s="159" t="s">
        <v>317</v>
      </c>
      <c r="G277" s="24"/>
      <c r="H277" s="24"/>
      <c r="I277" s="3"/>
      <c r="J277" s="24"/>
      <c r="K277" s="24"/>
      <c r="L277" s="25"/>
      <c r="M277" s="160"/>
      <c r="N277" s="161"/>
      <c r="O277" s="52"/>
      <c r="P277" s="52"/>
      <c r="Q277" s="52"/>
      <c r="R277" s="52"/>
      <c r="S277" s="52"/>
      <c r="T277" s="53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T277" s="12" t="s">
        <v>132</v>
      </c>
      <c r="AU277" s="12" t="s">
        <v>83</v>
      </c>
    </row>
    <row r="278" spans="1:65" s="162" customFormat="1">
      <c r="B278" s="163"/>
      <c r="D278" s="158" t="s">
        <v>155</v>
      </c>
      <c r="E278" s="164" t="s">
        <v>1</v>
      </c>
      <c r="F278" s="165" t="s">
        <v>319</v>
      </c>
      <c r="H278" s="166">
        <v>25.754000000000001</v>
      </c>
      <c r="I278" s="6"/>
      <c r="L278" s="163"/>
      <c r="M278" s="167"/>
      <c r="N278" s="168"/>
      <c r="O278" s="168"/>
      <c r="P278" s="168"/>
      <c r="Q278" s="168"/>
      <c r="R278" s="168"/>
      <c r="S278" s="168"/>
      <c r="T278" s="169"/>
      <c r="AT278" s="164" t="s">
        <v>155</v>
      </c>
      <c r="AU278" s="164" t="s">
        <v>83</v>
      </c>
      <c r="AV278" s="162" t="s">
        <v>83</v>
      </c>
      <c r="AW278" s="162" t="s">
        <v>30</v>
      </c>
      <c r="AX278" s="162" t="s">
        <v>73</v>
      </c>
      <c r="AY278" s="164" t="s">
        <v>124</v>
      </c>
    </row>
    <row r="279" spans="1:65" s="170" customFormat="1">
      <c r="B279" s="171"/>
      <c r="D279" s="158" t="s">
        <v>155</v>
      </c>
      <c r="E279" s="172" t="s">
        <v>1</v>
      </c>
      <c r="F279" s="173" t="s">
        <v>157</v>
      </c>
      <c r="H279" s="174">
        <v>25.754000000000001</v>
      </c>
      <c r="I279" s="7"/>
      <c r="L279" s="171"/>
      <c r="M279" s="175"/>
      <c r="N279" s="176"/>
      <c r="O279" s="176"/>
      <c r="P279" s="176"/>
      <c r="Q279" s="176"/>
      <c r="R279" s="176"/>
      <c r="S279" s="176"/>
      <c r="T279" s="177"/>
      <c r="AT279" s="172" t="s">
        <v>155</v>
      </c>
      <c r="AU279" s="172" t="s">
        <v>83</v>
      </c>
      <c r="AV279" s="170" t="s">
        <v>131</v>
      </c>
      <c r="AW279" s="170" t="s">
        <v>30</v>
      </c>
      <c r="AX279" s="170" t="s">
        <v>81</v>
      </c>
      <c r="AY279" s="172" t="s">
        <v>124</v>
      </c>
    </row>
    <row r="280" spans="1:65" s="133" customFormat="1" ht="22.9" customHeight="1">
      <c r="B280" s="134"/>
      <c r="D280" s="135" t="s">
        <v>72</v>
      </c>
      <c r="E280" s="144" t="s">
        <v>131</v>
      </c>
      <c r="F280" s="144" t="s">
        <v>320</v>
      </c>
      <c r="I280" s="4"/>
      <c r="J280" s="145">
        <f>BK280</f>
        <v>0</v>
      </c>
      <c r="L280" s="134"/>
      <c r="M280" s="138"/>
      <c r="N280" s="139"/>
      <c r="O280" s="139"/>
      <c r="P280" s="140">
        <f>SUM(P281:P318)</f>
        <v>0</v>
      </c>
      <c r="Q280" s="139"/>
      <c r="R280" s="140">
        <f>SUM(R281:R318)</f>
        <v>289.07374845854656</v>
      </c>
      <c r="S280" s="139"/>
      <c r="T280" s="141">
        <f>SUM(T281:T318)</f>
        <v>0</v>
      </c>
      <c r="AR280" s="135" t="s">
        <v>81</v>
      </c>
      <c r="AT280" s="142" t="s">
        <v>72</v>
      </c>
      <c r="AU280" s="142" t="s">
        <v>81</v>
      </c>
      <c r="AY280" s="135" t="s">
        <v>124</v>
      </c>
      <c r="BK280" s="143">
        <f>SUM(BK281:BK318)</f>
        <v>0</v>
      </c>
    </row>
    <row r="281" spans="1:65" s="28" customFormat="1" ht="21.75" customHeight="1">
      <c r="A281" s="24"/>
      <c r="B281" s="25"/>
      <c r="C281" s="146" t="s">
        <v>226</v>
      </c>
      <c r="D281" s="146" t="s">
        <v>126</v>
      </c>
      <c r="E281" s="147" t="s">
        <v>321</v>
      </c>
      <c r="F281" s="148" t="s">
        <v>322</v>
      </c>
      <c r="G281" s="149" t="s">
        <v>129</v>
      </c>
      <c r="H281" s="150">
        <v>209.7</v>
      </c>
      <c r="I281" s="5"/>
      <c r="J281" s="151">
        <f>ROUND(I281*H281,2)</f>
        <v>0</v>
      </c>
      <c r="K281" s="148" t="s">
        <v>130</v>
      </c>
      <c r="L281" s="25"/>
      <c r="M281" s="152" t="s">
        <v>1</v>
      </c>
      <c r="N281" s="153" t="s">
        <v>38</v>
      </c>
      <c r="O281" s="52"/>
      <c r="P281" s="154">
        <f>O281*H281</f>
        <v>0</v>
      </c>
      <c r="Q281" s="154">
        <v>0.34190999999999999</v>
      </c>
      <c r="R281" s="154">
        <f>Q281*H281</f>
        <v>71.698526999999999</v>
      </c>
      <c r="S281" s="154">
        <v>0</v>
      </c>
      <c r="T281" s="155">
        <f>S281*H281</f>
        <v>0</v>
      </c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R281" s="156" t="s">
        <v>131</v>
      </c>
      <c r="AT281" s="156" t="s">
        <v>126</v>
      </c>
      <c r="AU281" s="156" t="s">
        <v>83</v>
      </c>
      <c r="AY281" s="12" t="s">
        <v>124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2" t="s">
        <v>81</v>
      </c>
      <c r="BK281" s="157">
        <f>ROUND(I281*H281,2)</f>
        <v>0</v>
      </c>
      <c r="BL281" s="12" t="s">
        <v>131</v>
      </c>
      <c r="BM281" s="156" t="s">
        <v>323</v>
      </c>
    </row>
    <row r="282" spans="1:65" s="28" customFormat="1">
      <c r="A282" s="24"/>
      <c r="B282" s="25"/>
      <c r="C282" s="24"/>
      <c r="D282" s="158" t="s">
        <v>132</v>
      </c>
      <c r="E282" s="24"/>
      <c r="F282" s="159" t="s">
        <v>322</v>
      </c>
      <c r="G282" s="24"/>
      <c r="H282" s="24"/>
      <c r="I282" s="3"/>
      <c r="J282" s="24"/>
      <c r="K282" s="24"/>
      <c r="L282" s="25"/>
      <c r="M282" s="160"/>
      <c r="N282" s="161"/>
      <c r="O282" s="52"/>
      <c r="P282" s="52"/>
      <c r="Q282" s="52"/>
      <c r="R282" s="52"/>
      <c r="S282" s="52"/>
      <c r="T282" s="53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T282" s="12" t="s">
        <v>132</v>
      </c>
      <c r="AU282" s="12" t="s">
        <v>83</v>
      </c>
    </row>
    <row r="283" spans="1:65" s="162" customFormat="1">
      <c r="B283" s="163"/>
      <c r="D283" s="158" t="s">
        <v>155</v>
      </c>
      <c r="E283" s="164" t="s">
        <v>1</v>
      </c>
      <c r="F283" s="165" t="s">
        <v>324</v>
      </c>
      <c r="H283" s="166">
        <v>7.2</v>
      </c>
      <c r="I283" s="6"/>
      <c r="L283" s="163"/>
      <c r="M283" s="167"/>
      <c r="N283" s="168"/>
      <c r="O283" s="168"/>
      <c r="P283" s="168"/>
      <c r="Q283" s="168"/>
      <c r="R283" s="168"/>
      <c r="S283" s="168"/>
      <c r="T283" s="169"/>
      <c r="AT283" s="164" t="s">
        <v>155</v>
      </c>
      <c r="AU283" s="164" t="s">
        <v>83</v>
      </c>
      <c r="AV283" s="162" t="s">
        <v>83</v>
      </c>
      <c r="AW283" s="162" t="s">
        <v>30</v>
      </c>
      <c r="AX283" s="162" t="s">
        <v>73</v>
      </c>
      <c r="AY283" s="164" t="s">
        <v>124</v>
      </c>
    </row>
    <row r="284" spans="1:65" s="162" customFormat="1">
      <c r="B284" s="163"/>
      <c r="D284" s="158" t="s">
        <v>155</v>
      </c>
      <c r="E284" s="164" t="s">
        <v>1</v>
      </c>
      <c r="F284" s="165" t="s">
        <v>325</v>
      </c>
      <c r="H284" s="166">
        <v>64.5</v>
      </c>
      <c r="I284" s="6"/>
      <c r="L284" s="163"/>
      <c r="M284" s="167"/>
      <c r="N284" s="168"/>
      <c r="O284" s="168"/>
      <c r="P284" s="168"/>
      <c r="Q284" s="168"/>
      <c r="R284" s="168"/>
      <c r="S284" s="168"/>
      <c r="T284" s="169"/>
      <c r="AT284" s="164" t="s">
        <v>155</v>
      </c>
      <c r="AU284" s="164" t="s">
        <v>83</v>
      </c>
      <c r="AV284" s="162" t="s">
        <v>83</v>
      </c>
      <c r="AW284" s="162" t="s">
        <v>30</v>
      </c>
      <c r="AX284" s="162" t="s">
        <v>73</v>
      </c>
      <c r="AY284" s="164" t="s">
        <v>124</v>
      </c>
    </row>
    <row r="285" spans="1:65" s="162" customFormat="1">
      <c r="B285" s="163"/>
      <c r="D285" s="158" t="s">
        <v>155</v>
      </c>
      <c r="E285" s="164" t="s">
        <v>1</v>
      </c>
      <c r="F285" s="165" t="s">
        <v>326</v>
      </c>
      <c r="H285" s="166">
        <v>138</v>
      </c>
      <c r="I285" s="6"/>
      <c r="L285" s="163"/>
      <c r="M285" s="167"/>
      <c r="N285" s="168"/>
      <c r="O285" s="168"/>
      <c r="P285" s="168"/>
      <c r="Q285" s="168"/>
      <c r="R285" s="168"/>
      <c r="S285" s="168"/>
      <c r="T285" s="169"/>
      <c r="AT285" s="164" t="s">
        <v>155</v>
      </c>
      <c r="AU285" s="164" t="s">
        <v>83</v>
      </c>
      <c r="AV285" s="162" t="s">
        <v>83</v>
      </c>
      <c r="AW285" s="162" t="s">
        <v>30</v>
      </c>
      <c r="AX285" s="162" t="s">
        <v>73</v>
      </c>
      <c r="AY285" s="164" t="s">
        <v>124</v>
      </c>
    </row>
    <row r="286" spans="1:65" s="170" customFormat="1">
      <c r="B286" s="171"/>
      <c r="D286" s="158" t="s">
        <v>155</v>
      </c>
      <c r="E286" s="172" t="s">
        <v>1</v>
      </c>
      <c r="F286" s="173" t="s">
        <v>157</v>
      </c>
      <c r="H286" s="174">
        <v>209.7</v>
      </c>
      <c r="I286" s="7"/>
      <c r="L286" s="171"/>
      <c r="M286" s="175"/>
      <c r="N286" s="176"/>
      <c r="O286" s="176"/>
      <c r="P286" s="176"/>
      <c r="Q286" s="176"/>
      <c r="R286" s="176"/>
      <c r="S286" s="176"/>
      <c r="T286" s="177"/>
      <c r="AT286" s="172" t="s">
        <v>155</v>
      </c>
      <c r="AU286" s="172" t="s">
        <v>83</v>
      </c>
      <c r="AV286" s="170" t="s">
        <v>131</v>
      </c>
      <c r="AW286" s="170" t="s">
        <v>30</v>
      </c>
      <c r="AX286" s="170" t="s">
        <v>81</v>
      </c>
      <c r="AY286" s="172" t="s">
        <v>124</v>
      </c>
    </row>
    <row r="287" spans="1:65" s="28" customFormat="1" ht="16.5" customHeight="1">
      <c r="A287" s="24"/>
      <c r="B287" s="25"/>
      <c r="C287" s="146" t="s">
        <v>327</v>
      </c>
      <c r="D287" s="146" t="s">
        <v>126</v>
      </c>
      <c r="E287" s="147" t="s">
        <v>328</v>
      </c>
      <c r="F287" s="148" t="s">
        <v>329</v>
      </c>
      <c r="G287" s="149" t="s">
        <v>199</v>
      </c>
      <c r="H287" s="150">
        <v>0.97799999999999998</v>
      </c>
      <c r="I287" s="5"/>
      <c r="J287" s="151">
        <f>ROUND(I287*H287,2)</f>
        <v>0</v>
      </c>
      <c r="K287" s="148" t="s">
        <v>130</v>
      </c>
      <c r="L287" s="25"/>
      <c r="M287" s="152" t="s">
        <v>1</v>
      </c>
      <c r="N287" s="153" t="s">
        <v>38</v>
      </c>
      <c r="O287" s="52"/>
      <c r="P287" s="154">
        <f>O287*H287</f>
        <v>0</v>
      </c>
      <c r="Q287" s="154">
        <v>1.0627727796999999</v>
      </c>
      <c r="R287" s="154">
        <f>Q287*H287</f>
        <v>1.0393917785466</v>
      </c>
      <c r="S287" s="154">
        <v>0</v>
      </c>
      <c r="T287" s="155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156" t="s">
        <v>131</v>
      </c>
      <c r="AT287" s="156" t="s">
        <v>126</v>
      </c>
      <c r="AU287" s="156" t="s">
        <v>83</v>
      </c>
      <c r="AY287" s="12" t="s">
        <v>124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2" t="s">
        <v>81</v>
      </c>
      <c r="BK287" s="157">
        <f>ROUND(I287*H287,2)</f>
        <v>0</v>
      </c>
      <c r="BL287" s="12" t="s">
        <v>131</v>
      </c>
      <c r="BM287" s="156" t="s">
        <v>330</v>
      </c>
    </row>
    <row r="288" spans="1:65" s="28" customFormat="1">
      <c r="A288" s="24"/>
      <c r="B288" s="25"/>
      <c r="C288" s="24"/>
      <c r="D288" s="158" t="s">
        <v>132</v>
      </c>
      <c r="E288" s="24"/>
      <c r="F288" s="159" t="s">
        <v>329</v>
      </c>
      <c r="G288" s="24"/>
      <c r="H288" s="24"/>
      <c r="I288" s="3"/>
      <c r="J288" s="24"/>
      <c r="K288" s="24"/>
      <c r="L288" s="25"/>
      <c r="M288" s="160"/>
      <c r="N288" s="161"/>
      <c r="O288" s="52"/>
      <c r="P288" s="52"/>
      <c r="Q288" s="52"/>
      <c r="R288" s="52"/>
      <c r="S288" s="52"/>
      <c r="T288" s="53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T288" s="12" t="s">
        <v>132</v>
      </c>
      <c r="AU288" s="12" t="s">
        <v>83</v>
      </c>
    </row>
    <row r="289" spans="1:65" s="178" customFormat="1" ht="22.5">
      <c r="B289" s="179"/>
      <c r="D289" s="158" t="s">
        <v>155</v>
      </c>
      <c r="E289" s="180" t="s">
        <v>1</v>
      </c>
      <c r="F289" s="181" t="s">
        <v>331</v>
      </c>
      <c r="H289" s="180" t="s">
        <v>1</v>
      </c>
      <c r="I289" s="8"/>
      <c r="L289" s="179"/>
      <c r="M289" s="182"/>
      <c r="N289" s="183"/>
      <c r="O289" s="183"/>
      <c r="P289" s="183"/>
      <c r="Q289" s="183"/>
      <c r="R289" s="183"/>
      <c r="S289" s="183"/>
      <c r="T289" s="184"/>
      <c r="AT289" s="180" t="s">
        <v>155</v>
      </c>
      <c r="AU289" s="180" t="s">
        <v>83</v>
      </c>
      <c r="AV289" s="178" t="s">
        <v>81</v>
      </c>
      <c r="AW289" s="178" t="s">
        <v>30</v>
      </c>
      <c r="AX289" s="178" t="s">
        <v>73</v>
      </c>
      <c r="AY289" s="180" t="s">
        <v>124</v>
      </c>
    </row>
    <row r="290" spans="1:65" s="162" customFormat="1">
      <c r="B290" s="163"/>
      <c r="D290" s="158" t="s">
        <v>155</v>
      </c>
      <c r="E290" s="164" t="s">
        <v>1</v>
      </c>
      <c r="F290" s="165" t="s">
        <v>332</v>
      </c>
      <c r="H290" s="166">
        <v>0.97799999999999998</v>
      </c>
      <c r="I290" s="6"/>
      <c r="L290" s="163"/>
      <c r="M290" s="167"/>
      <c r="N290" s="168"/>
      <c r="O290" s="168"/>
      <c r="P290" s="168"/>
      <c r="Q290" s="168"/>
      <c r="R290" s="168"/>
      <c r="S290" s="168"/>
      <c r="T290" s="169"/>
      <c r="AT290" s="164" t="s">
        <v>155</v>
      </c>
      <c r="AU290" s="164" t="s">
        <v>83</v>
      </c>
      <c r="AV290" s="162" t="s">
        <v>83</v>
      </c>
      <c r="AW290" s="162" t="s">
        <v>30</v>
      </c>
      <c r="AX290" s="162" t="s">
        <v>73</v>
      </c>
      <c r="AY290" s="164" t="s">
        <v>124</v>
      </c>
    </row>
    <row r="291" spans="1:65" s="170" customFormat="1">
      <c r="B291" s="171"/>
      <c r="D291" s="158" t="s">
        <v>155</v>
      </c>
      <c r="E291" s="172" t="s">
        <v>1</v>
      </c>
      <c r="F291" s="173" t="s">
        <v>157</v>
      </c>
      <c r="H291" s="174">
        <v>0.97799999999999998</v>
      </c>
      <c r="I291" s="7"/>
      <c r="L291" s="171"/>
      <c r="M291" s="175"/>
      <c r="N291" s="176"/>
      <c r="O291" s="176"/>
      <c r="P291" s="176"/>
      <c r="Q291" s="176"/>
      <c r="R291" s="176"/>
      <c r="S291" s="176"/>
      <c r="T291" s="177"/>
      <c r="AT291" s="172" t="s">
        <v>155</v>
      </c>
      <c r="AU291" s="172" t="s">
        <v>83</v>
      </c>
      <c r="AV291" s="170" t="s">
        <v>131</v>
      </c>
      <c r="AW291" s="170" t="s">
        <v>30</v>
      </c>
      <c r="AX291" s="170" t="s">
        <v>81</v>
      </c>
      <c r="AY291" s="172" t="s">
        <v>124</v>
      </c>
    </row>
    <row r="292" spans="1:65" s="28" customFormat="1" ht="21.75" customHeight="1">
      <c r="A292" s="24"/>
      <c r="B292" s="25"/>
      <c r="C292" s="146" t="s">
        <v>230</v>
      </c>
      <c r="D292" s="146" t="s">
        <v>126</v>
      </c>
      <c r="E292" s="147" t="s">
        <v>333</v>
      </c>
      <c r="F292" s="148" t="s">
        <v>334</v>
      </c>
      <c r="G292" s="149" t="s">
        <v>129</v>
      </c>
      <c r="H292" s="150">
        <v>15.938000000000001</v>
      </c>
      <c r="I292" s="5"/>
      <c r="J292" s="151">
        <f>ROUND(I292*H292,2)</f>
        <v>0</v>
      </c>
      <c r="K292" s="148" t="s">
        <v>130</v>
      </c>
      <c r="L292" s="25"/>
      <c r="M292" s="152" t="s">
        <v>1</v>
      </c>
      <c r="N292" s="153" t="s">
        <v>38</v>
      </c>
      <c r="O292" s="52"/>
      <c r="P292" s="154">
        <f>O292*H292</f>
        <v>0</v>
      </c>
      <c r="Q292" s="154">
        <v>2.6450000000000001E-2</v>
      </c>
      <c r="R292" s="154">
        <f>Q292*H292</f>
        <v>0.42156010000000005</v>
      </c>
      <c r="S292" s="154">
        <v>0</v>
      </c>
      <c r="T292" s="155">
        <f>S292*H292</f>
        <v>0</v>
      </c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R292" s="156" t="s">
        <v>131</v>
      </c>
      <c r="AT292" s="156" t="s">
        <v>126</v>
      </c>
      <c r="AU292" s="156" t="s">
        <v>83</v>
      </c>
      <c r="AY292" s="12" t="s">
        <v>124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2" t="s">
        <v>81</v>
      </c>
      <c r="BK292" s="157">
        <f>ROUND(I292*H292,2)</f>
        <v>0</v>
      </c>
      <c r="BL292" s="12" t="s">
        <v>131</v>
      </c>
      <c r="BM292" s="156" t="s">
        <v>335</v>
      </c>
    </row>
    <row r="293" spans="1:65" s="28" customFormat="1">
      <c r="A293" s="24"/>
      <c r="B293" s="25"/>
      <c r="C293" s="24"/>
      <c r="D293" s="158" t="s">
        <v>132</v>
      </c>
      <c r="E293" s="24"/>
      <c r="F293" s="159" t="s">
        <v>334</v>
      </c>
      <c r="G293" s="24"/>
      <c r="H293" s="24"/>
      <c r="I293" s="3"/>
      <c r="J293" s="24"/>
      <c r="K293" s="24"/>
      <c r="L293" s="25"/>
      <c r="M293" s="160"/>
      <c r="N293" s="161"/>
      <c r="O293" s="52"/>
      <c r="P293" s="52"/>
      <c r="Q293" s="52"/>
      <c r="R293" s="52"/>
      <c r="S293" s="52"/>
      <c r="T293" s="53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T293" s="12" t="s">
        <v>132</v>
      </c>
      <c r="AU293" s="12" t="s">
        <v>83</v>
      </c>
    </row>
    <row r="294" spans="1:65" s="178" customFormat="1" ht="22.5">
      <c r="B294" s="179"/>
      <c r="D294" s="158" t="s">
        <v>155</v>
      </c>
      <c r="E294" s="180" t="s">
        <v>1</v>
      </c>
      <c r="F294" s="181" t="s">
        <v>336</v>
      </c>
      <c r="H294" s="180" t="s">
        <v>1</v>
      </c>
      <c r="I294" s="8"/>
      <c r="L294" s="179"/>
      <c r="M294" s="182"/>
      <c r="N294" s="183"/>
      <c r="O294" s="183"/>
      <c r="P294" s="183"/>
      <c r="Q294" s="183"/>
      <c r="R294" s="183"/>
      <c r="S294" s="183"/>
      <c r="T294" s="184"/>
      <c r="AT294" s="180" t="s">
        <v>155</v>
      </c>
      <c r="AU294" s="180" t="s">
        <v>83</v>
      </c>
      <c r="AV294" s="178" t="s">
        <v>81</v>
      </c>
      <c r="AW294" s="178" t="s">
        <v>30</v>
      </c>
      <c r="AX294" s="178" t="s">
        <v>73</v>
      </c>
      <c r="AY294" s="180" t="s">
        <v>124</v>
      </c>
    </row>
    <row r="295" spans="1:65" s="162" customFormat="1">
      <c r="B295" s="163"/>
      <c r="D295" s="158" t="s">
        <v>155</v>
      </c>
      <c r="E295" s="164" t="s">
        <v>1</v>
      </c>
      <c r="F295" s="165" t="s">
        <v>337</v>
      </c>
      <c r="H295" s="166">
        <v>15.938000000000001</v>
      </c>
      <c r="I295" s="6"/>
      <c r="L295" s="163"/>
      <c r="M295" s="167"/>
      <c r="N295" s="168"/>
      <c r="O295" s="168"/>
      <c r="P295" s="168"/>
      <c r="Q295" s="168"/>
      <c r="R295" s="168"/>
      <c r="S295" s="168"/>
      <c r="T295" s="169"/>
      <c r="AT295" s="164" t="s">
        <v>155</v>
      </c>
      <c r="AU295" s="164" t="s">
        <v>83</v>
      </c>
      <c r="AV295" s="162" t="s">
        <v>83</v>
      </c>
      <c r="AW295" s="162" t="s">
        <v>30</v>
      </c>
      <c r="AX295" s="162" t="s">
        <v>73</v>
      </c>
      <c r="AY295" s="164" t="s">
        <v>124</v>
      </c>
    </row>
    <row r="296" spans="1:65" s="170" customFormat="1">
      <c r="B296" s="171"/>
      <c r="D296" s="158" t="s">
        <v>155</v>
      </c>
      <c r="E296" s="172" t="s">
        <v>1</v>
      </c>
      <c r="F296" s="173" t="s">
        <v>157</v>
      </c>
      <c r="H296" s="174">
        <v>15.938000000000001</v>
      </c>
      <c r="I296" s="7"/>
      <c r="L296" s="171"/>
      <c r="M296" s="175"/>
      <c r="N296" s="176"/>
      <c r="O296" s="176"/>
      <c r="P296" s="176"/>
      <c r="Q296" s="176"/>
      <c r="R296" s="176"/>
      <c r="S296" s="176"/>
      <c r="T296" s="177"/>
      <c r="AT296" s="172" t="s">
        <v>155</v>
      </c>
      <c r="AU296" s="172" t="s">
        <v>83</v>
      </c>
      <c r="AV296" s="170" t="s">
        <v>131</v>
      </c>
      <c r="AW296" s="170" t="s">
        <v>30</v>
      </c>
      <c r="AX296" s="170" t="s">
        <v>81</v>
      </c>
      <c r="AY296" s="172" t="s">
        <v>124</v>
      </c>
    </row>
    <row r="297" spans="1:65" s="28" customFormat="1" ht="21.75" customHeight="1">
      <c r="A297" s="24"/>
      <c r="B297" s="25"/>
      <c r="C297" s="146" t="s">
        <v>338</v>
      </c>
      <c r="D297" s="146" t="s">
        <v>126</v>
      </c>
      <c r="E297" s="147" t="s">
        <v>339</v>
      </c>
      <c r="F297" s="148" t="s">
        <v>340</v>
      </c>
      <c r="G297" s="149" t="s">
        <v>129</v>
      </c>
      <c r="H297" s="150">
        <v>15.938000000000001</v>
      </c>
      <c r="I297" s="5"/>
      <c r="J297" s="151">
        <f>ROUND(I297*H297,2)</f>
        <v>0</v>
      </c>
      <c r="K297" s="148" t="s">
        <v>130</v>
      </c>
      <c r="L297" s="25"/>
      <c r="M297" s="152" t="s">
        <v>1</v>
      </c>
      <c r="N297" s="153" t="s">
        <v>38</v>
      </c>
      <c r="O297" s="52"/>
      <c r="P297" s="154">
        <f>O297*H297</f>
        <v>0</v>
      </c>
      <c r="Q297" s="154">
        <v>2.6450000000000001E-2</v>
      </c>
      <c r="R297" s="154">
        <f>Q297*H297</f>
        <v>0.42156010000000005</v>
      </c>
      <c r="S297" s="154">
        <v>0</v>
      </c>
      <c r="T297" s="155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156" t="s">
        <v>131</v>
      </c>
      <c r="AT297" s="156" t="s">
        <v>126</v>
      </c>
      <c r="AU297" s="156" t="s">
        <v>83</v>
      </c>
      <c r="AY297" s="12" t="s">
        <v>124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2" t="s">
        <v>81</v>
      </c>
      <c r="BK297" s="157">
        <f>ROUND(I297*H297,2)</f>
        <v>0</v>
      </c>
      <c r="BL297" s="12" t="s">
        <v>131</v>
      </c>
      <c r="BM297" s="156" t="s">
        <v>341</v>
      </c>
    </row>
    <row r="298" spans="1:65" s="28" customFormat="1" ht="19.5">
      <c r="A298" s="24"/>
      <c r="B298" s="25"/>
      <c r="C298" s="24"/>
      <c r="D298" s="158" t="s">
        <v>132</v>
      </c>
      <c r="E298" s="24"/>
      <c r="F298" s="159" t="s">
        <v>340</v>
      </c>
      <c r="G298" s="24"/>
      <c r="H298" s="24"/>
      <c r="I298" s="3"/>
      <c r="J298" s="24"/>
      <c r="K298" s="24"/>
      <c r="L298" s="25"/>
      <c r="M298" s="160"/>
      <c r="N298" s="161"/>
      <c r="O298" s="52"/>
      <c r="P298" s="52"/>
      <c r="Q298" s="52"/>
      <c r="R298" s="52"/>
      <c r="S298" s="52"/>
      <c r="T298" s="53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T298" s="12" t="s">
        <v>132</v>
      </c>
      <c r="AU298" s="12" t="s">
        <v>83</v>
      </c>
    </row>
    <row r="299" spans="1:65" s="28" customFormat="1" ht="21.75" customHeight="1">
      <c r="A299" s="24"/>
      <c r="B299" s="25"/>
      <c r="C299" s="146" t="s">
        <v>234</v>
      </c>
      <c r="D299" s="146" t="s">
        <v>126</v>
      </c>
      <c r="E299" s="147" t="s">
        <v>342</v>
      </c>
      <c r="F299" s="148" t="s">
        <v>343</v>
      </c>
      <c r="G299" s="149" t="s">
        <v>129</v>
      </c>
      <c r="H299" s="150">
        <v>1446.9</v>
      </c>
      <c r="I299" s="5"/>
      <c r="J299" s="151">
        <f>ROUND(I299*H299,2)</f>
        <v>0</v>
      </c>
      <c r="K299" s="148" t="s">
        <v>130</v>
      </c>
      <c r="L299" s="25"/>
      <c r="M299" s="152" t="s">
        <v>1</v>
      </c>
      <c r="N299" s="153" t="s">
        <v>38</v>
      </c>
      <c r="O299" s="52"/>
      <c r="P299" s="154">
        <f>O299*H299</f>
        <v>0</v>
      </c>
      <c r="Q299" s="154">
        <v>0.13861599999999999</v>
      </c>
      <c r="R299" s="154">
        <f>Q299*H299</f>
        <v>200.56349040000001</v>
      </c>
      <c r="S299" s="154">
        <v>0</v>
      </c>
      <c r="T299" s="155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156" t="s">
        <v>131</v>
      </c>
      <c r="AT299" s="156" t="s">
        <v>126</v>
      </c>
      <c r="AU299" s="156" t="s">
        <v>83</v>
      </c>
      <c r="AY299" s="12" t="s">
        <v>124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2" t="s">
        <v>81</v>
      </c>
      <c r="BK299" s="157">
        <f>ROUND(I299*H299,2)</f>
        <v>0</v>
      </c>
      <c r="BL299" s="12" t="s">
        <v>131</v>
      </c>
      <c r="BM299" s="156" t="s">
        <v>344</v>
      </c>
    </row>
    <row r="300" spans="1:65" s="28" customFormat="1" ht="19.5">
      <c r="A300" s="24"/>
      <c r="B300" s="25"/>
      <c r="C300" s="24"/>
      <c r="D300" s="158" t="s">
        <v>132</v>
      </c>
      <c r="E300" s="24"/>
      <c r="F300" s="159" t="s">
        <v>343</v>
      </c>
      <c r="G300" s="24"/>
      <c r="H300" s="24"/>
      <c r="I300" s="3"/>
      <c r="J300" s="24"/>
      <c r="K300" s="24"/>
      <c r="L300" s="25"/>
      <c r="M300" s="160"/>
      <c r="N300" s="161"/>
      <c r="O300" s="52"/>
      <c r="P300" s="52"/>
      <c r="Q300" s="52"/>
      <c r="R300" s="52"/>
      <c r="S300" s="52"/>
      <c r="T300" s="53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T300" s="12" t="s">
        <v>132</v>
      </c>
      <c r="AU300" s="12" t="s">
        <v>83</v>
      </c>
    </row>
    <row r="301" spans="1:65" s="178" customFormat="1">
      <c r="B301" s="179"/>
      <c r="D301" s="158" t="s">
        <v>155</v>
      </c>
      <c r="E301" s="180" t="s">
        <v>1</v>
      </c>
      <c r="F301" s="181" t="s">
        <v>168</v>
      </c>
      <c r="H301" s="180" t="s">
        <v>1</v>
      </c>
      <c r="I301" s="8"/>
      <c r="L301" s="179"/>
      <c r="M301" s="182"/>
      <c r="N301" s="183"/>
      <c r="O301" s="183"/>
      <c r="P301" s="183"/>
      <c r="Q301" s="183"/>
      <c r="R301" s="183"/>
      <c r="S301" s="183"/>
      <c r="T301" s="184"/>
      <c r="AT301" s="180" t="s">
        <v>155</v>
      </c>
      <c r="AU301" s="180" t="s">
        <v>83</v>
      </c>
      <c r="AV301" s="178" t="s">
        <v>81</v>
      </c>
      <c r="AW301" s="178" t="s">
        <v>30</v>
      </c>
      <c r="AX301" s="178" t="s">
        <v>73</v>
      </c>
      <c r="AY301" s="180" t="s">
        <v>124</v>
      </c>
    </row>
    <row r="302" spans="1:65" s="178" customFormat="1">
      <c r="B302" s="179"/>
      <c r="D302" s="158" t="s">
        <v>155</v>
      </c>
      <c r="E302" s="180" t="s">
        <v>1</v>
      </c>
      <c r="F302" s="181" t="s">
        <v>345</v>
      </c>
      <c r="H302" s="180" t="s">
        <v>1</v>
      </c>
      <c r="I302" s="8"/>
      <c r="L302" s="179"/>
      <c r="M302" s="182"/>
      <c r="N302" s="183"/>
      <c r="O302" s="183"/>
      <c r="P302" s="183"/>
      <c r="Q302" s="183"/>
      <c r="R302" s="183"/>
      <c r="S302" s="183"/>
      <c r="T302" s="184"/>
      <c r="AT302" s="180" t="s">
        <v>155</v>
      </c>
      <c r="AU302" s="180" t="s">
        <v>83</v>
      </c>
      <c r="AV302" s="178" t="s">
        <v>81</v>
      </c>
      <c r="AW302" s="178" t="s">
        <v>30</v>
      </c>
      <c r="AX302" s="178" t="s">
        <v>73</v>
      </c>
      <c r="AY302" s="180" t="s">
        <v>124</v>
      </c>
    </row>
    <row r="303" spans="1:65" s="178" customFormat="1">
      <c r="B303" s="179"/>
      <c r="D303" s="158" t="s">
        <v>155</v>
      </c>
      <c r="E303" s="180" t="s">
        <v>1</v>
      </c>
      <c r="F303" s="181" t="s">
        <v>346</v>
      </c>
      <c r="H303" s="180" t="s">
        <v>1</v>
      </c>
      <c r="I303" s="8"/>
      <c r="L303" s="179"/>
      <c r="M303" s="182"/>
      <c r="N303" s="183"/>
      <c r="O303" s="183"/>
      <c r="P303" s="183"/>
      <c r="Q303" s="183"/>
      <c r="R303" s="183"/>
      <c r="S303" s="183"/>
      <c r="T303" s="184"/>
      <c r="AT303" s="180" t="s">
        <v>155</v>
      </c>
      <c r="AU303" s="180" t="s">
        <v>83</v>
      </c>
      <c r="AV303" s="178" t="s">
        <v>81</v>
      </c>
      <c r="AW303" s="178" t="s">
        <v>30</v>
      </c>
      <c r="AX303" s="178" t="s">
        <v>73</v>
      </c>
      <c r="AY303" s="180" t="s">
        <v>124</v>
      </c>
    </row>
    <row r="304" spans="1:65" s="162" customFormat="1">
      <c r="B304" s="163"/>
      <c r="D304" s="158" t="s">
        <v>155</v>
      </c>
      <c r="E304" s="164" t="s">
        <v>1</v>
      </c>
      <c r="F304" s="165" t="s">
        <v>347</v>
      </c>
      <c r="H304" s="166">
        <v>1446.9</v>
      </c>
      <c r="I304" s="6"/>
      <c r="L304" s="163"/>
      <c r="M304" s="167"/>
      <c r="N304" s="168"/>
      <c r="O304" s="168"/>
      <c r="P304" s="168"/>
      <c r="Q304" s="168"/>
      <c r="R304" s="168"/>
      <c r="S304" s="168"/>
      <c r="T304" s="169"/>
      <c r="AT304" s="164" t="s">
        <v>155</v>
      </c>
      <c r="AU304" s="164" t="s">
        <v>83</v>
      </c>
      <c r="AV304" s="162" t="s">
        <v>83</v>
      </c>
      <c r="AW304" s="162" t="s">
        <v>30</v>
      </c>
      <c r="AX304" s="162" t="s">
        <v>73</v>
      </c>
      <c r="AY304" s="164" t="s">
        <v>124</v>
      </c>
    </row>
    <row r="305" spans="1:65" s="170" customFormat="1">
      <c r="B305" s="171"/>
      <c r="D305" s="158" t="s">
        <v>155</v>
      </c>
      <c r="E305" s="172" t="s">
        <v>1</v>
      </c>
      <c r="F305" s="173" t="s">
        <v>157</v>
      </c>
      <c r="H305" s="174">
        <v>1446.9</v>
      </c>
      <c r="I305" s="7"/>
      <c r="L305" s="171"/>
      <c r="M305" s="175"/>
      <c r="N305" s="176"/>
      <c r="O305" s="176"/>
      <c r="P305" s="176"/>
      <c r="Q305" s="176"/>
      <c r="R305" s="176"/>
      <c r="S305" s="176"/>
      <c r="T305" s="177"/>
      <c r="AT305" s="172" t="s">
        <v>155</v>
      </c>
      <c r="AU305" s="172" t="s">
        <v>83</v>
      </c>
      <c r="AV305" s="170" t="s">
        <v>131</v>
      </c>
      <c r="AW305" s="170" t="s">
        <v>30</v>
      </c>
      <c r="AX305" s="170" t="s">
        <v>81</v>
      </c>
      <c r="AY305" s="172" t="s">
        <v>124</v>
      </c>
    </row>
    <row r="306" spans="1:65" s="28" customFormat="1" ht="16.5" customHeight="1">
      <c r="A306" s="24"/>
      <c r="B306" s="25"/>
      <c r="C306" s="146" t="s">
        <v>348</v>
      </c>
      <c r="D306" s="146" t="s">
        <v>126</v>
      </c>
      <c r="E306" s="147" t="s">
        <v>349</v>
      </c>
      <c r="F306" s="148" t="s">
        <v>350</v>
      </c>
      <c r="G306" s="149" t="s">
        <v>160</v>
      </c>
      <c r="H306" s="150">
        <v>1.86</v>
      </c>
      <c r="I306" s="5"/>
      <c r="J306" s="151">
        <f>ROUND(I306*H306,2)</f>
        <v>0</v>
      </c>
      <c r="K306" s="148" t="s">
        <v>130</v>
      </c>
      <c r="L306" s="25"/>
      <c r="M306" s="152" t="s">
        <v>1</v>
      </c>
      <c r="N306" s="153" t="s">
        <v>38</v>
      </c>
      <c r="O306" s="52"/>
      <c r="P306" s="154">
        <f>O306*H306</f>
        <v>0</v>
      </c>
      <c r="Q306" s="154">
        <v>2.4300000000000002</v>
      </c>
      <c r="R306" s="154">
        <f>Q306*H306</f>
        <v>4.5198000000000009</v>
      </c>
      <c r="S306" s="154">
        <v>0</v>
      </c>
      <c r="T306" s="155">
        <f>S306*H306</f>
        <v>0</v>
      </c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R306" s="156" t="s">
        <v>131</v>
      </c>
      <c r="AT306" s="156" t="s">
        <v>126</v>
      </c>
      <c r="AU306" s="156" t="s">
        <v>83</v>
      </c>
      <c r="AY306" s="12" t="s">
        <v>124</v>
      </c>
      <c r="BE306" s="157">
        <f>IF(N306="základní",J306,0)</f>
        <v>0</v>
      </c>
      <c r="BF306" s="157">
        <f>IF(N306="snížená",J306,0)</f>
        <v>0</v>
      </c>
      <c r="BG306" s="157">
        <f>IF(N306="zákl. přenesená",J306,0)</f>
        <v>0</v>
      </c>
      <c r="BH306" s="157">
        <f>IF(N306="sníž. přenesená",J306,0)</f>
        <v>0</v>
      </c>
      <c r="BI306" s="157">
        <f>IF(N306="nulová",J306,0)</f>
        <v>0</v>
      </c>
      <c r="BJ306" s="12" t="s">
        <v>81</v>
      </c>
      <c r="BK306" s="157">
        <f>ROUND(I306*H306,2)</f>
        <v>0</v>
      </c>
      <c r="BL306" s="12" t="s">
        <v>131</v>
      </c>
      <c r="BM306" s="156" t="s">
        <v>351</v>
      </c>
    </row>
    <row r="307" spans="1:65" s="28" customFormat="1">
      <c r="A307" s="24"/>
      <c r="B307" s="25"/>
      <c r="C307" s="24"/>
      <c r="D307" s="158" t="s">
        <v>132</v>
      </c>
      <c r="E307" s="24"/>
      <c r="F307" s="159" t="s">
        <v>350</v>
      </c>
      <c r="G307" s="24"/>
      <c r="H307" s="24"/>
      <c r="I307" s="3"/>
      <c r="J307" s="24"/>
      <c r="K307" s="24"/>
      <c r="L307" s="25"/>
      <c r="M307" s="160"/>
      <c r="N307" s="161"/>
      <c r="O307" s="52"/>
      <c r="P307" s="52"/>
      <c r="Q307" s="52"/>
      <c r="R307" s="52"/>
      <c r="S307" s="52"/>
      <c r="T307" s="53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T307" s="12" t="s">
        <v>132</v>
      </c>
      <c r="AU307" s="12" t="s">
        <v>83</v>
      </c>
    </row>
    <row r="308" spans="1:65" s="162" customFormat="1">
      <c r="B308" s="163"/>
      <c r="D308" s="158" t="s">
        <v>155</v>
      </c>
      <c r="E308" s="164" t="s">
        <v>1</v>
      </c>
      <c r="F308" s="165" t="s">
        <v>352</v>
      </c>
      <c r="H308" s="166">
        <v>1.86</v>
      </c>
      <c r="I308" s="6"/>
      <c r="L308" s="163"/>
      <c r="M308" s="167"/>
      <c r="N308" s="168"/>
      <c r="O308" s="168"/>
      <c r="P308" s="168"/>
      <c r="Q308" s="168"/>
      <c r="R308" s="168"/>
      <c r="S308" s="168"/>
      <c r="T308" s="169"/>
      <c r="AT308" s="164" t="s">
        <v>155</v>
      </c>
      <c r="AU308" s="164" t="s">
        <v>83</v>
      </c>
      <c r="AV308" s="162" t="s">
        <v>83</v>
      </c>
      <c r="AW308" s="162" t="s">
        <v>30</v>
      </c>
      <c r="AX308" s="162" t="s">
        <v>73</v>
      </c>
      <c r="AY308" s="164" t="s">
        <v>124</v>
      </c>
    </row>
    <row r="309" spans="1:65" s="170" customFormat="1">
      <c r="B309" s="171"/>
      <c r="D309" s="158" t="s">
        <v>155</v>
      </c>
      <c r="E309" s="172" t="s">
        <v>1</v>
      </c>
      <c r="F309" s="173" t="s">
        <v>157</v>
      </c>
      <c r="H309" s="174">
        <v>1.86</v>
      </c>
      <c r="I309" s="7"/>
      <c r="L309" s="171"/>
      <c r="M309" s="175"/>
      <c r="N309" s="176"/>
      <c r="O309" s="176"/>
      <c r="P309" s="176"/>
      <c r="Q309" s="176"/>
      <c r="R309" s="176"/>
      <c r="S309" s="176"/>
      <c r="T309" s="177"/>
      <c r="AT309" s="172" t="s">
        <v>155</v>
      </c>
      <c r="AU309" s="172" t="s">
        <v>83</v>
      </c>
      <c r="AV309" s="170" t="s">
        <v>131</v>
      </c>
      <c r="AW309" s="170" t="s">
        <v>30</v>
      </c>
      <c r="AX309" s="170" t="s">
        <v>81</v>
      </c>
      <c r="AY309" s="172" t="s">
        <v>124</v>
      </c>
    </row>
    <row r="310" spans="1:65" s="28" customFormat="1" ht="16.5" customHeight="1">
      <c r="A310" s="24"/>
      <c r="B310" s="25"/>
      <c r="C310" s="146" t="s">
        <v>239</v>
      </c>
      <c r="D310" s="146" t="s">
        <v>126</v>
      </c>
      <c r="E310" s="147" t="s">
        <v>353</v>
      </c>
      <c r="F310" s="148" t="s">
        <v>354</v>
      </c>
      <c r="G310" s="149" t="s">
        <v>160</v>
      </c>
      <c r="H310" s="150">
        <v>2.94</v>
      </c>
      <c r="I310" s="5"/>
      <c r="J310" s="151">
        <f>ROUND(I310*H310,2)</f>
        <v>0</v>
      </c>
      <c r="K310" s="148" t="s">
        <v>130</v>
      </c>
      <c r="L310" s="25"/>
      <c r="M310" s="152" t="s">
        <v>1</v>
      </c>
      <c r="N310" s="153" t="s">
        <v>38</v>
      </c>
      <c r="O310" s="52"/>
      <c r="P310" s="154">
        <f>O310*H310</f>
        <v>0</v>
      </c>
      <c r="Q310" s="154">
        <v>2.16</v>
      </c>
      <c r="R310" s="154">
        <f>Q310*H310</f>
        <v>6.3504000000000005</v>
      </c>
      <c r="S310" s="154">
        <v>0</v>
      </c>
      <c r="T310" s="155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156" t="s">
        <v>131</v>
      </c>
      <c r="AT310" s="156" t="s">
        <v>126</v>
      </c>
      <c r="AU310" s="156" t="s">
        <v>83</v>
      </c>
      <c r="AY310" s="12" t="s">
        <v>124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2" t="s">
        <v>81</v>
      </c>
      <c r="BK310" s="157">
        <f>ROUND(I310*H310,2)</f>
        <v>0</v>
      </c>
      <c r="BL310" s="12" t="s">
        <v>131</v>
      </c>
      <c r="BM310" s="156" t="s">
        <v>355</v>
      </c>
    </row>
    <row r="311" spans="1:65" s="28" customFormat="1">
      <c r="A311" s="24"/>
      <c r="B311" s="25"/>
      <c r="C311" s="24"/>
      <c r="D311" s="158" t="s">
        <v>132</v>
      </c>
      <c r="E311" s="24"/>
      <c r="F311" s="159" t="s">
        <v>354</v>
      </c>
      <c r="G311" s="24"/>
      <c r="H311" s="24"/>
      <c r="I311" s="3"/>
      <c r="J311" s="24"/>
      <c r="K311" s="24"/>
      <c r="L311" s="25"/>
      <c r="M311" s="160"/>
      <c r="N311" s="161"/>
      <c r="O311" s="52"/>
      <c r="P311" s="52"/>
      <c r="Q311" s="52"/>
      <c r="R311" s="52"/>
      <c r="S311" s="52"/>
      <c r="T311" s="53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T311" s="12" t="s">
        <v>132</v>
      </c>
      <c r="AU311" s="12" t="s">
        <v>83</v>
      </c>
    </row>
    <row r="312" spans="1:65" s="178" customFormat="1" ht="22.5">
      <c r="B312" s="179"/>
      <c r="D312" s="158" t="s">
        <v>155</v>
      </c>
      <c r="E312" s="180" t="s">
        <v>1</v>
      </c>
      <c r="F312" s="181" t="s">
        <v>356</v>
      </c>
      <c r="H312" s="180" t="s">
        <v>1</v>
      </c>
      <c r="I312" s="8"/>
      <c r="L312" s="179"/>
      <c r="M312" s="182"/>
      <c r="N312" s="183"/>
      <c r="O312" s="183"/>
      <c r="P312" s="183"/>
      <c r="Q312" s="183"/>
      <c r="R312" s="183"/>
      <c r="S312" s="183"/>
      <c r="T312" s="184"/>
      <c r="AT312" s="180" t="s">
        <v>155</v>
      </c>
      <c r="AU312" s="180" t="s">
        <v>83</v>
      </c>
      <c r="AV312" s="178" t="s">
        <v>81</v>
      </c>
      <c r="AW312" s="178" t="s">
        <v>30</v>
      </c>
      <c r="AX312" s="178" t="s">
        <v>73</v>
      </c>
      <c r="AY312" s="180" t="s">
        <v>124</v>
      </c>
    </row>
    <row r="313" spans="1:65" s="162" customFormat="1">
      <c r="B313" s="163"/>
      <c r="D313" s="158" t="s">
        <v>155</v>
      </c>
      <c r="E313" s="164" t="s">
        <v>1</v>
      </c>
      <c r="F313" s="165" t="s">
        <v>357</v>
      </c>
      <c r="H313" s="166">
        <v>2.94</v>
      </c>
      <c r="I313" s="6"/>
      <c r="L313" s="163"/>
      <c r="M313" s="167"/>
      <c r="N313" s="168"/>
      <c r="O313" s="168"/>
      <c r="P313" s="168"/>
      <c r="Q313" s="168"/>
      <c r="R313" s="168"/>
      <c r="S313" s="168"/>
      <c r="T313" s="169"/>
      <c r="AT313" s="164" t="s">
        <v>155</v>
      </c>
      <c r="AU313" s="164" t="s">
        <v>83</v>
      </c>
      <c r="AV313" s="162" t="s">
        <v>83</v>
      </c>
      <c r="AW313" s="162" t="s">
        <v>30</v>
      </c>
      <c r="AX313" s="162" t="s">
        <v>73</v>
      </c>
      <c r="AY313" s="164" t="s">
        <v>124</v>
      </c>
    </row>
    <row r="314" spans="1:65" s="170" customFormat="1">
      <c r="B314" s="171"/>
      <c r="D314" s="158" t="s">
        <v>155</v>
      </c>
      <c r="E314" s="172" t="s">
        <v>1</v>
      </c>
      <c r="F314" s="173" t="s">
        <v>157</v>
      </c>
      <c r="H314" s="174">
        <v>2.94</v>
      </c>
      <c r="I314" s="7"/>
      <c r="L314" s="171"/>
      <c r="M314" s="175"/>
      <c r="N314" s="176"/>
      <c r="O314" s="176"/>
      <c r="P314" s="176"/>
      <c r="Q314" s="176"/>
      <c r="R314" s="176"/>
      <c r="S314" s="176"/>
      <c r="T314" s="177"/>
      <c r="AT314" s="172" t="s">
        <v>155</v>
      </c>
      <c r="AU314" s="172" t="s">
        <v>83</v>
      </c>
      <c r="AV314" s="170" t="s">
        <v>131</v>
      </c>
      <c r="AW314" s="170" t="s">
        <v>30</v>
      </c>
      <c r="AX314" s="170" t="s">
        <v>81</v>
      </c>
      <c r="AY314" s="172" t="s">
        <v>124</v>
      </c>
    </row>
    <row r="315" spans="1:65" s="28" customFormat="1" ht="21.75" customHeight="1">
      <c r="A315" s="24"/>
      <c r="B315" s="25"/>
      <c r="C315" s="146" t="s">
        <v>358</v>
      </c>
      <c r="D315" s="146" t="s">
        <v>126</v>
      </c>
      <c r="E315" s="147" t="s">
        <v>359</v>
      </c>
      <c r="F315" s="148" t="s">
        <v>360</v>
      </c>
      <c r="G315" s="149" t="s">
        <v>129</v>
      </c>
      <c r="H315" s="150">
        <v>4.5</v>
      </c>
      <c r="I315" s="5"/>
      <c r="J315" s="151">
        <f>ROUND(I315*H315,2)</f>
        <v>0</v>
      </c>
      <c r="K315" s="148" t="s">
        <v>130</v>
      </c>
      <c r="L315" s="25"/>
      <c r="M315" s="152" t="s">
        <v>1</v>
      </c>
      <c r="N315" s="153" t="s">
        <v>38</v>
      </c>
      <c r="O315" s="52"/>
      <c r="P315" s="154">
        <f>O315*H315</f>
        <v>0</v>
      </c>
      <c r="Q315" s="154">
        <v>0.90200424000000001</v>
      </c>
      <c r="R315" s="154">
        <f>Q315*H315</f>
        <v>4.0590190799999997</v>
      </c>
      <c r="S315" s="154">
        <v>0</v>
      </c>
      <c r="T315" s="155">
        <f>S315*H315</f>
        <v>0</v>
      </c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R315" s="156" t="s">
        <v>131</v>
      </c>
      <c r="AT315" s="156" t="s">
        <v>126</v>
      </c>
      <c r="AU315" s="156" t="s">
        <v>83</v>
      </c>
      <c r="AY315" s="12" t="s">
        <v>124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2" t="s">
        <v>81</v>
      </c>
      <c r="BK315" s="157">
        <f>ROUND(I315*H315,2)</f>
        <v>0</v>
      </c>
      <c r="BL315" s="12" t="s">
        <v>131</v>
      </c>
      <c r="BM315" s="156" t="s">
        <v>361</v>
      </c>
    </row>
    <row r="316" spans="1:65" s="28" customFormat="1" ht="19.5">
      <c r="A316" s="24"/>
      <c r="B316" s="25"/>
      <c r="C316" s="24"/>
      <c r="D316" s="158" t="s">
        <v>132</v>
      </c>
      <c r="E316" s="24"/>
      <c r="F316" s="159" t="s">
        <v>360</v>
      </c>
      <c r="G316" s="24"/>
      <c r="H316" s="24"/>
      <c r="I316" s="3"/>
      <c r="J316" s="24"/>
      <c r="K316" s="24"/>
      <c r="L316" s="25"/>
      <c r="M316" s="160"/>
      <c r="N316" s="161"/>
      <c r="O316" s="52"/>
      <c r="P316" s="52"/>
      <c r="Q316" s="52"/>
      <c r="R316" s="52"/>
      <c r="S316" s="52"/>
      <c r="T316" s="53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T316" s="12" t="s">
        <v>132</v>
      </c>
      <c r="AU316" s="12" t="s">
        <v>83</v>
      </c>
    </row>
    <row r="317" spans="1:65" s="162" customFormat="1">
      <c r="B317" s="163"/>
      <c r="D317" s="158" t="s">
        <v>155</v>
      </c>
      <c r="E317" s="164" t="s">
        <v>1</v>
      </c>
      <c r="F317" s="165" t="s">
        <v>362</v>
      </c>
      <c r="H317" s="166">
        <v>4.5</v>
      </c>
      <c r="I317" s="6"/>
      <c r="L317" s="163"/>
      <c r="M317" s="167"/>
      <c r="N317" s="168"/>
      <c r="O317" s="168"/>
      <c r="P317" s="168"/>
      <c r="Q317" s="168"/>
      <c r="R317" s="168"/>
      <c r="S317" s="168"/>
      <c r="T317" s="169"/>
      <c r="AT317" s="164" t="s">
        <v>155</v>
      </c>
      <c r="AU317" s="164" t="s">
        <v>83</v>
      </c>
      <c r="AV317" s="162" t="s">
        <v>83</v>
      </c>
      <c r="AW317" s="162" t="s">
        <v>30</v>
      </c>
      <c r="AX317" s="162" t="s">
        <v>73</v>
      </c>
      <c r="AY317" s="164" t="s">
        <v>124</v>
      </c>
    </row>
    <row r="318" spans="1:65" s="170" customFormat="1">
      <c r="B318" s="171"/>
      <c r="D318" s="158" t="s">
        <v>155</v>
      </c>
      <c r="E318" s="172" t="s">
        <v>1</v>
      </c>
      <c r="F318" s="173" t="s">
        <v>157</v>
      </c>
      <c r="H318" s="174">
        <v>4.5</v>
      </c>
      <c r="I318" s="7"/>
      <c r="L318" s="171"/>
      <c r="M318" s="175"/>
      <c r="N318" s="176"/>
      <c r="O318" s="176"/>
      <c r="P318" s="176"/>
      <c r="Q318" s="176"/>
      <c r="R318" s="176"/>
      <c r="S318" s="176"/>
      <c r="T318" s="177"/>
      <c r="AT318" s="172" t="s">
        <v>155</v>
      </c>
      <c r="AU318" s="172" t="s">
        <v>83</v>
      </c>
      <c r="AV318" s="170" t="s">
        <v>131</v>
      </c>
      <c r="AW318" s="170" t="s">
        <v>30</v>
      </c>
      <c r="AX318" s="170" t="s">
        <v>81</v>
      </c>
      <c r="AY318" s="172" t="s">
        <v>124</v>
      </c>
    </row>
    <row r="319" spans="1:65" s="133" customFormat="1" ht="22.9" customHeight="1">
      <c r="B319" s="134"/>
      <c r="D319" s="135" t="s">
        <v>72</v>
      </c>
      <c r="E319" s="144" t="s">
        <v>144</v>
      </c>
      <c r="F319" s="144" t="s">
        <v>363</v>
      </c>
      <c r="I319" s="4"/>
      <c r="J319" s="145">
        <f>BK319</f>
        <v>0</v>
      </c>
      <c r="L319" s="134"/>
      <c r="M319" s="138"/>
      <c r="N319" s="139"/>
      <c r="O319" s="139"/>
      <c r="P319" s="140">
        <f>SUM(P320:P324)</f>
        <v>0</v>
      </c>
      <c r="Q319" s="139"/>
      <c r="R319" s="140">
        <f>SUM(R320:R324)</f>
        <v>370.8</v>
      </c>
      <c r="S319" s="139"/>
      <c r="T319" s="141">
        <f>SUM(T320:T324)</f>
        <v>0</v>
      </c>
      <c r="AR319" s="135" t="s">
        <v>81</v>
      </c>
      <c r="AT319" s="142" t="s">
        <v>72</v>
      </c>
      <c r="AU319" s="142" t="s">
        <v>81</v>
      </c>
      <c r="AY319" s="135" t="s">
        <v>124</v>
      </c>
      <c r="BK319" s="143">
        <f>SUM(BK320:BK324)</f>
        <v>0</v>
      </c>
    </row>
    <row r="320" spans="1:65" s="28" customFormat="1" ht="16.5" customHeight="1">
      <c r="A320" s="24"/>
      <c r="B320" s="25"/>
      <c r="C320" s="146" t="s">
        <v>244</v>
      </c>
      <c r="D320" s="146" t="s">
        <v>126</v>
      </c>
      <c r="E320" s="147" t="s">
        <v>364</v>
      </c>
      <c r="F320" s="148" t="s">
        <v>365</v>
      </c>
      <c r="G320" s="149" t="s">
        <v>160</v>
      </c>
      <c r="H320" s="150">
        <v>200</v>
      </c>
      <c r="I320" s="5"/>
      <c r="J320" s="151">
        <f>ROUND(I320*H320,2)</f>
        <v>0</v>
      </c>
      <c r="K320" s="148" t="s">
        <v>130</v>
      </c>
      <c r="L320" s="25"/>
      <c r="M320" s="152" t="s">
        <v>1</v>
      </c>
      <c r="N320" s="153" t="s">
        <v>38</v>
      </c>
      <c r="O320" s="52"/>
      <c r="P320" s="154">
        <f>O320*H320</f>
        <v>0</v>
      </c>
      <c r="Q320" s="154">
        <v>1.8540000000000001</v>
      </c>
      <c r="R320" s="154">
        <f>Q320*H320</f>
        <v>370.8</v>
      </c>
      <c r="S320" s="154">
        <v>0</v>
      </c>
      <c r="T320" s="155">
        <f>S320*H320</f>
        <v>0</v>
      </c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R320" s="156" t="s">
        <v>131</v>
      </c>
      <c r="AT320" s="156" t="s">
        <v>126</v>
      </c>
      <c r="AU320" s="156" t="s">
        <v>83</v>
      </c>
      <c r="AY320" s="12" t="s">
        <v>124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2" t="s">
        <v>81</v>
      </c>
      <c r="BK320" s="157">
        <f>ROUND(I320*H320,2)</f>
        <v>0</v>
      </c>
      <c r="BL320" s="12" t="s">
        <v>131</v>
      </c>
      <c r="BM320" s="156" t="s">
        <v>366</v>
      </c>
    </row>
    <row r="321" spans="1:65" s="28" customFormat="1">
      <c r="A321" s="24"/>
      <c r="B321" s="25"/>
      <c r="C321" s="24"/>
      <c r="D321" s="158" t="s">
        <v>132</v>
      </c>
      <c r="E321" s="24"/>
      <c r="F321" s="159" t="s">
        <v>365</v>
      </c>
      <c r="G321" s="24"/>
      <c r="H321" s="24"/>
      <c r="I321" s="3"/>
      <c r="J321" s="24"/>
      <c r="K321" s="24"/>
      <c r="L321" s="25"/>
      <c r="M321" s="160"/>
      <c r="N321" s="161"/>
      <c r="O321" s="52"/>
      <c r="P321" s="52"/>
      <c r="Q321" s="52"/>
      <c r="R321" s="52"/>
      <c r="S321" s="52"/>
      <c r="T321" s="53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T321" s="12" t="s">
        <v>132</v>
      </c>
      <c r="AU321" s="12" t="s">
        <v>83</v>
      </c>
    </row>
    <row r="322" spans="1:65" s="28" customFormat="1" ht="29.25">
      <c r="A322" s="24"/>
      <c r="B322" s="25"/>
      <c r="C322" s="24"/>
      <c r="D322" s="158" t="s">
        <v>193</v>
      </c>
      <c r="E322" s="24"/>
      <c r="F322" s="185" t="s">
        <v>367</v>
      </c>
      <c r="G322" s="24"/>
      <c r="H322" s="24"/>
      <c r="I322" s="3"/>
      <c r="J322" s="24"/>
      <c r="K322" s="24"/>
      <c r="L322" s="25"/>
      <c r="M322" s="160"/>
      <c r="N322" s="161"/>
      <c r="O322" s="52"/>
      <c r="P322" s="52"/>
      <c r="Q322" s="52"/>
      <c r="R322" s="52"/>
      <c r="S322" s="52"/>
      <c r="T322" s="53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T322" s="12" t="s">
        <v>193</v>
      </c>
      <c r="AU322" s="12" t="s">
        <v>83</v>
      </c>
    </row>
    <row r="323" spans="1:65" s="162" customFormat="1">
      <c r="B323" s="163"/>
      <c r="D323" s="158" t="s">
        <v>155</v>
      </c>
      <c r="E323" s="164" t="s">
        <v>1</v>
      </c>
      <c r="F323" s="165" t="s">
        <v>368</v>
      </c>
      <c r="H323" s="166">
        <v>200</v>
      </c>
      <c r="I323" s="6"/>
      <c r="L323" s="163"/>
      <c r="M323" s="167"/>
      <c r="N323" s="168"/>
      <c r="O323" s="168"/>
      <c r="P323" s="168"/>
      <c r="Q323" s="168"/>
      <c r="R323" s="168"/>
      <c r="S323" s="168"/>
      <c r="T323" s="169"/>
      <c r="AT323" s="164" t="s">
        <v>155</v>
      </c>
      <c r="AU323" s="164" t="s">
        <v>83</v>
      </c>
      <c r="AV323" s="162" t="s">
        <v>83</v>
      </c>
      <c r="AW323" s="162" t="s">
        <v>30</v>
      </c>
      <c r="AX323" s="162" t="s">
        <v>73</v>
      </c>
      <c r="AY323" s="164" t="s">
        <v>124</v>
      </c>
    </row>
    <row r="324" spans="1:65" s="170" customFormat="1">
      <c r="B324" s="171"/>
      <c r="D324" s="158" t="s">
        <v>155</v>
      </c>
      <c r="E324" s="172" t="s">
        <v>1</v>
      </c>
      <c r="F324" s="173" t="s">
        <v>157</v>
      </c>
      <c r="H324" s="174">
        <v>200</v>
      </c>
      <c r="I324" s="7"/>
      <c r="L324" s="171"/>
      <c r="M324" s="175"/>
      <c r="N324" s="176"/>
      <c r="O324" s="176"/>
      <c r="P324" s="176"/>
      <c r="Q324" s="176"/>
      <c r="R324" s="176"/>
      <c r="S324" s="176"/>
      <c r="T324" s="177"/>
      <c r="AT324" s="172" t="s">
        <v>155</v>
      </c>
      <c r="AU324" s="172" t="s">
        <v>83</v>
      </c>
      <c r="AV324" s="170" t="s">
        <v>131</v>
      </c>
      <c r="AW324" s="170" t="s">
        <v>30</v>
      </c>
      <c r="AX324" s="170" t="s">
        <v>81</v>
      </c>
      <c r="AY324" s="172" t="s">
        <v>124</v>
      </c>
    </row>
    <row r="325" spans="1:65" s="133" customFormat="1" ht="22.9" customHeight="1">
      <c r="B325" s="134"/>
      <c r="D325" s="135" t="s">
        <v>72</v>
      </c>
      <c r="E325" s="144" t="s">
        <v>139</v>
      </c>
      <c r="F325" s="144" t="s">
        <v>369</v>
      </c>
      <c r="I325" s="4"/>
      <c r="J325" s="145">
        <f>BK325</f>
        <v>0</v>
      </c>
      <c r="L325" s="134"/>
      <c r="M325" s="138"/>
      <c r="N325" s="139"/>
      <c r="O325" s="139"/>
      <c r="P325" s="140">
        <f>SUM(P326:P330)</f>
        <v>0</v>
      </c>
      <c r="Q325" s="139"/>
      <c r="R325" s="140">
        <f>SUM(R326:R330)</f>
        <v>43.262457508200008</v>
      </c>
      <c r="S325" s="139"/>
      <c r="T325" s="141">
        <f>SUM(T326:T330)</f>
        <v>47.882688000000002</v>
      </c>
      <c r="AR325" s="135" t="s">
        <v>81</v>
      </c>
      <c r="AT325" s="142" t="s">
        <v>72</v>
      </c>
      <c r="AU325" s="142" t="s">
        <v>81</v>
      </c>
      <c r="AY325" s="135" t="s">
        <v>124</v>
      </c>
      <c r="BK325" s="143">
        <f>SUM(BK326:BK330)</f>
        <v>0</v>
      </c>
    </row>
    <row r="326" spans="1:65" s="28" customFormat="1" ht="21.75" customHeight="1">
      <c r="A326" s="24"/>
      <c r="B326" s="25"/>
      <c r="C326" s="146" t="s">
        <v>370</v>
      </c>
      <c r="D326" s="146" t="s">
        <v>126</v>
      </c>
      <c r="E326" s="147" t="s">
        <v>371</v>
      </c>
      <c r="F326" s="148" t="s">
        <v>372</v>
      </c>
      <c r="G326" s="149" t="s">
        <v>129</v>
      </c>
      <c r="H326" s="150">
        <v>498.77800000000002</v>
      </c>
      <c r="I326" s="5"/>
      <c r="J326" s="151">
        <f>ROUND(I326*H326,2)</f>
        <v>0</v>
      </c>
      <c r="K326" s="148" t="s">
        <v>130</v>
      </c>
      <c r="L326" s="25"/>
      <c r="M326" s="152" t="s">
        <v>1</v>
      </c>
      <c r="N326" s="153" t="s">
        <v>38</v>
      </c>
      <c r="O326" s="52"/>
      <c r="P326" s="154">
        <f>O326*H326</f>
        <v>0</v>
      </c>
      <c r="Q326" s="154">
        <v>8.6736900000000006E-2</v>
      </c>
      <c r="R326" s="154">
        <f>Q326*H326</f>
        <v>43.262457508200008</v>
      </c>
      <c r="S326" s="154">
        <v>9.6000000000000002E-2</v>
      </c>
      <c r="T326" s="155">
        <f>S326*H326</f>
        <v>47.882688000000002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156" t="s">
        <v>131</v>
      </c>
      <c r="AT326" s="156" t="s">
        <v>126</v>
      </c>
      <c r="AU326" s="156" t="s">
        <v>83</v>
      </c>
      <c r="AY326" s="12" t="s">
        <v>124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2" t="s">
        <v>81</v>
      </c>
      <c r="BK326" s="157">
        <f>ROUND(I326*H326,2)</f>
        <v>0</v>
      </c>
      <c r="BL326" s="12" t="s">
        <v>131</v>
      </c>
      <c r="BM326" s="156" t="s">
        <v>373</v>
      </c>
    </row>
    <row r="327" spans="1:65" s="28" customFormat="1" ht="19.5">
      <c r="A327" s="24"/>
      <c r="B327" s="25"/>
      <c r="C327" s="24"/>
      <c r="D327" s="158" t="s">
        <v>132</v>
      </c>
      <c r="E327" s="24"/>
      <c r="F327" s="159" t="s">
        <v>372</v>
      </c>
      <c r="G327" s="24"/>
      <c r="H327" s="24"/>
      <c r="I327" s="3"/>
      <c r="J327" s="24"/>
      <c r="K327" s="24"/>
      <c r="L327" s="25"/>
      <c r="M327" s="160"/>
      <c r="N327" s="161"/>
      <c r="O327" s="52"/>
      <c r="P327" s="52"/>
      <c r="Q327" s="52"/>
      <c r="R327" s="52"/>
      <c r="S327" s="52"/>
      <c r="T327" s="53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T327" s="12" t="s">
        <v>132</v>
      </c>
      <c r="AU327" s="12" t="s">
        <v>83</v>
      </c>
    </row>
    <row r="328" spans="1:65" s="178" customFormat="1">
      <c r="B328" s="179"/>
      <c r="D328" s="158" t="s">
        <v>155</v>
      </c>
      <c r="E328" s="180" t="s">
        <v>1</v>
      </c>
      <c r="F328" s="181" t="s">
        <v>374</v>
      </c>
      <c r="H328" s="180" t="s">
        <v>1</v>
      </c>
      <c r="I328" s="8"/>
      <c r="L328" s="179"/>
      <c r="M328" s="182"/>
      <c r="N328" s="183"/>
      <c r="O328" s="183"/>
      <c r="P328" s="183"/>
      <c r="Q328" s="183"/>
      <c r="R328" s="183"/>
      <c r="S328" s="183"/>
      <c r="T328" s="184"/>
      <c r="AT328" s="180" t="s">
        <v>155</v>
      </c>
      <c r="AU328" s="180" t="s">
        <v>83</v>
      </c>
      <c r="AV328" s="178" t="s">
        <v>81</v>
      </c>
      <c r="AW328" s="178" t="s">
        <v>30</v>
      </c>
      <c r="AX328" s="178" t="s">
        <v>73</v>
      </c>
      <c r="AY328" s="180" t="s">
        <v>124</v>
      </c>
    </row>
    <row r="329" spans="1:65" s="162" customFormat="1">
      <c r="B329" s="163"/>
      <c r="D329" s="158" t="s">
        <v>155</v>
      </c>
      <c r="E329" s="164" t="s">
        <v>1</v>
      </c>
      <c r="F329" s="165" t="s">
        <v>375</v>
      </c>
      <c r="H329" s="166">
        <v>498.77800000000002</v>
      </c>
      <c r="I329" s="6"/>
      <c r="L329" s="163"/>
      <c r="M329" s="167"/>
      <c r="N329" s="168"/>
      <c r="O329" s="168"/>
      <c r="P329" s="168"/>
      <c r="Q329" s="168"/>
      <c r="R329" s="168"/>
      <c r="S329" s="168"/>
      <c r="T329" s="169"/>
      <c r="AT329" s="164" t="s">
        <v>155</v>
      </c>
      <c r="AU329" s="164" t="s">
        <v>83</v>
      </c>
      <c r="AV329" s="162" t="s">
        <v>83</v>
      </c>
      <c r="AW329" s="162" t="s">
        <v>30</v>
      </c>
      <c r="AX329" s="162" t="s">
        <v>73</v>
      </c>
      <c r="AY329" s="164" t="s">
        <v>124</v>
      </c>
    </row>
    <row r="330" spans="1:65" s="170" customFormat="1">
      <c r="B330" s="171"/>
      <c r="D330" s="158" t="s">
        <v>155</v>
      </c>
      <c r="E330" s="172" t="s">
        <v>1</v>
      </c>
      <c r="F330" s="173" t="s">
        <v>157</v>
      </c>
      <c r="H330" s="174">
        <v>498.77800000000002</v>
      </c>
      <c r="I330" s="7"/>
      <c r="L330" s="171"/>
      <c r="M330" s="175"/>
      <c r="N330" s="176"/>
      <c r="O330" s="176"/>
      <c r="P330" s="176"/>
      <c r="Q330" s="176"/>
      <c r="R330" s="176"/>
      <c r="S330" s="176"/>
      <c r="T330" s="177"/>
      <c r="AT330" s="172" t="s">
        <v>155</v>
      </c>
      <c r="AU330" s="172" t="s">
        <v>83</v>
      </c>
      <c r="AV330" s="170" t="s">
        <v>131</v>
      </c>
      <c r="AW330" s="170" t="s">
        <v>30</v>
      </c>
      <c r="AX330" s="170" t="s">
        <v>81</v>
      </c>
      <c r="AY330" s="172" t="s">
        <v>124</v>
      </c>
    </row>
    <row r="331" spans="1:65" s="133" customFormat="1" ht="22.9" customHeight="1">
      <c r="B331" s="134"/>
      <c r="D331" s="135" t="s">
        <v>72</v>
      </c>
      <c r="E331" s="144" t="s">
        <v>163</v>
      </c>
      <c r="F331" s="144" t="s">
        <v>376</v>
      </c>
      <c r="I331" s="4"/>
      <c r="J331" s="145">
        <f>BK331</f>
        <v>0</v>
      </c>
      <c r="L331" s="134"/>
      <c r="M331" s="138"/>
      <c r="N331" s="139"/>
      <c r="O331" s="139"/>
      <c r="P331" s="140">
        <f>SUM(P332:P428)</f>
        <v>0</v>
      </c>
      <c r="Q331" s="139"/>
      <c r="R331" s="140">
        <f>SUM(R332:R428)</f>
        <v>68.03974560188</v>
      </c>
      <c r="S331" s="139"/>
      <c r="T331" s="141">
        <f>SUM(T332:T428)</f>
        <v>559.05599999999993</v>
      </c>
      <c r="AR331" s="135" t="s">
        <v>81</v>
      </c>
      <c r="AT331" s="142" t="s">
        <v>72</v>
      </c>
      <c r="AU331" s="142" t="s">
        <v>81</v>
      </c>
      <c r="AY331" s="135" t="s">
        <v>124</v>
      </c>
      <c r="BK331" s="143">
        <f>SUM(BK332:BK428)</f>
        <v>0</v>
      </c>
    </row>
    <row r="332" spans="1:65" s="28" customFormat="1" ht="16.5" customHeight="1">
      <c r="A332" s="24"/>
      <c r="B332" s="25"/>
      <c r="C332" s="146" t="s">
        <v>248</v>
      </c>
      <c r="D332" s="146" t="s">
        <v>126</v>
      </c>
      <c r="E332" s="147" t="s">
        <v>377</v>
      </c>
      <c r="F332" s="148" t="s">
        <v>378</v>
      </c>
      <c r="G332" s="149" t="s">
        <v>166</v>
      </c>
      <c r="H332" s="150">
        <v>484.25</v>
      </c>
      <c r="I332" s="5"/>
      <c r="J332" s="151">
        <f>ROUND(I332*H332,2)</f>
        <v>0</v>
      </c>
      <c r="K332" s="148" t="s">
        <v>130</v>
      </c>
      <c r="L332" s="25"/>
      <c r="M332" s="152" t="s">
        <v>1</v>
      </c>
      <c r="N332" s="153" t="s">
        <v>38</v>
      </c>
      <c r="O332" s="52"/>
      <c r="P332" s="154">
        <f>O332*H332</f>
        <v>0</v>
      </c>
      <c r="Q332" s="154">
        <v>1.17E-3</v>
      </c>
      <c r="R332" s="154">
        <f>Q332*H332</f>
        <v>0.56657250000000003</v>
      </c>
      <c r="S332" s="154">
        <v>0</v>
      </c>
      <c r="T332" s="155">
        <f>S332*H332</f>
        <v>0</v>
      </c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R332" s="156" t="s">
        <v>131</v>
      </c>
      <c r="AT332" s="156" t="s">
        <v>126</v>
      </c>
      <c r="AU332" s="156" t="s">
        <v>83</v>
      </c>
      <c r="AY332" s="12" t="s">
        <v>124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2" t="s">
        <v>81</v>
      </c>
      <c r="BK332" s="157">
        <f>ROUND(I332*H332,2)</f>
        <v>0</v>
      </c>
      <c r="BL332" s="12" t="s">
        <v>131</v>
      </c>
      <c r="BM332" s="156" t="s">
        <v>379</v>
      </c>
    </row>
    <row r="333" spans="1:65" s="28" customFormat="1">
      <c r="A333" s="24"/>
      <c r="B333" s="25"/>
      <c r="C333" s="24"/>
      <c r="D333" s="158" t="s">
        <v>132</v>
      </c>
      <c r="E333" s="24"/>
      <c r="F333" s="159" t="s">
        <v>378</v>
      </c>
      <c r="G333" s="24"/>
      <c r="H333" s="24"/>
      <c r="I333" s="3"/>
      <c r="J333" s="24"/>
      <c r="K333" s="24"/>
      <c r="L333" s="25"/>
      <c r="M333" s="160"/>
      <c r="N333" s="161"/>
      <c r="O333" s="52"/>
      <c r="P333" s="52"/>
      <c r="Q333" s="52"/>
      <c r="R333" s="52"/>
      <c r="S333" s="52"/>
      <c r="T333" s="53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T333" s="12" t="s">
        <v>132</v>
      </c>
      <c r="AU333" s="12" t="s">
        <v>83</v>
      </c>
    </row>
    <row r="334" spans="1:65" s="162" customFormat="1">
      <c r="B334" s="163"/>
      <c r="D334" s="158" t="s">
        <v>155</v>
      </c>
      <c r="E334" s="164" t="s">
        <v>1</v>
      </c>
      <c r="F334" s="165" t="s">
        <v>380</v>
      </c>
      <c r="H334" s="166">
        <v>484.25</v>
      </c>
      <c r="I334" s="6"/>
      <c r="L334" s="163"/>
      <c r="M334" s="167"/>
      <c r="N334" s="168"/>
      <c r="O334" s="168"/>
      <c r="P334" s="168"/>
      <c r="Q334" s="168"/>
      <c r="R334" s="168"/>
      <c r="S334" s="168"/>
      <c r="T334" s="169"/>
      <c r="AT334" s="164" t="s">
        <v>155</v>
      </c>
      <c r="AU334" s="164" t="s">
        <v>83</v>
      </c>
      <c r="AV334" s="162" t="s">
        <v>83</v>
      </c>
      <c r="AW334" s="162" t="s">
        <v>30</v>
      </c>
      <c r="AX334" s="162" t="s">
        <v>73</v>
      </c>
      <c r="AY334" s="164" t="s">
        <v>124</v>
      </c>
    </row>
    <row r="335" spans="1:65" s="170" customFormat="1">
      <c r="B335" s="171"/>
      <c r="D335" s="158" t="s">
        <v>155</v>
      </c>
      <c r="E335" s="172" t="s">
        <v>1</v>
      </c>
      <c r="F335" s="173" t="s">
        <v>157</v>
      </c>
      <c r="H335" s="174">
        <v>484.25</v>
      </c>
      <c r="I335" s="7"/>
      <c r="L335" s="171"/>
      <c r="M335" s="175"/>
      <c r="N335" s="176"/>
      <c r="O335" s="176"/>
      <c r="P335" s="176"/>
      <c r="Q335" s="176"/>
      <c r="R335" s="176"/>
      <c r="S335" s="176"/>
      <c r="T335" s="177"/>
      <c r="AT335" s="172" t="s">
        <v>155</v>
      </c>
      <c r="AU335" s="172" t="s">
        <v>83</v>
      </c>
      <c r="AV335" s="170" t="s">
        <v>131</v>
      </c>
      <c r="AW335" s="170" t="s">
        <v>30</v>
      </c>
      <c r="AX335" s="170" t="s">
        <v>81</v>
      </c>
      <c r="AY335" s="172" t="s">
        <v>124</v>
      </c>
    </row>
    <row r="336" spans="1:65" s="28" customFormat="1" ht="16.5" customHeight="1">
      <c r="A336" s="24"/>
      <c r="B336" s="25"/>
      <c r="C336" s="146" t="s">
        <v>381</v>
      </c>
      <c r="D336" s="146" t="s">
        <v>126</v>
      </c>
      <c r="E336" s="147" t="s">
        <v>382</v>
      </c>
      <c r="F336" s="148" t="s">
        <v>383</v>
      </c>
      <c r="G336" s="149" t="s">
        <v>166</v>
      </c>
      <c r="H336" s="150">
        <v>484.25</v>
      </c>
      <c r="I336" s="5"/>
      <c r="J336" s="151">
        <f>ROUND(I336*H336,2)</f>
        <v>0</v>
      </c>
      <c r="K336" s="148" t="s">
        <v>130</v>
      </c>
      <c r="L336" s="25"/>
      <c r="M336" s="152" t="s">
        <v>1</v>
      </c>
      <c r="N336" s="153" t="s">
        <v>38</v>
      </c>
      <c r="O336" s="52"/>
      <c r="P336" s="154">
        <f>O336*H336</f>
        <v>0</v>
      </c>
      <c r="Q336" s="154">
        <v>5.8049999999999996E-4</v>
      </c>
      <c r="R336" s="154">
        <f>Q336*H336</f>
        <v>0.28110712499999996</v>
      </c>
      <c r="S336" s="154">
        <v>0</v>
      </c>
      <c r="T336" s="155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156" t="s">
        <v>131</v>
      </c>
      <c r="AT336" s="156" t="s">
        <v>126</v>
      </c>
      <c r="AU336" s="156" t="s">
        <v>83</v>
      </c>
      <c r="AY336" s="12" t="s">
        <v>124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2" t="s">
        <v>81</v>
      </c>
      <c r="BK336" s="157">
        <f>ROUND(I336*H336,2)</f>
        <v>0</v>
      </c>
      <c r="BL336" s="12" t="s">
        <v>131</v>
      </c>
      <c r="BM336" s="156" t="s">
        <v>384</v>
      </c>
    </row>
    <row r="337" spans="1:65" s="28" customFormat="1">
      <c r="A337" s="24"/>
      <c r="B337" s="25"/>
      <c r="C337" s="24"/>
      <c r="D337" s="158" t="s">
        <v>132</v>
      </c>
      <c r="E337" s="24"/>
      <c r="F337" s="159" t="s">
        <v>383</v>
      </c>
      <c r="G337" s="24"/>
      <c r="H337" s="24"/>
      <c r="I337" s="3"/>
      <c r="J337" s="24"/>
      <c r="K337" s="24"/>
      <c r="L337" s="25"/>
      <c r="M337" s="160"/>
      <c r="N337" s="161"/>
      <c r="O337" s="52"/>
      <c r="P337" s="52"/>
      <c r="Q337" s="52"/>
      <c r="R337" s="52"/>
      <c r="S337" s="52"/>
      <c r="T337" s="53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T337" s="12" t="s">
        <v>132</v>
      </c>
      <c r="AU337" s="12" t="s">
        <v>83</v>
      </c>
    </row>
    <row r="338" spans="1:65" s="162" customFormat="1">
      <c r="B338" s="163"/>
      <c r="D338" s="158" t="s">
        <v>155</v>
      </c>
      <c r="E338" s="164" t="s">
        <v>1</v>
      </c>
      <c r="F338" s="165" t="s">
        <v>380</v>
      </c>
      <c r="H338" s="166">
        <v>484.25</v>
      </c>
      <c r="I338" s="6"/>
      <c r="L338" s="163"/>
      <c r="M338" s="167"/>
      <c r="N338" s="168"/>
      <c r="O338" s="168"/>
      <c r="P338" s="168"/>
      <c r="Q338" s="168"/>
      <c r="R338" s="168"/>
      <c r="S338" s="168"/>
      <c r="T338" s="169"/>
      <c r="AT338" s="164" t="s">
        <v>155</v>
      </c>
      <c r="AU338" s="164" t="s">
        <v>83</v>
      </c>
      <c r="AV338" s="162" t="s">
        <v>83</v>
      </c>
      <c r="AW338" s="162" t="s">
        <v>30</v>
      </c>
      <c r="AX338" s="162" t="s">
        <v>73</v>
      </c>
      <c r="AY338" s="164" t="s">
        <v>124</v>
      </c>
    </row>
    <row r="339" spans="1:65" s="170" customFormat="1">
      <c r="B339" s="171"/>
      <c r="D339" s="158" t="s">
        <v>155</v>
      </c>
      <c r="E339" s="172" t="s">
        <v>1</v>
      </c>
      <c r="F339" s="173" t="s">
        <v>157</v>
      </c>
      <c r="H339" s="174">
        <v>484.25</v>
      </c>
      <c r="I339" s="7"/>
      <c r="L339" s="171"/>
      <c r="M339" s="175"/>
      <c r="N339" s="176"/>
      <c r="O339" s="176"/>
      <c r="P339" s="176"/>
      <c r="Q339" s="176"/>
      <c r="R339" s="176"/>
      <c r="S339" s="176"/>
      <c r="T339" s="177"/>
      <c r="AT339" s="172" t="s">
        <v>155</v>
      </c>
      <c r="AU339" s="172" t="s">
        <v>83</v>
      </c>
      <c r="AV339" s="170" t="s">
        <v>131</v>
      </c>
      <c r="AW339" s="170" t="s">
        <v>30</v>
      </c>
      <c r="AX339" s="170" t="s">
        <v>81</v>
      </c>
      <c r="AY339" s="172" t="s">
        <v>124</v>
      </c>
    </row>
    <row r="340" spans="1:65" s="28" customFormat="1" ht="21.75" customHeight="1">
      <c r="A340" s="24"/>
      <c r="B340" s="25"/>
      <c r="C340" s="186" t="s">
        <v>257</v>
      </c>
      <c r="D340" s="186" t="s">
        <v>196</v>
      </c>
      <c r="E340" s="187" t="s">
        <v>385</v>
      </c>
      <c r="F340" s="188" t="s">
        <v>386</v>
      </c>
      <c r="G340" s="189" t="s">
        <v>199</v>
      </c>
      <c r="H340" s="190">
        <v>14.528</v>
      </c>
      <c r="I340" s="9"/>
      <c r="J340" s="191">
        <f>ROUND(I340*H340,2)</f>
        <v>0</v>
      </c>
      <c r="K340" s="188" t="s">
        <v>130</v>
      </c>
      <c r="L340" s="192"/>
      <c r="M340" s="193" t="s">
        <v>1</v>
      </c>
      <c r="N340" s="194" t="s">
        <v>38</v>
      </c>
      <c r="O340" s="52"/>
      <c r="P340" s="154">
        <f>O340*H340</f>
        <v>0</v>
      </c>
      <c r="Q340" s="154">
        <v>1</v>
      </c>
      <c r="R340" s="154">
        <f>Q340*H340</f>
        <v>14.528</v>
      </c>
      <c r="S340" s="154">
        <v>0</v>
      </c>
      <c r="T340" s="155">
        <f>S340*H340</f>
        <v>0</v>
      </c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R340" s="156" t="s">
        <v>143</v>
      </c>
      <c r="AT340" s="156" t="s">
        <v>196</v>
      </c>
      <c r="AU340" s="156" t="s">
        <v>83</v>
      </c>
      <c r="AY340" s="12" t="s">
        <v>124</v>
      </c>
      <c r="BE340" s="157">
        <f>IF(N340="základní",J340,0)</f>
        <v>0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2" t="s">
        <v>81</v>
      </c>
      <c r="BK340" s="157">
        <f>ROUND(I340*H340,2)</f>
        <v>0</v>
      </c>
      <c r="BL340" s="12" t="s">
        <v>131</v>
      </c>
      <c r="BM340" s="156" t="s">
        <v>387</v>
      </c>
    </row>
    <row r="341" spans="1:65" s="28" customFormat="1">
      <c r="A341" s="24"/>
      <c r="B341" s="25"/>
      <c r="C341" s="24"/>
      <c r="D341" s="158" t="s">
        <v>132</v>
      </c>
      <c r="E341" s="24"/>
      <c r="F341" s="159" t="s">
        <v>386</v>
      </c>
      <c r="G341" s="24"/>
      <c r="H341" s="24"/>
      <c r="I341" s="3"/>
      <c r="J341" s="24"/>
      <c r="K341" s="24"/>
      <c r="L341" s="25"/>
      <c r="M341" s="160"/>
      <c r="N341" s="161"/>
      <c r="O341" s="52"/>
      <c r="P341" s="52"/>
      <c r="Q341" s="52"/>
      <c r="R341" s="52"/>
      <c r="S341" s="52"/>
      <c r="T341" s="53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T341" s="12" t="s">
        <v>132</v>
      </c>
      <c r="AU341" s="12" t="s">
        <v>83</v>
      </c>
    </row>
    <row r="342" spans="1:65" s="28" customFormat="1" ht="29.25">
      <c r="A342" s="24"/>
      <c r="B342" s="25"/>
      <c r="C342" s="24"/>
      <c r="D342" s="158" t="s">
        <v>193</v>
      </c>
      <c r="E342" s="24"/>
      <c r="F342" s="185" t="s">
        <v>388</v>
      </c>
      <c r="G342" s="24"/>
      <c r="H342" s="24"/>
      <c r="I342" s="3"/>
      <c r="J342" s="24"/>
      <c r="K342" s="24"/>
      <c r="L342" s="25"/>
      <c r="M342" s="160"/>
      <c r="N342" s="161"/>
      <c r="O342" s="52"/>
      <c r="P342" s="52"/>
      <c r="Q342" s="52"/>
      <c r="R342" s="52"/>
      <c r="S342" s="52"/>
      <c r="T342" s="53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T342" s="12" t="s">
        <v>193</v>
      </c>
      <c r="AU342" s="12" t="s">
        <v>83</v>
      </c>
    </row>
    <row r="343" spans="1:65" s="178" customFormat="1" ht="22.5">
      <c r="B343" s="179"/>
      <c r="D343" s="158" t="s">
        <v>155</v>
      </c>
      <c r="E343" s="180" t="s">
        <v>1</v>
      </c>
      <c r="F343" s="181" t="s">
        <v>389</v>
      </c>
      <c r="H343" s="180" t="s">
        <v>1</v>
      </c>
      <c r="I343" s="8"/>
      <c r="L343" s="179"/>
      <c r="M343" s="182"/>
      <c r="N343" s="183"/>
      <c r="O343" s="183"/>
      <c r="P343" s="183"/>
      <c r="Q343" s="183"/>
      <c r="R343" s="183"/>
      <c r="S343" s="183"/>
      <c r="T343" s="184"/>
      <c r="AT343" s="180" t="s">
        <v>155</v>
      </c>
      <c r="AU343" s="180" t="s">
        <v>83</v>
      </c>
      <c r="AV343" s="178" t="s">
        <v>81</v>
      </c>
      <c r="AW343" s="178" t="s">
        <v>30</v>
      </c>
      <c r="AX343" s="178" t="s">
        <v>73</v>
      </c>
      <c r="AY343" s="180" t="s">
        <v>124</v>
      </c>
    </row>
    <row r="344" spans="1:65" s="162" customFormat="1">
      <c r="B344" s="163"/>
      <c r="D344" s="158" t="s">
        <v>155</v>
      </c>
      <c r="E344" s="164" t="s">
        <v>1</v>
      </c>
      <c r="F344" s="165" t="s">
        <v>390</v>
      </c>
      <c r="H344" s="166">
        <v>14.528</v>
      </c>
      <c r="I344" s="6"/>
      <c r="L344" s="163"/>
      <c r="M344" s="167"/>
      <c r="N344" s="168"/>
      <c r="O344" s="168"/>
      <c r="P344" s="168"/>
      <c r="Q344" s="168"/>
      <c r="R344" s="168"/>
      <c r="S344" s="168"/>
      <c r="T344" s="169"/>
      <c r="AT344" s="164" t="s">
        <v>155</v>
      </c>
      <c r="AU344" s="164" t="s">
        <v>83</v>
      </c>
      <c r="AV344" s="162" t="s">
        <v>83</v>
      </c>
      <c r="AW344" s="162" t="s">
        <v>30</v>
      </c>
      <c r="AX344" s="162" t="s">
        <v>73</v>
      </c>
      <c r="AY344" s="164" t="s">
        <v>124</v>
      </c>
    </row>
    <row r="345" spans="1:65" s="170" customFormat="1">
      <c r="B345" s="171"/>
      <c r="D345" s="158" t="s">
        <v>155</v>
      </c>
      <c r="E345" s="172" t="s">
        <v>1</v>
      </c>
      <c r="F345" s="173" t="s">
        <v>157</v>
      </c>
      <c r="H345" s="174">
        <v>14.528</v>
      </c>
      <c r="I345" s="7"/>
      <c r="L345" s="171"/>
      <c r="M345" s="175"/>
      <c r="N345" s="176"/>
      <c r="O345" s="176"/>
      <c r="P345" s="176"/>
      <c r="Q345" s="176"/>
      <c r="R345" s="176"/>
      <c r="S345" s="176"/>
      <c r="T345" s="177"/>
      <c r="AT345" s="172" t="s">
        <v>155</v>
      </c>
      <c r="AU345" s="172" t="s">
        <v>83</v>
      </c>
      <c r="AV345" s="170" t="s">
        <v>131</v>
      </c>
      <c r="AW345" s="170" t="s">
        <v>30</v>
      </c>
      <c r="AX345" s="170" t="s">
        <v>81</v>
      </c>
      <c r="AY345" s="172" t="s">
        <v>124</v>
      </c>
    </row>
    <row r="346" spans="1:65" s="28" customFormat="1" ht="16.5" customHeight="1">
      <c r="A346" s="24"/>
      <c r="B346" s="25"/>
      <c r="C346" s="146" t="s">
        <v>391</v>
      </c>
      <c r="D346" s="146" t="s">
        <v>126</v>
      </c>
      <c r="E346" s="147" t="s">
        <v>392</v>
      </c>
      <c r="F346" s="148" t="s">
        <v>393</v>
      </c>
      <c r="G346" s="149" t="s">
        <v>129</v>
      </c>
      <c r="H346" s="150">
        <v>54.6</v>
      </c>
      <c r="I346" s="5"/>
      <c r="J346" s="151">
        <f>ROUND(I346*H346,2)</f>
        <v>0</v>
      </c>
      <c r="K346" s="148" t="s">
        <v>130</v>
      </c>
      <c r="L346" s="25"/>
      <c r="M346" s="152" t="s">
        <v>1</v>
      </c>
      <c r="N346" s="153" t="s">
        <v>38</v>
      </c>
      <c r="O346" s="52"/>
      <c r="P346" s="154">
        <f>O346*H346</f>
        <v>0</v>
      </c>
      <c r="Q346" s="154">
        <v>0</v>
      </c>
      <c r="R346" s="154">
        <f>Q346*H346</f>
        <v>0</v>
      </c>
      <c r="S346" s="154">
        <v>0</v>
      </c>
      <c r="T346" s="155">
        <f>S346*H346</f>
        <v>0</v>
      </c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R346" s="156" t="s">
        <v>131</v>
      </c>
      <c r="AT346" s="156" t="s">
        <v>126</v>
      </c>
      <c r="AU346" s="156" t="s">
        <v>83</v>
      </c>
      <c r="AY346" s="12" t="s">
        <v>124</v>
      </c>
      <c r="BE346" s="157">
        <f>IF(N346="základní",J346,0)</f>
        <v>0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2" t="s">
        <v>81</v>
      </c>
      <c r="BK346" s="157">
        <f>ROUND(I346*H346,2)</f>
        <v>0</v>
      </c>
      <c r="BL346" s="12" t="s">
        <v>131</v>
      </c>
      <c r="BM346" s="156" t="s">
        <v>394</v>
      </c>
    </row>
    <row r="347" spans="1:65" s="28" customFormat="1">
      <c r="A347" s="24"/>
      <c r="B347" s="25"/>
      <c r="C347" s="24"/>
      <c r="D347" s="158" t="s">
        <v>132</v>
      </c>
      <c r="E347" s="24"/>
      <c r="F347" s="159" t="s">
        <v>393</v>
      </c>
      <c r="G347" s="24"/>
      <c r="H347" s="24"/>
      <c r="I347" s="3"/>
      <c r="J347" s="24"/>
      <c r="K347" s="24"/>
      <c r="L347" s="25"/>
      <c r="M347" s="160"/>
      <c r="N347" s="161"/>
      <c r="O347" s="52"/>
      <c r="P347" s="52"/>
      <c r="Q347" s="52"/>
      <c r="R347" s="52"/>
      <c r="S347" s="52"/>
      <c r="T347" s="53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T347" s="12" t="s">
        <v>132</v>
      </c>
      <c r="AU347" s="12" t="s">
        <v>83</v>
      </c>
    </row>
    <row r="348" spans="1:65" s="162" customFormat="1">
      <c r="B348" s="163"/>
      <c r="D348" s="158" t="s">
        <v>155</v>
      </c>
      <c r="E348" s="164" t="s">
        <v>1</v>
      </c>
      <c r="F348" s="165" t="s">
        <v>395</v>
      </c>
      <c r="H348" s="166">
        <v>8.4</v>
      </c>
      <c r="I348" s="6"/>
      <c r="L348" s="163"/>
      <c r="M348" s="167"/>
      <c r="N348" s="168"/>
      <c r="O348" s="168"/>
      <c r="P348" s="168"/>
      <c r="Q348" s="168"/>
      <c r="R348" s="168"/>
      <c r="S348" s="168"/>
      <c r="T348" s="169"/>
      <c r="AT348" s="164" t="s">
        <v>155</v>
      </c>
      <c r="AU348" s="164" t="s">
        <v>83</v>
      </c>
      <c r="AV348" s="162" t="s">
        <v>83</v>
      </c>
      <c r="AW348" s="162" t="s">
        <v>30</v>
      </c>
      <c r="AX348" s="162" t="s">
        <v>73</v>
      </c>
      <c r="AY348" s="164" t="s">
        <v>124</v>
      </c>
    </row>
    <row r="349" spans="1:65" s="162" customFormat="1">
      <c r="B349" s="163"/>
      <c r="D349" s="158" t="s">
        <v>155</v>
      </c>
      <c r="E349" s="164" t="s">
        <v>1</v>
      </c>
      <c r="F349" s="165" t="s">
        <v>396</v>
      </c>
      <c r="H349" s="166">
        <v>46.2</v>
      </c>
      <c r="I349" s="6"/>
      <c r="L349" s="163"/>
      <c r="M349" s="167"/>
      <c r="N349" s="168"/>
      <c r="O349" s="168"/>
      <c r="P349" s="168"/>
      <c r="Q349" s="168"/>
      <c r="R349" s="168"/>
      <c r="S349" s="168"/>
      <c r="T349" s="169"/>
      <c r="AT349" s="164" t="s">
        <v>155</v>
      </c>
      <c r="AU349" s="164" t="s">
        <v>83</v>
      </c>
      <c r="AV349" s="162" t="s">
        <v>83</v>
      </c>
      <c r="AW349" s="162" t="s">
        <v>30</v>
      </c>
      <c r="AX349" s="162" t="s">
        <v>73</v>
      </c>
      <c r="AY349" s="164" t="s">
        <v>124</v>
      </c>
    </row>
    <row r="350" spans="1:65" s="170" customFormat="1">
      <c r="B350" s="171"/>
      <c r="D350" s="158" t="s">
        <v>155</v>
      </c>
      <c r="E350" s="172" t="s">
        <v>1</v>
      </c>
      <c r="F350" s="173" t="s">
        <v>157</v>
      </c>
      <c r="H350" s="174">
        <v>54.6</v>
      </c>
      <c r="I350" s="7"/>
      <c r="L350" s="171"/>
      <c r="M350" s="175"/>
      <c r="N350" s="176"/>
      <c r="O350" s="176"/>
      <c r="P350" s="176"/>
      <c r="Q350" s="176"/>
      <c r="R350" s="176"/>
      <c r="S350" s="176"/>
      <c r="T350" s="177"/>
      <c r="AT350" s="172" t="s">
        <v>155</v>
      </c>
      <c r="AU350" s="172" t="s">
        <v>83</v>
      </c>
      <c r="AV350" s="170" t="s">
        <v>131</v>
      </c>
      <c r="AW350" s="170" t="s">
        <v>30</v>
      </c>
      <c r="AX350" s="170" t="s">
        <v>81</v>
      </c>
      <c r="AY350" s="172" t="s">
        <v>124</v>
      </c>
    </row>
    <row r="351" spans="1:65" s="28" customFormat="1" ht="16.5" customHeight="1">
      <c r="A351" s="24"/>
      <c r="B351" s="25"/>
      <c r="C351" s="146" t="s">
        <v>261</v>
      </c>
      <c r="D351" s="146" t="s">
        <v>126</v>
      </c>
      <c r="E351" s="147" t="s">
        <v>397</v>
      </c>
      <c r="F351" s="148" t="s">
        <v>398</v>
      </c>
      <c r="G351" s="149" t="s">
        <v>129</v>
      </c>
      <c r="H351" s="150">
        <v>32.01</v>
      </c>
      <c r="I351" s="5"/>
      <c r="J351" s="151">
        <f>ROUND(I351*H351,2)</f>
        <v>0</v>
      </c>
      <c r="K351" s="148" t="s">
        <v>130</v>
      </c>
      <c r="L351" s="25"/>
      <c r="M351" s="152" t="s">
        <v>1</v>
      </c>
      <c r="N351" s="153" t="s">
        <v>38</v>
      </c>
      <c r="O351" s="52"/>
      <c r="P351" s="154">
        <f>O351*H351</f>
        <v>0</v>
      </c>
      <c r="Q351" s="154">
        <v>6.3000000000000003E-4</v>
      </c>
      <c r="R351" s="154">
        <f>Q351*H351</f>
        <v>2.0166299999999998E-2</v>
      </c>
      <c r="S351" s="154">
        <v>0</v>
      </c>
      <c r="T351" s="155">
        <f>S351*H351</f>
        <v>0</v>
      </c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R351" s="156" t="s">
        <v>131</v>
      </c>
      <c r="AT351" s="156" t="s">
        <v>126</v>
      </c>
      <c r="AU351" s="156" t="s">
        <v>83</v>
      </c>
      <c r="AY351" s="12" t="s">
        <v>124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2" t="s">
        <v>81</v>
      </c>
      <c r="BK351" s="157">
        <f>ROUND(I351*H351,2)</f>
        <v>0</v>
      </c>
      <c r="BL351" s="12" t="s">
        <v>131</v>
      </c>
      <c r="BM351" s="156" t="s">
        <v>399</v>
      </c>
    </row>
    <row r="352" spans="1:65" s="28" customFormat="1">
      <c r="A352" s="24"/>
      <c r="B352" s="25"/>
      <c r="C352" s="24"/>
      <c r="D352" s="158" t="s">
        <v>132</v>
      </c>
      <c r="E352" s="24"/>
      <c r="F352" s="159" t="s">
        <v>398</v>
      </c>
      <c r="G352" s="24"/>
      <c r="H352" s="24"/>
      <c r="I352" s="3"/>
      <c r="J352" s="24"/>
      <c r="K352" s="24"/>
      <c r="L352" s="25"/>
      <c r="M352" s="160"/>
      <c r="N352" s="161"/>
      <c r="O352" s="52"/>
      <c r="P352" s="52"/>
      <c r="Q352" s="52"/>
      <c r="R352" s="52"/>
      <c r="S352" s="52"/>
      <c r="T352" s="53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T352" s="12" t="s">
        <v>132</v>
      </c>
      <c r="AU352" s="12" t="s">
        <v>83</v>
      </c>
    </row>
    <row r="353" spans="1:65" s="162" customFormat="1">
      <c r="B353" s="163"/>
      <c r="D353" s="158" t="s">
        <v>155</v>
      </c>
      <c r="E353" s="164" t="s">
        <v>1</v>
      </c>
      <c r="F353" s="165" t="s">
        <v>400</v>
      </c>
      <c r="H353" s="166">
        <v>15.2</v>
      </c>
      <c r="I353" s="6"/>
      <c r="L353" s="163"/>
      <c r="M353" s="167"/>
      <c r="N353" s="168"/>
      <c r="O353" s="168"/>
      <c r="P353" s="168"/>
      <c r="Q353" s="168"/>
      <c r="R353" s="168"/>
      <c r="S353" s="168"/>
      <c r="T353" s="169"/>
      <c r="AT353" s="164" t="s">
        <v>155</v>
      </c>
      <c r="AU353" s="164" t="s">
        <v>83</v>
      </c>
      <c r="AV353" s="162" t="s">
        <v>83</v>
      </c>
      <c r="AW353" s="162" t="s">
        <v>30</v>
      </c>
      <c r="AX353" s="162" t="s">
        <v>73</v>
      </c>
      <c r="AY353" s="164" t="s">
        <v>124</v>
      </c>
    </row>
    <row r="354" spans="1:65" s="162" customFormat="1">
      <c r="B354" s="163"/>
      <c r="D354" s="158" t="s">
        <v>155</v>
      </c>
      <c r="E354" s="164" t="s">
        <v>1</v>
      </c>
      <c r="F354" s="165" t="s">
        <v>401</v>
      </c>
      <c r="H354" s="166">
        <v>16.809999999999999</v>
      </c>
      <c r="I354" s="6"/>
      <c r="L354" s="163"/>
      <c r="M354" s="167"/>
      <c r="N354" s="168"/>
      <c r="O354" s="168"/>
      <c r="P354" s="168"/>
      <c r="Q354" s="168"/>
      <c r="R354" s="168"/>
      <c r="S354" s="168"/>
      <c r="T354" s="169"/>
      <c r="AT354" s="164" t="s">
        <v>155</v>
      </c>
      <c r="AU354" s="164" t="s">
        <v>83</v>
      </c>
      <c r="AV354" s="162" t="s">
        <v>83</v>
      </c>
      <c r="AW354" s="162" t="s">
        <v>30</v>
      </c>
      <c r="AX354" s="162" t="s">
        <v>73</v>
      </c>
      <c r="AY354" s="164" t="s">
        <v>124</v>
      </c>
    </row>
    <row r="355" spans="1:65" s="170" customFormat="1">
      <c r="B355" s="171"/>
      <c r="D355" s="158" t="s">
        <v>155</v>
      </c>
      <c r="E355" s="172" t="s">
        <v>1</v>
      </c>
      <c r="F355" s="173" t="s">
        <v>157</v>
      </c>
      <c r="H355" s="174">
        <v>32.01</v>
      </c>
      <c r="I355" s="7"/>
      <c r="L355" s="171"/>
      <c r="M355" s="175"/>
      <c r="N355" s="176"/>
      <c r="O355" s="176"/>
      <c r="P355" s="176"/>
      <c r="Q355" s="176"/>
      <c r="R355" s="176"/>
      <c r="S355" s="176"/>
      <c r="T355" s="177"/>
      <c r="AT355" s="172" t="s">
        <v>155</v>
      </c>
      <c r="AU355" s="172" t="s">
        <v>83</v>
      </c>
      <c r="AV355" s="170" t="s">
        <v>131</v>
      </c>
      <c r="AW355" s="170" t="s">
        <v>30</v>
      </c>
      <c r="AX355" s="170" t="s">
        <v>81</v>
      </c>
      <c r="AY355" s="172" t="s">
        <v>124</v>
      </c>
    </row>
    <row r="356" spans="1:65" s="28" customFormat="1" ht="21.75" customHeight="1">
      <c r="A356" s="24"/>
      <c r="B356" s="25"/>
      <c r="C356" s="146" t="s">
        <v>402</v>
      </c>
      <c r="D356" s="146" t="s">
        <v>126</v>
      </c>
      <c r="E356" s="147" t="s">
        <v>403</v>
      </c>
      <c r="F356" s="148" t="s">
        <v>404</v>
      </c>
      <c r="G356" s="149" t="s">
        <v>166</v>
      </c>
      <c r="H356" s="150">
        <v>181.1</v>
      </c>
      <c r="I356" s="5"/>
      <c r="J356" s="151">
        <f>ROUND(I356*H356,2)</f>
        <v>0</v>
      </c>
      <c r="K356" s="148" t="s">
        <v>130</v>
      </c>
      <c r="L356" s="25"/>
      <c r="M356" s="152" t="s">
        <v>1</v>
      </c>
      <c r="N356" s="153" t="s">
        <v>38</v>
      </c>
      <c r="O356" s="52"/>
      <c r="P356" s="154">
        <f>O356*H356</f>
        <v>0</v>
      </c>
      <c r="Q356" s="154">
        <v>1.74E-4</v>
      </c>
      <c r="R356" s="154">
        <f>Q356*H356</f>
        <v>3.1511400000000002E-2</v>
      </c>
      <c r="S356" s="154">
        <v>0</v>
      </c>
      <c r="T356" s="155">
        <f>S356*H356</f>
        <v>0</v>
      </c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R356" s="156" t="s">
        <v>131</v>
      </c>
      <c r="AT356" s="156" t="s">
        <v>126</v>
      </c>
      <c r="AU356" s="156" t="s">
        <v>83</v>
      </c>
      <c r="AY356" s="12" t="s">
        <v>124</v>
      </c>
      <c r="BE356" s="157">
        <f>IF(N356="základní",J356,0)</f>
        <v>0</v>
      </c>
      <c r="BF356" s="157">
        <f>IF(N356="snížená",J356,0)</f>
        <v>0</v>
      </c>
      <c r="BG356" s="157">
        <f>IF(N356="zákl. přenesená",J356,0)</f>
        <v>0</v>
      </c>
      <c r="BH356" s="157">
        <f>IF(N356="sníž. přenesená",J356,0)</f>
        <v>0</v>
      </c>
      <c r="BI356" s="157">
        <f>IF(N356="nulová",J356,0)</f>
        <v>0</v>
      </c>
      <c r="BJ356" s="12" t="s">
        <v>81</v>
      </c>
      <c r="BK356" s="157">
        <f>ROUND(I356*H356,2)</f>
        <v>0</v>
      </c>
      <c r="BL356" s="12" t="s">
        <v>131</v>
      </c>
      <c r="BM356" s="156" t="s">
        <v>405</v>
      </c>
    </row>
    <row r="357" spans="1:65" s="28" customFormat="1" ht="19.5">
      <c r="A357" s="24"/>
      <c r="B357" s="25"/>
      <c r="C357" s="24"/>
      <c r="D357" s="158" t="s">
        <v>132</v>
      </c>
      <c r="E357" s="24"/>
      <c r="F357" s="159" t="s">
        <v>404</v>
      </c>
      <c r="G357" s="24"/>
      <c r="H357" s="24"/>
      <c r="I357" s="3"/>
      <c r="J357" s="24"/>
      <c r="K357" s="24"/>
      <c r="L357" s="25"/>
      <c r="M357" s="160"/>
      <c r="N357" s="161"/>
      <c r="O357" s="52"/>
      <c r="P357" s="52"/>
      <c r="Q357" s="52"/>
      <c r="R357" s="52"/>
      <c r="S357" s="52"/>
      <c r="T357" s="53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T357" s="12" t="s">
        <v>132</v>
      </c>
      <c r="AU357" s="12" t="s">
        <v>83</v>
      </c>
    </row>
    <row r="358" spans="1:65" s="162" customFormat="1">
      <c r="B358" s="163"/>
      <c r="D358" s="158" t="s">
        <v>155</v>
      </c>
      <c r="E358" s="164" t="s">
        <v>1</v>
      </c>
      <c r="F358" s="165" t="s">
        <v>406</v>
      </c>
      <c r="H358" s="166">
        <v>86.8</v>
      </c>
      <c r="I358" s="6"/>
      <c r="L358" s="163"/>
      <c r="M358" s="167"/>
      <c r="N358" s="168"/>
      <c r="O358" s="168"/>
      <c r="P358" s="168"/>
      <c r="Q358" s="168"/>
      <c r="R358" s="168"/>
      <c r="S358" s="168"/>
      <c r="T358" s="169"/>
      <c r="AT358" s="164" t="s">
        <v>155</v>
      </c>
      <c r="AU358" s="164" t="s">
        <v>83</v>
      </c>
      <c r="AV358" s="162" t="s">
        <v>83</v>
      </c>
      <c r="AW358" s="162" t="s">
        <v>30</v>
      </c>
      <c r="AX358" s="162" t="s">
        <v>73</v>
      </c>
      <c r="AY358" s="164" t="s">
        <v>124</v>
      </c>
    </row>
    <row r="359" spans="1:65" s="162" customFormat="1">
      <c r="B359" s="163"/>
      <c r="D359" s="158" t="s">
        <v>155</v>
      </c>
      <c r="E359" s="164" t="s">
        <v>1</v>
      </c>
      <c r="F359" s="165" t="s">
        <v>407</v>
      </c>
      <c r="H359" s="166">
        <v>94.3</v>
      </c>
      <c r="I359" s="6"/>
      <c r="L359" s="163"/>
      <c r="M359" s="167"/>
      <c r="N359" s="168"/>
      <c r="O359" s="168"/>
      <c r="P359" s="168"/>
      <c r="Q359" s="168"/>
      <c r="R359" s="168"/>
      <c r="S359" s="168"/>
      <c r="T359" s="169"/>
      <c r="AT359" s="164" t="s">
        <v>155</v>
      </c>
      <c r="AU359" s="164" t="s">
        <v>83</v>
      </c>
      <c r="AV359" s="162" t="s">
        <v>83</v>
      </c>
      <c r="AW359" s="162" t="s">
        <v>30</v>
      </c>
      <c r="AX359" s="162" t="s">
        <v>73</v>
      </c>
      <c r="AY359" s="164" t="s">
        <v>124</v>
      </c>
    </row>
    <row r="360" spans="1:65" s="170" customFormat="1">
      <c r="B360" s="171"/>
      <c r="D360" s="158" t="s">
        <v>155</v>
      </c>
      <c r="E360" s="172" t="s">
        <v>1</v>
      </c>
      <c r="F360" s="173" t="s">
        <v>157</v>
      </c>
      <c r="H360" s="174">
        <v>181.1</v>
      </c>
      <c r="I360" s="7"/>
      <c r="L360" s="171"/>
      <c r="M360" s="175"/>
      <c r="N360" s="176"/>
      <c r="O360" s="176"/>
      <c r="P360" s="176"/>
      <c r="Q360" s="176"/>
      <c r="R360" s="176"/>
      <c r="S360" s="176"/>
      <c r="T360" s="177"/>
      <c r="AT360" s="172" t="s">
        <v>155</v>
      </c>
      <c r="AU360" s="172" t="s">
        <v>83</v>
      </c>
      <c r="AV360" s="170" t="s">
        <v>131</v>
      </c>
      <c r="AW360" s="170" t="s">
        <v>30</v>
      </c>
      <c r="AX360" s="170" t="s">
        <v>81</v>
      </c>
      <c r="AY360" s="172" t="s">
        <v>124</v>
      </c>
    </row>
    <row r="361" spans="1:65" s="28" customFormat="1" ht="21.75" customHeight="1">
      <c r="A361" s="24"/>
      <c r="B361" s="25"/>
      <c r="C361" s="146" t="s">
        <v>270</v>
      </c>
      <c r="D361" s="146" t="s">
        <v>126</v>
      </c>
      <c r="E361" s="147" t="s">
        <v>408</v>
      </c>
      <c r="F361" s="148" t="s">
        <v>409</v>
      </c>
      <c r="G361" s="149" t="s">
        <v>166</v>
      </c>
      <c r="H361" s="150">
        <v>20</v>
      </c>
      <c r="I361" s="5"/>
      <c r="J361" s="151">
        <f>ROUND(I361*H361,2)</f>
        <v>0</v>
      </c>
      <c r="K361" s="148" t="s">
        <v>130</v>
      </c>
      <c r="L361" s="25"/>
      <c r="M361" s="152" t="s">
        <v>1</v>
      </c>
      <c r="N361" s="153" t="s">
        <v>38</v>
      </c>
      <c r="O361" s="52"/>
      <c r="P361" s="154">
        <f>O361*H361</f>
        <v>0</v>
      </c>
      <c r="Q361" s="154">
        <v>0.16370599999999999</v>
      </c>
      <c r="R361" s="154">
        <f>Q361*H361</f>
        <v>3.2741199999999999</v>
      </c>
      <c r="S361" s="154">
        <v>0</v>
      </c>
      <c r="T361" s="155">
        <f>S361*H361</f>
        <v>0</v>
      </c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R361" s="156" t="s">
        <v>131</v>
      </c>
      <c r="AT361" s="156" t="s">
        <v>126</v>
      </c>
      <c r="AU361" s="156" t="s">
        <v>83</v>
      </c>
      <c r="AY361" s="12" t="s">
        <v>124</v>
      </c>
      <c r="BE361" s="157">
        <f>IF(N361="základní",J361,0)</f>
        <v>0</v>
      </c>
      <c r="BF361" s="157">
        <f>IF(N361="snížená",J361,0)</f>
        <v>0</v>
      </c>
      <c r="BG361" s="157">
        <f>IF(N361="zákl. přenesená",J361,0)</f>
        <v>0</v>
      </c>
      <c r="BH361" s="157">
        <f>IF(N361="sníž. přenesená",J361,0)</f>
        <v>0</v>
      </c>
      <c r="BI361" s="157">
        <f>IF(N361="nulová",J361,0)</f>
        <v>0</v>
      </c>
      <c r="BJ361" s="12" t="s">
        <v>81</v>
      </c>
      <c r="BK361" s="157">
        <f>ROUND(I361*H361,2)</f>
        <v>0</v>
      </c>
      <c r="BL361" s="12" t="s">
        <v>131</v>
      </c>
      <c r="BM361" s="156" t="s">
        <v>410</v>
      </c>
    </row>
    <row r="362" spans="1:65" s="28" customFormat="1" ht="19.5">
      <c r="A362" s="24"/>
      <c r="B362" s="25"/>
      <c r="C362" s="24"/>
      <c r="D362" s="158" t="s">
        <v>132</v>
      </c>
      <c r="E362" s="24"/>
      <c r="F362" s="159" t="s">
        <v>409</v>
      </c>
      <c r="G362" s="24"/>
      <c r="H362" s="24"/>
      <c r="I362" s="3"/>
      <c r="J362" s="24"/>
      <c r="K362" s="24"/>
      <c r="L362" s="25"/>
      <c r="M362" s="160"/>
      <c r="N362" s="161"/>
      <c r="O362" s="52"/>
      <c r="P362" s="52"/>
      <c r="Q362" s="52"/>
      <c r="R362" s="52"/>
      <c r="S362" s="52"/>
      <c r="T362" s="53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T362" s="12" t="s">
        <v>132</v>
      </c>
      <c r="AU362" s="12" t="s">
        <v>83</v>
      </c>
    </row>
    <row r="363" spans="1:65" s="28" customFormat="1" ht="16.5" customHeight="1">
      <c r="A363" s="24"/>
      <c r="B363" s="25"/>
      <c r="C363" s="186" t="s">
        <v>411</v>
      </c>
      <c r="D363" s="186" t="s">
        <v>196</v>
      </c>
      <c r="E363" s="187" t="s">
        <v>412</v>
      </c>
      <c r="F363" s="188" t="s">
        <v>413</v>
      </c>
      <c r="G363" s="189" t="s">
        <v>166</v>
      </c>
      <c r="H363" s="190">
        <v>20</v>
      </c>
      <c r="I363" s="9"/>
      <c r="J363" s="191">
        <f>ROUND(I363*H363,2)</f>
        <v>0</v>
      </c>
      <c r="K363" s="188" t="s">
        <v>130</v>
      </c>
      <c r="L363" s="192"/>
      <c r="M363" s="193" t="s">
        <v>1</v>
      </c>
      <c r="N363" s="194" t="s">
        <v>38</v>
      </c>
      <c r="O363" s="52"/>
      <c r="P363" s="154">
        <f>O363*H363</f>
        <v>0</v>
      </c>
      <c r="Q363" s="154">
        <v>0.13131999999999999</v>
      </c>
      <c r="R363" s="154">
        <f>Q363*H363</f>
        <v>2.6263999999999998</v>
      </c>
      <c r="S363" s="154">
        <v>0</v>
      </c>
      <c r="T363" s="155">
        <f>S363*H363</f>
        <v>0</v>
      </c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R363" s="156" t="s">
        <v>143</v>
      </c>
      <c r="AT363" s="156" t="s">
        <v>196</v>
      </c>
      <c r="AU363" s="156" t="s">
        <v>83</v>
      </c>
      <c r="AY363" s="12" t="s">
        <v>124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2" t="s">
        <v>81</v>
      </c>
      <c r="BK363" s="157">
        <f>ROUND(I363*H363,2)</f>
        <v>0</v>
      </c>
      <c r="BL363" s="12" t="s">
        <v>131</v>
      </c>
      <c r="BM363" s="156" t="s">
        <v>414</v>
      </c>
    </row>
    <row r="364" spans="1:65" s="28" customFormat="1">
      <c r="A364" s="24"/>
      <c r="B364" s="25"/>
      <c r="C364" s="24"/>
      <c r="D364" s="158" t="s">
        <v>132</v>
      </c>
      <c r="E364" s="24"/>
      <c r="F364" s="159" t="s">
        <v>413</v>
      </c>
      <c r="G364" s="24"/>
      <c r="H364" s="24"/>
      <c r="I364" s="3"/>
      <c r="J364" s="24"/>
      <c r="K364" s="24"/>
      <c r="L364" s="25"/>
      <c r="M364" s="160"/>
      <c r="N364" s="161"/>
      <c r="O364" s="52"/>
      <c r="P364" s="52"/>
      <c r="Q364" s="52"/>
      <c r="R364" s="52"/>
      <c r="S364" s="52"/>
      <c r="T364" s="53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T364" s="12" t="s">
        <v>132</v>
      </c>
      <c r="AU364" s="12" t="s">
        <v>83</v>
      </c>
    </row>
    <row r="365" spans="1:65" s="28" customFormat="1" ht="21.75" customHeight="1">
      <c r="A365" s="24"/>
      <c r="B365" s="25"/>
      <c r="C365" s="146" t="s">
        <v>273</v>
      </c>
      <c r="D365" s="146" t="s">
        <v>126</v>
      </c>
      <c r="E365" s="147" t="s">
        <v>415</v>
      </c>
      <c r="F365" s="148" t="s">
        <v>416</v>
      </c>
      <c r="G365" s="149" t="s">
        <v>142</v>
      </c>
      <c r="H365" s="150">
        <v>15</v>
      </c>
      <c r="I365" s="5"/>
      <c r="J365" s="151">
        <f>ROUND(I365*H365,2)</f>
        <v>0</v>
      </c>
      <c r="K365" s="148" t="s">
        <v>130</v>
      </c>
      <c r="L365" s="25"/>
      <c r="M365" s="152" t="s">
        <v>1</v>
      </c>
      <c r="N365" s="153" t="s">
        <v>38</v>
      </c>
      <c r="O365" s="52"/>
      <c r="P365" s="154">
        <f>O365*H365</f>
        <v>0</v>
      </c>
      <c r="Q365" s="154">
        <v>1.87207E-3</v>
      </c>
      <c r="R365" s="154">
        <f>Q365*H365</f>
        <v>2.808105E-2</v>
      </c>
      <c r="S365" s="154">
        <v>0</v>
      </c>
      <c r="T365" s="155">
        <f>S365*H365</f>
        <v>0</v>
      </c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R365" s="156" t="s">
        <v>131</v>
      </c>
      <c r="AT365" s="156" t="s">
        <v>126</v>
      </c>
      <c r="AU365" s="156" t="s">
        <v>83</v>
      </c>
      <c r="AY365" s="12" t="s">
        <v>124</v>
      </c>
      <c r="BE365" s="157">
        <f>IF(N365="základní",J365,0)</f>
        <v>0</v>
      </c>
      <c r="BF365" s="157">
        <f>IF(N365="snížená",J365,0)</f>
        <v>0</v>
      </c>
      <c r="BG365" s="157">
        <f>IF(N365="zákl. přenesená",J365,0)</f>
        <v>0</v>
      </c>
      <c r="BH365" s="157">
        <f>IF(N365="sníž. přenesená",J365,0)</f>
        <v>0</v>
      </c>
      <c r="BI365" s="157">
        <f>IF(N365="nulová",J365,0)</f>
        <v>0</v>
      </c>
      <c r="BJ365" s="12" t="s">
        <v>81</v>
      </c>
      <c r="BK365" s="157">
        <f>ROUND(I365*H365,2)</f>
        <v>0</v>
      </c>
      <c r="BL365" s="12" t="s">
        <v>131</v>
      </c>
      <c r="BM365" s="156" t="s">
        <v>417</v>
      </c>
    </row>
    <row r="366" spans="1:65" s="28" customFormat="1">
      <c r="A366" s="24"/>
      <c r="B366" s="25"/>
      <c r="C366" s="24"/>
      <c r="D366" s="158" t="s">
        <v>132</v>
      </c>
      <c r="E366" s="24"/>
      <c r="F366" s="159" t="s">
        <v>416</v>
      </c>
      <c r="G366" s="24"/>
      <c r="H366" s="24"/>
      <c r="I366" s="3"/>
      <c r="J366" s="24"/>
      <c r="K366" s="24"/>
      <c r="L366" s="25"/>
      <c r="M366" s="160"/>
      <c r="N366" s="161"/>
      <c r="O366" s="52"/>
      <c r="P366" s="52"/>
      <c r="Q366" s="52"/>
      <c r="R366" s="52"/>
      <c r="S366" s="52"/>
      <c r="T366" s="53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T366" s="12" t="s">
        <v>132</v>
      </c>
      <c r="AU366" s="12" t="s">
        <v>83</v>
      </c>
    </row>
    <row r="367" spans="1:65" s="28" customFormat="1" ht="16.5" customHeight="1">
      <c r="A367" s="24"/>
      <c r="B367" s="25"/>
      <c r="C367" s="186" t="s">
        <v>418</v>
      </c>
      <c r="D367" s="186" t="s">
        <v>196</v>
      </c>
      <c r="E367" s="187" t="s">
        <v>419</v>
      </c>
      <c r="F367" s="188" t="s">
        <v>420</v>
      </c>
      <c r="G367" s="189" t="s">
        <v>142</v>
      </c>
      <c r="H367" s="190">
        <v>15</v>
      </c>
      <c r="I367" s="9"/>
      <c r="J367" s="191">
        <f>ROUND(I367*H367,2)</f>
        <v>0</v>
      </c>
      <c r="K367" s="188" t="s">
        <v>130</v>
      </c>
      <c r="L367" s="192"/>
      <c r="M367" s="193" t="s">
        <v>1</v>
      </c>
      <c r="N367" s="194" t="s">
        <v>38</v>
      </c>
      <c r="O367" s="52"/>
      <c r="P367" s="154">
        <f>O367*H367</f>
        <v>0</v>
      </c>
      <c r="Q367" s="154">
        <v>0.2</v>
      </c>
      <c r="R367" s="154">
        <f>Q367*H367</f>
        <v>3</v>
      </c>
      <c r="S367" s="154">
        <v>0</v>
      </c>
      <c r="T367" s="155">
        <f>S367*H367</f>
        <v>0</v>
      </c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R367" s="156" t="s">
        <v>143</v>
      </c>
      <c r="AT367" s="156" t="s">
        <v>196</v>
      </c>
      <c r="AU367" s="156" t="s">
        <v>83</v>
      </c>
      <c r="AY367" s="12" t="s">
        <v>124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2" t="s">
        <v>81</v>
      </c>
      <c r="BK367" s="157">
        <f>ROUND(I367*H367,2)</f>
        <v>0</v>
      </c>
      <c r="BL367" s="12" t="s">
        <v>131</v>
      </c>
      <c r="BM367" s="156" t="s">
        <v>421</v>
      </c>
    </row>
    <row r="368" spans="1:65" s="28" customFormat="1">
      <c r="A368" s="24"/>
      <c r="B368" s="25"/>
      <c r="C368" s="24"/>
      <c r="D368" s="158" t="s">
        <v>132</v>
      </c>
      <c r="E368" s="24"/>
      <c r="F368" s="159" t="s">
        <v>420</v>
      </c>
      <c r="G368" s="24"/>
      <c r="H368" s="24"/>
      <c r="I368" s="3"/>
      <c r="J368" s="24"/>
      <c r="K368" s="24"/>
      <c r="L368" s="25"/>
      <c r="M368" s="160"/>
      <c r="N368" s="161"/>
      <c r="O368" s="52"/>
      <c r="P368" s="52"/>
      <c r="Q368" s="52"/>
      <c r="R368" s="52"/>
      <c r="S368" s="52"/>
      <c r="T368" s="53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T368" s="12" t="s">
        <v>132</v>
      </c>
      <c r="AU368" s="12" t="s">
        <v>83</v>
      </c>
    </row>
    <row r="369" spans="1:65" s="28" customFormat="1" ht="16.5" customHeight="1">
      <c r="A369" s="24"/>
      <c r="B369" s="25"/>
      <c r="C369" s="186" t="s">
        <v>280</v>
      </c>
      <c r="D369" s="186" t="s">
        <v>196</v>
      </c>
      <c r="E369" s="187" t="s">
        <v>422</v>
      </c>
      <c r="F369" s="188" t="s">
        <v>423</v>
      </c>
      <c r="G369" s="189" t="s">
        <v>166</v>
      </c>
      <c r="H369" s="190">
        <v>19.8</v>
      </c>
      <c r="I369" s="9"/>
      <c r="J369" s="191">
        <f>ROUND(I369*H369,2)</f>
        <v>0</v>
      </c>
      <c r="K369" s="188" t="s">
        <v>130</v>
      </c>
      <c r="L369" s="192"/>
      <c r="M369" s="193" t="s">
        <v>1</v>
      </c>
      <c r="N369" s="194" t="s">
        <v>38</v>
      </c>
      <c r="O369" s="52"/>
      <c r="P369" s="154">
        <f>O369*H369</f>
        <v>0</v>
      </c>
      <c r="Q369" s="154">
        <v>0</v>
      </c>
      <c r="R369" s="154">
        <f>Q369*H369</f>
        <v>0</v>
      </c>
      <c r="S369" s="154">
        <v>0</v>
      </c>
      <c r="T369" s="155">
        <f>S369*H369</f>
        <v>0</v>
      </c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R369" s="156" t="s">
        <v>143</v>
      </c>
      <c r="AT369" s="156" t="s">
        <v>196</v>
      </c>
      <c r="AU369" s="156" t="s">
        <v>83</v>
      </c>
      <c r="AY369" s="12" t="s">
        <v>124</v>
      </c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12" t="s">
        <v>81</v>
      </c>
      <c r="BK369" s="157">
        <f>ROUND(I369*H369,2)</f>
        <v>0</v>
      </c>
      <c r="BL369" s="12" t="s">
        <v>131</v>
      </c>
      <c r="BM369" s="156" t="s">
        <v>424</v>
      </c>
    </row>
    <row r="370" spans="1:65" s="28" customFormat="1">
      <c r="A370" s="24"/>
      <c r="B370" s="25"/>
      <c r="C370" s="24"/>
      <c r="D370" s="158" t="s">
        <v>132</v>
      </c>
      <c r="E370" s="24"/>
      <c r="F370" s="159" t="s">
        <v>423</v>
      </c>
      <c r="G370" s="24"/>
      <c r="H370" s="24"/>
      <c r="I370" s="3"/>
      <c r="J370" s="24"/>
      <c r="K370" s="24"/>
      <c r="L370" s="25"/>
      <c r="M370" s="160"/>
      <c r="N370" s="161"/>
      <c r="O370" s="52"/>
      <c r="P370" s="52"/>
      <c r="Q370" s="52"/>
      <c r="R370" s="52"/>
      <c r="S370" s="52"/>
      <c r="T370" s="53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T370" s="12" t="s">
        <v>132</v>
      </c>
      <c r="AU370" s="12" t="s">
        <v>83</v>
      </c>
    </row>
    <row r="371" spans="1:65" s="162" customFormat="1" ht="22.5">
      <c r="B371" s="163"/>
      <c r="D371" s="158" t="s">
        <v>155</v>
      </c>
      <c r="E371" s="164" t="s">
        <v>1</v>
      </c>
      <c r="F371" s="165" t="s">
        <v>425</v>
      </c>
      <c r="H371" s="166">
        <v>19.8</v>
      </c>
      <c r="I371" s="6"/>
      <c r="L371" s="163"/>
      <c r="M371" s="167"/>
      <c r="N371" s="168"/>
      <c r="O371" s="168"/>
      <c r="P371" s="168"/>
      <c r="Q371" s="168"/>
      <c r="R371" s="168"/>
      <c r="S371" s="168"/>
      <c r="T371" s="169"/>
      <c r="AT371" s="164" t="s">
        <v>155</v>
      </c>
      <c r="AU371" s="164" t="s">
        <v>83</v>
      </c>
      <c r="AV371" s="162" t="s">
        <v>83</v>
      </c>
      <c r="AW371" s="162" t="s">
        <v>30</v>
      </c>
      <c r="AX371" s="162" t="s">
        <v>73</v>
      </c>
      <c r="AY371" s="164" t="s">
        <v>124</v>
      </c>
    </row>
    <row r="372" spans="1:65" s="170" customFormat="1">
      <c r="B372" s="171"/>
      <c r="D372" s="158" t="s">
        <v>155</v>
      </c>
      <c r="E372" s="172" t="s">
        <v>1</v>
      </c>
      <c r="F372" s="173" t="s">
        <v>157</v>
      </c>
      <c r="H372" s="174">
        <v>19.8</v>
      </c>
      <c r="I372" s="7"/>
      <c r="L372" s="171"/>
      <c r="M372" s="175"/>
      <c r="N372" s="176"/>
      <c r="O372" s="176"/>
      <c r="P372" s="176"/>
      <c r="Q372" s="176"/>
      <c r="R372" s="176"/>
      <c r="S372" s="176"/>
      <c r="T372" s="177"/>
      <c r="AT372" s="172" t="s">
        <v>155</v>
      </c>
      <c r="AU372" s="172" t="s">
        <v>83</v>
      </c>
      <c r="AV372" s="170" t="s">
        <v>131</v>
      </c>
      <c r="AW372" s="170" t="s">
        <v>30</v>
      </c>
      <c r="AX372" s="170" t="s">
        <v>81</v>
      </c>
      <c r="AY372" s="172" t="s">
        <v>124</v>
      </c>
    </row>
    <row r="373" spans="1:65" s="28" customFormat="1" ht="16.5" customHeight="1">
      <c r="A373" s="24"/>
      <c r="B373" s="25"/>
      <c r="C373" s="186" t="s">
        <v>426</v>
      </c>
      <c r="D373" s="186" t="s">
        <v>196</v>
      </c>
      <c r="E373" s="187" t="s">
        <v>427</v>
      </c>
      <c r="F373" s="188" t="s">
        <v>428</v>
      </c>
      <c r="G373" s="189" t="s">
        <v>166</v>
      </c>
      <c r="H373" s="190">
        <v>2</v>
      </c>
      <c r="I373" s="9"/>
      <c r="J373" s="191">
        <f>ROUND(I373*H373,2)</f>
        <v>0</v>
      </c>
      <c r="K373" s="188" t="s">
        <v>130</v>
      </c>
      <c r="L373" s="192"/>
      <c r="M373" s="193" t="s">
        <v>1</v>
      </c>
      <c r="N373" s="194" t="s">
        <v>38</v>
      </c>
      <c r="O373" s="52"/>
      <c r="P373" s="154">
        <f>O373*H373</f>
        <v>0</v>
      </c>
      <c r="Q373" s="154">
        <v>0</v>
      </c>
      <c r="R373" s="154">
        <f>Q373*H373</f>
        <v>0</v>
      </c>
      <c r="S373" s="154">
        <v>0</v>
      </c>
      <c r="T373" s="155">
        <f>S373*H373</f>
        <v>0</v>
      </c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R373" s="156" t="s">
        <v>143</v>
      </c>
      <c r="AT373" s="156" t="s">
        <v>196</v>
      </c>
      <c r="AU373" s="156" t="s">
        <v>83</v>
      </c>
      <c r="AY373" s="12" t="s">
        <v>124</v>
      </c>
      <c r="BE373" s="157">
        <f>IF(N373="základní",J373,0)</f>
        <v>0</v>
      </c>
      <c r="BF373" s="157">
        <f>IF(N373="snížená",J373,0)</f>
        <v>0</v>
      </c>
      <c r="BG373" s="157">
        <f>IF(N373="zákl. přenesená",J373,0)</f>
        <v>0</v>
      </c>
      <c r="BH373" s="157">
        <f>IF(N373="sníž. přenesená",J373,0)</f>
        <v>0</v>
      </c>
      <c r="BI373" s="157">
        <f>IF(N373="nulová",J373,0)</f>
        <v>0</v>
      </c>
      <c r="BJ373" s="12" t="s">
        <v>81</v>
      </c>
      <c r="BK373" s="157">
        <f>ROUND(I373*H373,2)</f>
        <v>0</v>
      </c>
      <c r="BL373" s="12" t="s">
        <v>131</v>
      </c>
      <c r="BM373" s="156" t="s">
        <v>429</v>
      </c>
    </row>
    <row r="374" spans="1:65" s="28" customFormat="1">
      <c r="A374" s="24"/>
      <c r="B374" s="25"/>
      <c r="C374" s="24"/>
      <c r="D374" s="158" t="s">
        <v>132</v>
      </c>
      <c r="E374" s="24"/>
      <c r="F374" s="159" t="s">
        <v>428</v>
      </c>
      <c r="G374" s="24"/>
      <c r="H374" s="24"/>
      <c r="I374" s="3"/>
      <c r="J374" s="24"/>
      <c r="K374" s="24"/>
      <c r="L374" s="25"/>
      <c r="M374" s="160"/>
      <c r="N374" s="161"/>
      <c r="O374" s="52"/>
      <c r="P374" s="52"/>
      <c r="Q374" s="52"/>
      <c r="R374" s="52"/>
      <c r="S374" s="52"/>
      <c r="T374" s="53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T374" s="12" t="s">
        <v>132</v>
      </c>
      <c r="AU374" s="12" t="s">
        <v>83</v>
      </c>
    </row>
    <row r="375" spans="1:65" s="28" customFormat="1" ht="21.75" customHeight="1">
      <c r="A375" s="24"/>
      <c r="B375" s="25"/>
      <c r="C375" s="146" t="s">
        <v>283</v>
      </c>
      <c r="D375" s="146" t="s">
        <v>126</v>
      </c>
      <c r="E375" s="147" t="s">
        <v>430</v>
      </c>
      <c r="F375" s="148" t="s">
        <v>431</v>
      </c>
      <c r="G375" s="149" t="s">
        <v>142</v>
      </c>
      <c r="H375" s="150">
        <v>2</v>
      </c>
      <c r="I375" s="5"/>
      <c r="J375" s="151">
        <f>ROUND(I375*H375,2)</f>
        <v>0</v>
      </c>
      <c r="K375" s="148" t="s">
        <v>130</v>
      </c>
      <c r="L375" s="25"/>
      <c r="M375" s="152" t="s">
        <v>1</v>
      </c>
      <c r="N375" s="153" t="s">
        <v>38</v>
      </c>
      <c r="O375" s="52"/>
      <c r="P375" s="154">
        <f>O375*H375</f>
        <v>0</v>
      </c>
      <c r="Q375" s="154">
        <v>6.4850000000000003E-3</v>
      </c>
      <c r="R375" s="154">
        <f>Q375*H375</f>
        <v>1.2970000000000001E-2</v>
      </c>
      <c r="S375" s="154">
        <v>0</v>
      </c>
      <c r="T375" s="155">
        <f>S375*H375</f>
        <v>0</v>
      </c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R375" s="156" t="s">
        <v>131</v>
      </c>
      <c r="AT375" s="156" t="s">
        <v>126</v>
      </c>
      <c r="AU375" s="156" t="s">
        <v>83</v>
      </c>
      <c r="AY375" s="12" t="s">
        <v>124</v>
      </c>
      <c r="BE375" s="157">
        <f>IF(N375="základní",J375,0)</f>
        <v>0</v>
      </c>
      <c r="BF375" s="157">
        <f>IF(N375="snížená",J375,0)</f>
        <v>0</v>
      </c>
      <c r="BG375" s="157">
        <f>IF(N375="zákl. přenesená",J375,0)</f>
        <v>0</v>
      </c>
      <c r="BH375" s="157">
        <f>IF(N375="sníž. přenesená",J375,0)</f>
        <v>0</v>
      </c>
      <c r="BI375" s="157">
        <f>IF(N375="nulová",J375,0)</f>
        <v>0</v>
      </c>
      <c r="BJ375" s="12" t="s">
        <v>81</v>
      </c>
      <c r="BK375" s="157">
        <f>ROUND(I375*H375,2)</f>
        <v>0</v>
      </c>
      <c r="BL375" s="12" t="s">
        <v>131</v>
      </c>
      <c r="BM375" s="156" t="s">
        <v>432</v>
      </c>
    </row>
    <row r="376" spans="1:65" s="28" customFormat="1" ht="19.5">
      <c r="A376" s="24"/>
      <c r="B376" s="25"/>
      <c r="C376" s="24"/>
      <c r="D376" s="158" t="s">
        <v>132</v>
      </c>
      <c r="E376" s="24"/>
      <c r="F376" s="159" t="s">
        <v>431</v>
      </c>
      <c r="G376" s="24"/>
      <c r="H376" s="24"/>
      <c r="I376" s="3"/>
      <c r="J376" s="24"/>
      <c r="K376" s="24"/>
      <c r="L376" s="25"/>
      <c r="M376" s="160"/>
      <c r="N376" s="161"/>
      <c r="O376" s="52"/>
      <c r="P376" s="52"/>
      <c r="Q376" s="52"/>
      <c r="R376" s="52"/>
      <c r="S376" s="52"/>
      <c r="T376" s="53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T376" s="12" t="s">
        <v>132</v>
      </c>
      <c r="AU376" s="12" t="s">
        <v>83</v>
      </c>
    </row>
    <row r="377" spans="1:65" s="28" customFormat="1" ht="16.5" customHeight="1">
      <c r="A377" s="24"/>
      <c r="B377" s="25"/>
      <c r="C377" s="146" t="s">
        <v>433</v>
      </c>
      <c r="D377" s="146" t="s">
        <v>126</v>
      </c>
      <c r="E377" s="147" t="s">
        <v>434</v>
      </c>
      <c r="F377" s="148" t="s">
        <v>435</v>
      </c>
      <c r="G377" s="149" t="s">
        <v>166</v>
      </c>
      <c r="H377" s="150">
        <v>2</v>
      </c>
      <c r="I377" s="5"/>
      <c r="J377" s="151">
        <f>ROUND(I377*H377,2)</f>
        <v>0</v>
      </c>
      <c r="K377" s="148" t="s">
        <v>130</v>
      </c>
      <c r="L377" s="25"/>
      <c r="M377" s="152" t="s">
        <v>1</v>
      </c>
      <c r="N377" s="153" t="s">
        <v>38</v>
      </c>
      <c r="O377" s="52"/>
      <c r="P377" s="154">
        <f>O377*H377</f>
        <v>0</v>
      </c>
      <c r="Q377" s="154">
        <v>0</v>
      </c>
      <c r="R377" s="154">
        <f>Q377*H377</f>
        <v>0</v>
      </c>
      <c r="S377" s="154">
        <v>0</v>
      </c>
      <c r="T377" s="155">
        <f>S377*H377</f>
        <v>0</v>
      </c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R377" s="156" t="s">
        <v>131</v>
      </c>
      <c r="AT377" s="156" t="s">
        <v>126</v>
      </c>
      <c r="AU377" s="156" t="s">
        <v>83</v>
      </c>
      <c r="AY377" s="12" t="s">
        <v>124</v>
      </c>
      <c r="BE377" s="157">
        <f>IF(N377="základní",J377,0)</f>
        <v>0</v>
      </c>
      <c r="BF377" s="157">
        <f>IF(N377="snížená",J377,0)</f>
        <v>0</v>
      </c>
      <c r="BG377" s="157">
        <f>IF(N377="zákl. přenesená",J377,0)</f>
        <v>0</v>
      </c>
      <c r="BH377" s="157">
        <f>IF(N377="sníž. přenesená",J377,0)</f>
        <v>0</v>
      </c>
      <c r="BI377" s="157">
        <f>IF(N377="nulová",J377,0)</f>
        <v>0</v>
      </c>
      <c r="BJ377" s="12" t="s">
        <v>81</v>
      </c>
      <c r="BK377" s="157">
        <f>ROUND(I377*H377,2)</f>
        <v>0</v>
      </c>
      <c r="BL377" s="12" t="s">
        <v>131</v>
      </c>
      <c r="BM377" s="156" t="s">
        <v>436</v>
      </c>
    </row>
    <row r="378" spans="1:65" s="28" customFormat="1">
      <c r="A378" s="24"/>
      <c r="B378" s="25"/>
      <c r="C378" s="24"/>
      <c r="D378" s="158" t="s">
        <v>132</v>
      </c>
      <c r="E378" s="24"/>
      <c r="F378" s="159" t="s">
        <v>435</v>
      </c>
      <c r="G378" s="24"/>
      <c r="H378" s="24"/>
      <c r="I378" s="3"/>
      <c r="J378" s="24"/>
      <c r="K378" s="24"/>
      <c r="L378" s="25"/>
      <c r="M378" s="160"/>
      <c r="N378" s="161"/>
      <c r="O378" s="52"/>
      <c r="P378" s="52"/>
      <c r="Q378" s="52"/>
      <c r="R378" s="52"/>
      <c r="S378" s="52"/>
      <c r="T378" s="53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T378" s="12" t="s">
        <v>132</v>
      </c>
      <c r="AU378" s="12" t="s">
        <v>83</v>
      </c>
    </row>
    <row r="379" spans="1:65" s="178" customFormat="1" ht="22.5">
      <c r="B379" s="179"/>
      <c r="D379" s="158" t="s">
        <v>155</v>
      </c>
      <c r="E379" s="180" t="s">
        <v>1</v>
      </c>
      <c r="F379" s="181" t="s">
        <v>437</v>
      </c>
      <c r="H379" s="180" t="s">
        <v>1</v>
      </c>
      <c r="I379" s="8"/>
      <c r="L379" s="179"/>
      <c r="M379" s="182"/>
      <c r="N379" s="183"/>
      <c r="O379" s="183"/>
      <c r="P379" s="183"/>
      <c r="Q379" s="183"/>
      <c r="R379" s="183"/>
      <c r="S379" s="183"/>
      <c r="T379" s="184"/>
      <c r="AT379" s="180" t="s">
        <v>155</v>
      </c>
      <c r="AU379" s="180" t="s">
        <v>83</v>
      </c>
      <c r="AV379" s="178" t="s">
        <v>81</v>
      </c>
      <c r="AW379" s="178" t="s">
        <v>30</v>
      </c>
      <c r="AX379" s="178" t="s">
        <v>73</v>
      </c>
      <c r="AY379" s="180" t="s">
        <v>124</v>
      </c>
    </row>
    <row r="380" spans="1:65" s="162" customFormat="1">
      <c r="B380" s="163"/>
      <c r="D380" s="158" t="s">
        <v>155</v>
      </c>
      <c r="E380" s="164" t="s">
        <v>1</v>
      </c>
      <c r="F380" s="165" t="s">
        <v>438</v>
      </c>
      <c r="H380" s="166">
        <v>2</v>
      </c>
      <c r="I380" s="6"/>
      <c r="L380" s="163"/>
      <c r="M380" s="167"/>
      <c r="N380" s="168"/>
      <c r="O380" s="168"/>
      <c r="P380" s="168"/>
      <c r="Q380" s="168"/>
      <c r="R380" s="168"/>
      <c r="S380" s="168"/>
      <c r="T380" s="169"/>
      <c r="AT380" s="164" t="s">
        <v>155</v>
      </c>
      <c r="AU380" s="164" t="s">
        <v>83</v>
      </c>
      <c r="AV380" s="162" t="s">
        <v>83</v>
      </c>
      <c r="AW380" s="162" t="s">
        <v>30</v>
      </c>
      <c r="AX380" s="162" t="s">
        <v>73</v>
      </c>
      <c r="AY380" s="164" t="s">
        <v>124</v>
      </c>
    </row>
    <row r="381" spans="1:65" s="170" customFormat="1">
      <c r="B381" s="171"/>
      <c r="D381" s="158" t="s">
        <v>155</v>
      </c>
      <c r="E381" s="172" t="s">
        <v>1</v>
      </c>
      <c r="F381" s="173" t="s">
        <v>157</v>
      </c>
      <c r="H381" s="174">
        <v>2</v>
      </c>
      <c r="I381" s="7"/>
      <c r="L381" s="171"/>
      <c r="M381" s="175"/>
      <c r="N381" s="176"/>
      <c r="O381" s="176"/>
      <c r="P381" s="176"/>
      <c r="Q381" s="176"/>
      <c r="R381" s="176"/>
      <c r="S381" s="176"/>
      <c r="T381" s="177"/>
      <c r="AT381" s="172" t="s">
        <v>155</v>
      </c>
      <c r="AU381" s="172" t="s">
        <v>83</v>
      </c>
      <c r="AV381" s="170" t="s">
        <v>131</v>
      </c>
      <c r="AW381" s="170" t="s">
        <v>30</v>
      </c>
      <c r="AX381" s="170" t="s">
        <v>81</v>
      </c>
      <c r="AY381" s="172" t="s">
        <v>124</v>
      </c>
    </row>
    <row r="382" spans="1:65" s="28" customFormat="1" ht="21.75" customHeight="1">
      <c r="A382" s="24"/>
      <c r="B382" s="25"/>
      <c r="C382" s="146" t="s">
        <v>290</v>
      </c>
      <c r="D382" s="146" t="s">
        <v>126</v>
      </c>
      <c r="E382" s="147" t="s">
        <v>439</v>
      </c>
      <c r="F382" s="148" t="s">
        <v>440</v>
      </c>
      <c r="G382" s="149" t="s">
        <v>142</v>
      </c>
      <c r="H382" s="150">
        <v>2</v>
      </c>
      <c r="I382" s="5"/>
      <c r="J382" s="151">
        <f>ROUND(I382*H382,2)</f>
        <v>0</v>
      </c>
      <c r="K382" s="148" t="s">
        <v>130</v>
      </c>
      <c r="L382" s="25"/>
      <c r="M382" s="152" t="s">
        <v>1</v>
      </c>
      <c r="N382" s="153" t="s">
        <v>38</v>
      </c>
      <c r="O382" s="52"/>
      <c r="P382" s="154">
        <f>O382*H382</f>
        <v>0</v>
      </c>
      <c r="Q382" s="154">
        <v>0</v>
      </c>
      <c r="R382" s="154">
        <f>Q382*H382</f>
        <v>0</v>
      </c>
      <c r="S382" s="154">
        <v>0</v>
      </c>
      <c r="T382" s="155">
        <f>S382*H382</f>
        <v>0</v>
      </c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R382" s="156" t="s">
        <v>131</v>
      </c>
      <c r="AT382" s="156" t="s">
        <v>126</v>
      </c>
      <c r="AU382" s="156" t="s">
        <v>83</v>
      </c>
      <c r="AY382" s="12" t="s">
        <v>124</v>
      </c>
      <c r="BE382" s="157">
        <f>IF(N382="základní",J382,0)</f>
        <v>0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2" t="s">
        <v>81</v>
      </c>
      <c r="BK382" s="157">
        <f>ROUND(I382*H382,2)</f>
        <v>0</v>
      </c>
      <c r="BL382" s="12" t="s">
        <v>131</v>
      </c>
      <c r="BM382" s="156" t="s">
        <v>441</v>
      </c>
    </row>
    <row r="383" spans="1:65" s="28" customFormat="1">
      <c r="A383" s="24"/>
      <c r="B383" s="25"/>
      <c r="C383" s="24"/>
      <c r="D383" s="158" t="s">
        <v>132</v>
      </c>
      <c r="E383" s="24"/>
      <c r="F383" s="159" t="s">
        <v>440</v>
      </c>
      <c r="G383" s="24"/>
      <c r="H383" s="24"/>
      <c r="I383" s="3"/>
      <c r="J383" s="24"/>
      <c r="K383" s="24"/>
      <c r="L383" s="25"/>
      <c r="M383" s="160"/>
      <c r="N383" s="161"/>
      <c r="O383" s="52"/>
      <c r="P383" s="52"/>
      <c r="Q383" s="52"/>
      <c r="R383" s="52"/>
      <c r="S383" s="52"/>
      <c r="T383" s="53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T383" s="12" t="s">
        <v>132</v>
      </c>
      <c r="AU383" s="12" t="s">
        <v>83</v>
      </c>
    </row>
    <row r="384" spans="1:65" s="28" customFormat="1" ht="21.75" customHeight="1">
      <c r="A384" s="24"/>
      <c r="B384" s="25"/>
      <c r="C384" s="146" t="s">
        <v>442</v>
      </c>
      <c r="D384" s="146" t="s">
        <v>126</v>
      </c>
      <c r="E384" s="147" t="s">
        <v>443</v>
      </c>
      <c r="F384" s="148" t="s">
        <v>444</v>
      </c>
      <c r="G384" s="149" t="s">
        <v>166</v>
      </c>
      <c r="H384" s="150">
        <v>2.8</v>
      </c>
      <c r="I384" s="5"/>
      <c r="J384" s="151">
        <f>ROUND(I384*H384,2)</f>
        <v>0</v>
      </c>
      <c r="K384" s="148" t="s">
        <v>130</v>
      </c>
      <c r="L384" s="25"/>
      <c r="M384" s="152" t="s">
        <v>1</v>
      </c>
      <c r="N384" s="153" t="s">
        <v>38</v>
      </c>
      <c r="O384" s="52"/>
      <c r="P384" s="154">
        <f>O384*H384</f>
        <v>0</v>
      </c>
      <c r="Q384" s="154">
        <v>2.451834E-3</v>
      </c>
      <c r="R384" s="154">
        <f>Q384*H384</f>
        <v>6.8651351999999997E-3</v>
      </c>
      <c r="S384" s="154">
        <v>0</v>
      </c>
      <c r="T384" s="155">
        <f>S384*H384</f>
        <v>0</v>
      </c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R384" s="156" t="s">
        <v>131</v>
      </c>
      <c r="AT384" s="156" t="s">
        <v>126</v>
      </c>
      <c r="AU384" s="156" t="s">
        <v>83</v>
      </c>
      <c r="AY384" s="12" t="s">
        <v>124</v>
      </c>
      <c r="BE384" s="157">
        <f>IF(N384="základní",J384,0)</f>
        <v>0</v>
      </c>
      <c r="BF384" s="157">
        <f>IF(N384="snížená",J384,0)</f>
        <v>0</v>
      </c>
      <c r="BG384" s="157">
        <f>IF(N384="zákl. přenesená",J384,0)</f>
        <v>0</v>
      </c>
      <c r="BH384" s="157">
        <f>IF(N384="sníž. přenesená",J384,0)</f>
        <v>0</v>
      </c>
      <c r="BI384" s="157">
        <f>IF(N384="nulová",J384,0)</f>
        <v>0</v>
      </c>
      <c r="BJ384" s="12" t="s">
        <v>81</v>
      </c>
      <c r="BK384" s="157">
        <f>ROUND(I384*H384,2)</f>
        <v>0</v>
      </c>
      <c r="BL384" s="12" t="s">
        <v>131</v>
      </c>
      <c r="BM384" s="156" t="s">
        <v>445</v>
      </c>
    </row>
    <row r="385" spans="1:65" s="28" customFormat="1" ht="19.5">
      <c r="A385" s="24"/>
      <c r="B385" s="25"/>
      <c r="C385" s="24"/>
      <c r="D385" s="158" t="s">
        <v>132</v>
      </c>
      <c r="E385" s="24"/>
      <c r="F385" s="159" t="s">
        <v>444</v>
      </c>
      <c r="G385" s="24"/>
      <c r="H385" s="24"/>
      <c r="I385" s="3"/>
      <c r="J385" s="24"/>
      <c r="K385" s="24"/>
      <c r="L385" s="25"/>
      <c r="M385" s="160"/>
      <c r="N385" s="161"/>
      <c r="O385" s="52"/>
      <c r="P385" s="52"/>
      <c r="Q385" s="52"/>
      <c r="R385" s="52"/>
      <c r="S385" s="52"/>
      <c r="T385" s="53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T385" s="12" t="s">
        <v>132</v>
      </c>
      <c r="AU385" s="12" t="s">
        <v>83</v>
      </c>
    </row>
    <row r="386" spans="1:65" s="178" customFormat="1" ht="22.5">
      <c r="B386" s="179"/>
      <c r="D386" s="158" t="s">
        <v>155</v>
      </c>
      <c r="E386" s="180" t="s">
        <v>1</v>
      </c>
      <c r="F386" s="181" t="s">
        <v>446</v>
      </c>
      <c r="H386" s="180" t="s">
        <v>1</v>
      </c>
      <c r="I386" s="8"/>
      <c r="L386" s="179"/>
      <c r="M386" s="182"/>
      <c r="N386" s="183"/>
      <c r="O386" s="183"/>
      <c r="P386" s="183"/>
      <c r="Q386" s="183"/>
      <c r="R386" s="183"/>
      <c r="S386" s="183"/>
      <c r="T386" s="184"/>
      <c r="AT386" s="180" t="s">
        <v>155</v>
      </c>
      <c r="AU386" s="180" t="s">
        <v>83</v>
      </c>
      <c r="AV386" s="178" t="s">
        <v>81</v>
      </c>
      <c r="AW386" s="178" t="s">
        <v>30</v>
      </c>
      <c r="AX386" s="178" t="s">
        <v>73</v>
      </c>
      <c r="AY386" s="180" t="s">
        <v>124</v>
      </c>
    </row>
    <row r="387" spans="1:65" s="162" customFormat="1">
      <c r="B387" s="163"/>
      <c r="D387" s="158" t="s">
        <v>155</v>
      </c>
      <c r="E387" s="164" t="s">
        <v>1</v>
      </c>
      <c r="F387" s="165" t="s">
        <v>447</v>
      </c>
      <c r="H387" s="166">
        <v>2.8</v>
      </c>
      <c r="I387" s="6"/>
      <c r="L387" s="163"/>
      <c r="M387" s="167"/>
      <c r="N387" s="168"/>
      <c r="O387" s="168"/>
      <c r="P387" s="168"/>
      <c r="Q387" s="168"/>
      <c r="R387" s="168"/>
      <c r="S387" s="168"/>
      <c r="T387" s="169"/>
      <c r="AT387" s="164" t="s">
        <v>155</v>
      </c>
      <c r="AU387" s="164" t="s">
        <v>83</v>
      </c>
      <c r="AV387" s="162" t="s">
        <v>83</v>
      </c>
      <c r="AW387" s="162" t="s">
        <v>30</v>
      </c>
      <c r="AX387" s="162" t="s">
        <v>73</v>
      </c>
      <c r="AY387" s="164" t="s">
        <v>124</v>
      </c>
    </row>
    <row r="388" spans="1:65" s="170" customFormat="1">
      <c r="B388" s="171"/>
      <c r="D388" s="158" t="s">
        <v>155</v>
      </c>
      <c r="E388" s="172" t="s">
        <v>1</v>
      </c>
      <c r="F388" s="173" t="s">
        <v>157</v>
      </c>
      <c r="H388" s="174">
        <v>2.8</v>
      </c>
      <c r="I388" s="7"/>
      <c r="L388" s="171"/>
      <c r="M388" s="175"/>
      <c r="N388" s="176"/>
      <c r="O388" s="176"/>
      <c r="P388" s="176"/>
      <c r="Q388" s="176"/>
      <c r="R388" s="176"/>
      <c r="S388" s="176"/>
      <c r="T388" s="177"/>
      <c r="AT388" s="172" t="s">
        <v>155</v>
      </c>
      <c r="AU388" s="172" t="s">
        <v>83</v>
      </c>
      <c r="AV388" s="170" t="s">
        <v>131</v>
      </c>
      <c r="AW388" s="170" t="s">
        <v>30</v>
      </c>
      <c r="AX388" s="170" t="s">
        <v>81</v>
      </c>
      <c r="AY388" s="172" t="s">
        <v>124</v>
      </c>
    </row>
    <row r="389" spans="1:65" s="28" customFormat="1" ht="21.75" customHeight="1">
      <c r="A389" s="24"/>
      <c r="B389" s="25"/>
      <c r="C389" s="146" t="s">
        <v>294</v>
      </c>
      <c r="D389" s="146" t="s">
        <v>126</v>
      </c>
      <c r="E389" s="147" t="s">
        <v>448</v>
      </c>
      <c r="F389" s="148" t="s">
        <v>449</v>
      </c>
      <c r="G389" s="149" t="s">
        <v>166</v>
      </c>
      <c r="H389" s="150">
        <v>479</v>
      </c>
      <c r="I389" s="5"/>
      <c r="J389" s="151">
        <f>ROUND(I389*H389,2)</f>
        <v>0</v>
      </c>
      <c r="K389" s="148" t="s">
        <v>130</v>
      </c>
      <c r="L389" s="25"/>
      <c r="M389" s="152" t="s">
        <v>1</v>
      </c>
      <c r="N389" s="153" t="s">
        <v>38</v>
      </c>
      <c r="O389" s="52"/>
      <c r="P389" s="154">
        <f>O389*H389</f>
        <v>0</v>
      </c>
      <c r="Q389" s="154">
        <v>8.201E-3</v>
      </c>
      <c r="R389" s="154">
        <f>Q389*H389</f>
        <v>3.9282789999999999</v>
      </c>
      <c r="S389" s="154">
        <v>0</v>
      </c>
      <c r="T389" s="155">
        <f>S389*H389</f>
        <v>0</v>
      </c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R389" s="156" t="s">
        <v>131</v>
      </c>
      <c r="AT389" s="156" t="s">
        <v>126</v>
      </c>
      <c r="AU389" s="156" t="s">
        <v>83</v>
      </c>
      <c r="AY389" s="12" t="s">
        <v>124</v>
      </c>
      <c r="BE389" s="157">
        <f>IF(N389="základní",J389,0)</f>
        <v>0</v>
      </c>
      <c r="BF389" s="157">
        <f>IF(N389="snížená",J389,0)</f>
        <v>0</v>
      </c>
      <c r="BG389" s="157">
        <f>IF(N389="zákl. přenesená",J389,0)</f>
        <v>0</v>
      </c>
      <c r="BH389" s="157">
        <f>IF(N389="sníž. přenesená",J389,0)</f>
        <v>0</v>
      </c>
      <c r="BI389" s="157">
        <f>IF(N389="nulová",J389,0)</f>
        <v>0</v>
      </c>
      <c r="BJ389" s="12" t="s">
        <v>81</v>
      </c>
      <c r="BK389" s="157">
        <f>ROUND(I389*H389,2)</f>
        <v>0</v>
      </c>
      <c r="BL389" s="12" t="s">
        <v>131</v>
      </c>
      <c r="BM389" s="156" t="s">
        <v>450</v>
      </c>
    </row>
    <row r="390" spans="1:65" s="28" customFormat="1" ht="19.5">
      <c r="A390" s="24"/>
      <c r="B390" s="25"/>
      <c r="C390" s="24"/>
      <c r="D390" s="158" t="s">
        <v>132</v>
      </c>
      <c r="E390" s="24"/>
      <c r="F390" s="159" t="s">
        <v>449</v>
      </c>
      <c r="G390" s="24"/>
      <c r="H390" s="24"/>
      <c r="I390" s="3"/>
      <c r="J390" s="24"/>
      <c r="K390" s="24"/>
      <c r="L390" s="25"/>
      <c r="M390" s="160"/>
      <c r="N390" s="161"/>
      <c r="O390" s="52"/>
      <c r="P390" s="52"/>
      <c r="Q390" s="52"/>
      <c r="R390" s="52"/>
      <c r="S390" s="52"/>
      <c r="T390" s="53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T390" s="12" t="s">
        <v>132</v>
      </c>
      <c r="AU390" s="12" t="s">
        <v>83</v>
      </c>
    </row>
    <row r="391" spans="1:65" s="162" customFormat="1">
      <c r="B391" s="163"/>
      <c r="D391" s="158" t="s">
        <v>155</v>
      </c>
      <c r="E391" s="164" t="s">
        <v>1</v>
      </c>
      <c r="F391" s="165" t="s">
        <v>451</v>
      </c>
      <c r="H391" s="166">
        <v>479</v>
      </c>
      <c r="I391" s="6"/>
      <c r="L391" s="163"/>
      <c r="M391" s="167"/>
      <c r="N391" s="168"/>
      <c r="O391" s="168"/>
      <c r="P391" s="168"/>
      <c r="Q391" s="168"/>
      <c r="R391" s="168"/>
      <c r="S391" s="168"/>
      <c r="T391" s="169"/>
      <c r="AT391" s="164" t="s">
        <v>155</v>
      </c>
      <c r="AU391" s="164" t="s">
        <v>83</v>
      </c>
      <c r="AV391" s="162" t="s">
        <v>83</v>
      </c>
      <c r="AW391" s="162" t="s">
        <v>30</v>
      </c>
      <c r="AX391" s="162" t="s">
        <v>73</v>
      </c>
      <c r="AY391" s="164" t="s">
        <v>124</v>
      </c>
    </row>
    <row r="392" spans="1:65" s="170" customFormat="1">
      <c r="B392" s="171"/>
      <c r="D392" s="158" t="s">
        <v>155</v>
      </c>
      <c r="E392" s="172" t="s">
        <v>1</v>
      </c>
      <c r="F392" s="173" t="s">
        <v>157</v>
      </c>
      <c r="H392" s="174">
        <v>479</v>
      </c>
      <c r="I392" s="7"/>
      <c r="L392" s="171"/>
      <c r="M392" s="175"/>
      <c r="N392" s="176"/>
      <c r="O392" s="176"/>
      <c r="P392" s="176"/>
      <c r="Q392" s="176"/>
      <c r="R392" s="176"/>
      <c r="S392" s="176"/>
      <c r="T392" s="177"/>
      <c r="AT392" s="172" t="s">
        <v>155</v>
      </c>
      <c r="AU392" s="172" t="s">
        <v>83</v>
      </c>
      <c r="AV392" s="170" t="s">
        <v>131</v>
      </c>
      <c r="AW392" s="170" t="s">
        <v>30</v>
      </c>
      <c r="AX392" s="170" t="s">
        <v>81</v>
      </c>
      <c r="AY392" s="172" t="s">
        <v>124</v>
      </c>
    </row>
    <row r="393" spans="1:65" s="28" customFormat="1" ht="21.75" customHeight="1">
      <c r="A393" s="24"/>
      <c r="B393" s="25"/>
      <c r="C393" s="146" t="s">
        <v>452</v>
      </c>
      <c r="D393" s="146" t="s">
        <v>126</v>
      </c>
      <c r="E393" s="147" t="s">
        <v>453</v>
      </c>
      <c r="F393" s="148" t="s">
        <v>454</v>
      </c>
      <c r="G393" s="149" t="s">
        <v>166</v>
      </c>
      <c r="H393" s="150">
        <v>479</v>
      </c>
      <c r="I393" s="5"/>
      <c r="J393" s="151">
        <f>ROUND(I393*H393,2)</f>
        <v>0</v>
      </c>
      <c r="K393" s="148" t="s">
        <v>130</v>
      </c>
      <c r="L393" s="25"/>
      <c r="M393" s="152" t="s">
        <v>1</v>
      </c>
      <c r="N393" s="153" t="s">
        <v>38</v>
      </c>
      <c r="O393" s="52"/>
      <c r="P393" s="154">
        <f>O393*H393</f>
        <v>0</v>
      </c>
      <c r="Q393" s="154">
        <v>0</v>
      </c>
      <c r="R393" s="154">
        <f>Q393*H393</f>
        <v>0</v>
      </c>
      <c r="S393" s="154">
        <v>0</v>
      </c>
      <c r="T393" s="155">
        <f>S393*H393</f>
        <v>0</v>
      </c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R393" s="156" t="s">
        <v>131</v>
      </c>
      <c r="AT393" s="156" t="s">
        <v>126</v>
      </c>
      <c r="AU393" s="156" t="s">
        <v>83</v>
      </c>
      <c r="AY393" s="12" t="s">
        <v>124</v>
      </c>
      <c r="BE393" s="157">
        <f>IF(N393="základní",J393,0)</f>
        <v>0</v>
      </c>
      <c r="BF393" s="157">
        <f>IF(N393="snížená",J393,0)</f>
        <v>0</v>
      </c>
      <c r="BG393" s="157">
        <f>IF(N393="zákl. přenesená",J393,0)</f>
        <v>0</v>
      </c>
      <c r="BH393" s="157">
        <f>IF(N393="sníž. přenesená",J393,0)</f>
        <v>0</v>
      </c>
      <c r="BI393" s="157">
        <f>IF(N393="nulová",J393,0)</f>
        <v>0</v>
      </c>
      <c r="BJ393" s="12" t="s">
        <v>81</v>
      </c>
      <c r="BK393" s="157">
        <f>ROUND(I393*H393,2)</f>
        <v>0</v>
      </c>
      <c r="BL393" s="12" t="s">
        <v>131</v>
      </c>
      <c r="BM393" s="156" t="s">
        <v>455</v>
      </c>
    </row>
    <row r="394" spans="1:65" s="28" customFormat="1">
      <c r="A394" s="24"/>
      <c r="B394" s="25"/>
      <c r="C394" s="24"/>
      <c r="D394" s="158" t="s">
        <v>132</v>
      </c>
      <c r="E394" s="24"/>
      <c r="F394" s="159" t="s">
        <v>454</v>
      </c>
      <c r="G394" s="24"/>
      <c r="H394" s="24"/>
      <c r="I394" s="3"/>
      <c r="J394" s="24"/>
      <c r="K394" s="24"/>
      <c r="L394" s="25"/>
      <c r="M394" s="160"/>
      <c r="N394" s="161"/>
      <c r="O394" s="52"/>
      <c r="P394" s="52"/>
      <c r="Q394" s="52"/>
      <c r="R394" s="52"/>
      <c r="S394" s="52"/>
      <c r="T394" s="53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T394" s="12" t="s">
        <v>132</v>
      </c>
      <c r="AU394" s="12" t="s">
        <v>83</v>
      </c>
    </row>
    <row r="395" spans="1:65" s="28" customFormat="1" ht="21.75" customHeight="1">
      <c r="A395" s="24"/>
      <c r="B395" s="25"/>
      <c r="C395" s="146" t="s">
        <v>300</v>
      </c>
      <c r="D395" s="146" t="s">
        <v>126</v>
      </c>
      <c r="E395" s="147" t="s">
        <v>456</v>
      </c>
      <c r="F395" s="148" t="s">
        <v>457</v>
      </c>
      <c r="G395" s="149" t="s">
        <v>142</v>
      </c>
      <c r="H395" s="150">
        <v>1020</v>
      </c>
      <c r="I395" s="5"/>
      <c r="J395" s="151">
        <f>ROUND(I395*H395,2)</f>
        <v>0</v>
      </c>
      <c r="K395" s="148" t="s">
        <v>130</v>
      </c>
      <c r="L395" s="25"/>
      <c r="M395" s="152" t="s">
        <v>1</v>
      </c>
      <c r="N395" s="153" t="s">
        <v>38</v>
      </c>
      <c r="O395" s="52"/>
      <c r="P395" s="154">
        <f>O395*H395</f>
        <v>0</v>
      </c>
      <c r="Q395" s="154">
        <v>2.459E-5</v>
      </c>
      <c r="R395" s="154">
        <f>Q395*H395</f>
        <v>2.5081800000000001E-2</v>
      </c>
      <c r="S395" s="154">
        <v>0</v>
      </c>
      <c r="T395" s="155">
        <f>S395*H395</f>
        <v>0</v>
      </c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R395" s="156" t="s">
        <v>131</v>
      </c>
      <c r="AT395" s="156" t="s">
        <v>126</v>
      </c>
      <c r="AU395" s="156" t="s">
        <v>83</v>
      </c>
      <c r="AY395" s="12" t="s">
        <v>124</v>
      </c>
      <c r="BE395" s="157">
        <f>IF(N395="základní",J395,0)</f>
        <v>0</v>
      </c>
      <c r="BF395" s="157">
        <f>IF(N395="snížená",J395,0)</f>
        <v>0</v>
      </c>
      <c r="BG395" s="157">
        <f>IF(N395="zákl. přenesená",J395,0)</f>
        <v>0</v>
      </c>
      <c r="BH395" s="157">
        <f>IF(N395="sníž. přenesená",J395,0)</f>
        <v>0</v>
      </c>
      <c r="BI395" s="157">
        <f>IF(N395="nulová",J395,0)</f>
        <v>0</v>
      </c>
      <c r="BJ395" s="12" t="s">
        <v>81</v>
      </c>
      <c r="BK395" s="157">
        <f>ROUND(I395*H395,2)</f>
        <v>0</v>
      </c>
      <c r="BL395" s="12" t="s">
        <v>131</v>
      </c>
      <c r="BM395" s="156" t="s">
        <v>458</v>
      </c>
    </row>
    <row r="396" spans="1:65" s="28" customFormat="1" ht="19.5">
      <c r="A396" s="24"/>
      <c r="B396" s="25"/>
      <c r="C396" s="24"/>
      <c r="D396" s="158" t="s">
        <v>132</v>
      </c>
      <c r="E396" s="24"/>
      <c r="F396" s="159" t="s">
        <v>457</v>
      </c>
      <c r="G396" s="24"/>
      <c r="H396" s="24"/>
      <c r="I396" s="3"/>
      <c r="J396" s="24"/>
      <c r="K396" s="24"/>
      <c r="L396" s="25"/>
      <c r="M396" s="160"/>
      <c r="N396" s="161"/>
      <c r="O396" s="52"/>
      <c r="P396" s="52"/>
      <c r="Q396" s="52"/>
      <c r="R396" s="52"/>
      <c r="S396" s="52"/>
      <c r="T396" s="53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T396" s="12" t="s">
        <v>132</v>
      </c>
      <c r="AU396" s="12" t="s">
        <v>83</v>
      </c>
    </row>
    <row r="397" spans="1:65" s="178" customFormat="1" ht="22.5">
      <c r="B397" s="179"/>
      <c r="D397" s="158" t="s">
        <v>155</v>
      </c>
      <c r="E397" s="180" t="s">
        <v>1</v>
      </c>
      <c r="F397" s="181" t="s">
        <v>459</v>
      </c>
      <c r="H397" s="180" t="s">
        <v>1</v>
      </c>
      <c r="I397" s="8"/>
      <c r="L397" s="179"/>
      <c r="M397" s="182"/>
      <c r="N397" s="183"/>
      <c r="O397" s="183"/>
      <c r="P397" s="183"/>
      <c r="Q397" s="183"/>
      <c r="R397" s="183"/>
      <c r="S397" s="183"/>
      <c r="T397" s="184"/>
      <c r="AT397" s="180" t="s">
        <v>155</v>
      </c>
      <c r="AU397" s="180" t="s">
        <v>83</v>
      </c>
      <c r="AV397" s="178" t="s">
        <v>81</v>
      </c>
      <c r="AW397" s="178" t="s">
        <v>30</v>
      </c>
      <c r="AX397" s="178" t="s">
        <v>73</v>
      </c>
      <c r="AY397" s="180" t="s">
        <v>124</v>
      </c>
    </row>
    <row r="398" spans="1:65" s="162" customFormat="1">
      <c r="B398" s="163"/>
      <c r="D398" s="158" t="s">
        <v>155</v>
      </c>
      <c r="E398" s="164" t="s">
        <v>1</v>
      </c>
      <c r="F398" s="165" t="s">
        <v>460</v>
      </c>
      <c r="H398" s="166">
        <v>1020</v>
      </c>
      <c r="I398" s="6"/>
      <c r="L398" s="163"/>
      <c r="M398" s="167"/>
      <c r="N398" s="168"/>
      <c r="O398" s="168"/>
      <c r="P398" s="168"/>
      <c r="Q398" s="168"/>
      <c r="R398" s="168"/>
      <c r="S398" s="168"/>
      <c r="T398" s="169"/>
      <c r="AT398" s="164" t="s">
        <v>155</v>
      </c>
      <c r="AU398" s="164" t="s">
        <v>83</v>
      </c>
      <c r="AV398" s="162" t="s">
        <v>83</v>
      </c>
      <c r="AW398" s="162" t="s">
        <v>30</v>
      </c>
      <c r="AX398" s="162" t="s">
        <v>73</v>
      </c>
      <c r="AY398" s="164" t="s">
        <v>124</v>
      </c>
    </row>
    <row r="399" spans="1:65" s="170" customFormat="1">
      <c r="B399" s="171"/>
      <c r="D399" s="158" t="s">
        <v>155</v>
      </c>
      <c r="E399" s="172" t="s">
        <v>1</v>
      </c>
      <c r="F399" s="173" t="s">
        <v>157</v>
      </c>
      <c r="H399" s="174">
        <v>1020</v>
      </c>
      <c r="I399" s="7"/>
      <c r="L399" s="171"/>
      <c r="M399" s="175"/>
      <c r="N399" s="176"/>
      <c r="O399" s="176"/>
      <c r="P399" s="176"/>
      <c r="Q399" s="176"/>
      <c r="R399" s="176"/>
      <c r="S399" s="176"/>
      <c r="T399" s="177"/>
      <c r="AT399" s="172" t="s">
        <v>155</v>
      </c>
      <c r="AU399" s="172" t="s">
        <v>83</v>
      </c>
      <c r="AV399" s="170" t="s">
        <v>131</v>
      </c>
      <c r="AW399" s="170" t="s">
        <v>30</v>
      </c>
      <c r="AX399" s="170" t="s">
        <v>81</v>
      </c>
      <c r="AY399" s="172" t="s">
        <v>124</v>
      </c>
    </row>
    <row r="400" spans="1:65" s="28" customFormat="1" ht="16.5" customHeight="1">
      <c r="A400" s="24"/>
      <c r="B400" s="25"/>
      <c r="C400" s="146" t="s">
        <v>461</v>
      </c>
      <c r="D400" s="146" t="s">
        <v>126</v>
      </c>
      <c r="E400" s="147" t="s">
        <v>462</v>
      </c>
      <c r="F400" s="148" t="s">
        <v>463</v>
      </c>
      <c r="G400" s="149" t="s">
        <v>142</v>
      </c>
      <c r="H400" s="150">
        <v>1020</v>
      </c>
      <c r="I400" s="5"/>
      <c r="J400" s="151">
        <f>ROUND(I400*H400,2)</f>
        <v>0</v>
      </c>
      <c r="K400" s="148" t="s">
        <v>130</v>
      </c>
      <c r="L400" s="25"/>
      <c r="M400" s="152" t="s">
        <v>1</v>
      </c>
      <c r="N400" s="153" t="s">
        <v>38</v>
      </c>
      <c r="O400" s="52"/>
      <c r="P400" s="154">
        <f>O400*H400</f>
        <v>0</v>
      </c>
      <c r="Q400" s="154">
        <v>3.8999999999999999E-4</v>
      </c>
      <c r="R400" s="154">
        <f>Q400*H400</f>
        <v>0.39779999999999999</v>
      </c>
      <c r="S400" s="154">
        <v>0</v>
      </c>
      <c r="T400" s="155">
        <f>S400*H400</f>
        <v>0</v>
      </c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R400" s="156" t="s">
        <v>131</v>
      </c>
      <c r="AT400" s="156" t="s">
        <v>126</v>
      </c>
      <c r="AU400" s="156" t="s">
        <v>83</v>
      </c>
      <c r="AY400" s="12" t="s">
        <v>124</v>
      </c>
      <c r="BE400" s="157">
        <f>IF(N400="základní",J400,0)</f>
        <v>0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2" t="s">
        <v>81</v>
      </c>
      <c r="BK400" s="157">
        <f>ROUND(I400*H400,2)</f>
        <v>0</v>
      </c>
      <c r="BL400" s="12" t="s">
        <v>131</v>
      </c>
      <c r="BM400" s="156" t="s">
        <v>464</v>
      </c>
    </row>
    <row r="401" spans="1:65" s="28" customFormat="1">
      <c r="A401" s="24"/>
      <c r="B401" s="25"/>
      <c r="C401" s="24"/>
      <c r="D401" s="158" t="s">
        <v>132</v>
      </c>
      <c r="E401" s="24"/>
      <c r="F401" s="159" t="s">
        <v>463</v>
      </c>
      <c r="G401" s="24"/>
      <c r="H401" s="24"/>
      <c r="I401" s="3"/>
      <c r="J401" s="24"/>
      <c r="K401" s="24"/>
      <c r="L401" s="25"/>
      <c r="M401" s="160"/>
      <c r="N401" s="161"/>
      <c r="O401" s="52"/>
      <c r="P401" s="52"/>
      <c r="Q401" s="52"/>
      <c r="R401" s="52"/>
      <c r="S401" s="52"/>
      <c r="T401" s="53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T401" s="12" t="s">
        <v>132</v>
      </c>
      <c r="AU401" s="12" t="s">
        <v>83</v>
      </c>
    </row>
    <row r="402" spans="1:65" s="178" customFormat="1" ht="22.5">
      <c r="B402" s="179"/>
      <c r="D402" s="158" t="s">
        <v>155</v>
      </c>
      <c r="E402" s="180" t="s">
        <v>1</v>
      </c>
      <c r="F402" s="181" t="s">
        <v>459</v>
      </c>
      <c r="H402" s="180" t="s">
        <v>1</v>
      </c>
      <c r="I402" s="8"/>
      <c r="L402" s="179"/>
      <c r="M402" s="182"/>
      <c r="N402" s="183"/>
      <c r="O402" s="183"/>
      <c r="P402" s="183"/>
      <c r="Q402" s="183"/>
      <c r="R402" s="183"/>
      <c r="S402" s="183"/>
      <c r="T402" s="184"/>
      <c r="AT402" s="180" t="s">
        <v>155</v>
      </c>
      <c r="AU402" s="180" t="s">
        <v>83</v>
      </c>
      <c r="AV402" s="178" t="s">
        <v>81</v>
      </c>
      <c r="AW402" s="178" t="s">
        <v>30</v>
      </c>
      <c r="AX402" s="178" t="s">
        <v>73</v>
      </c>
      <c r="AY402" s="180" t="s">
        <v>124</v>
      </c>
    </row>
    <row r="403" spans="1:65" s="162" customFormat="1">
      <c r="B403" s="163"/>
      <c r="D403" s="158" t="s">
        <v>155</v>
      </c>
      <c r="E403" s="164" t="s">
        <v>1</v>
      </c>
      <c r="F403" s="165" t="s">
        <v>460</v>
      </c>
      <c r="H403" s="166">
        <v>1020</v>
      </c>
      <c r="I403" s="6"/>
      <c r="L403" s="163"/>
      <c r="M403" s="167"/>
      <c r="N403" s="168"/>
      <c r="O403" s="168"/>
      <c r="P403" s="168"/>
      <c r="Q403" s="168"/>
      <c r="R403" s="168"/>
      <c r="S403" s="168"/>
      <c r="T403" s="169"/>
      <c r="AT403" s="164" t="s">
        <v>155</v>
      </c>
      <c r="AU403" s="164" t="s">
        <v>83</v>
      </c>
      <c r="AV403" s="162" t="s">
        <v>83</v>
      </c>
      <c r="AW403" s="162" t="s">
        <v>30</v>
      </c>
      <c r="AX403" s="162" t="s">
        <v>73</v>
      </c>
      <c r="AY403" s="164" t="s">
        <v>124</v>
      </c>
    </row>
    <row r="404" spans="1:65" s="170" customFormat="1">
      <c r="B404" s="171"/>
      <c r="D404" s="158" t="s">
        <v>155</v>
      </c>
      <c r="E404" s="172" t="s">
        <v>1</v>
      </c>
      <c r="F404" s="173" t="s">
        <v>157</v>
      </c>
      <c r="H404" s="174">
        <v>1020</v>
      </c>
      <c r="I404" s="7"/>
      <c r="L404" s="171"/>
      <c r="M404" s="175"/>
      <c r="N404" s="176"/>
      <c r="O404" s="176"/>
      <c r="P404" s="176"/>
      <c r="Q404" s="176"/>
      <c r="R404" s="176"/>
      <c r="S404" s="176"/>
      <c r="T404" s="177"/>
      <c r="AT404" s="172" t="s">
        <v>155</v>
      </c>
      <c r="AU404" s="172" t="s">
        <v>83</v>
      </c>
      <c r="AV404" s="170" t="s">
        <v>131</v>
      </c>
      <c r="AW404" s="170" t="s">
        <v>30</v>
      </c>
      <c r="AX404" s="170" t="s">
        <v>81</v>
      </c>
      <c r="AY404" s="172" t="s">
        <v>124</v>
      </c>
    </row>
    <row r="405" spans="1:65" s="28" customFormat="1" ht="16.5" customHeight="1">
      <c r="A405" s="24"/>
      <c r="B405" s="25"/>
      <c r="C405" s="146" t="s">
        <v>303</v>
      </c>
      <c r="D405" s="146" t="s">
        <v>126</v>
      </c>
      <c r="E405" s="147" t="s">
        <v>465</v>
      </c>
      <c r="F405" s="148" t="s">
        <v>466</v>
      </c>
      <c r="G405" s="149" t="s">
        <v>160</v>
      </c>
      <c r="H405" s="150">
        <v>232.315</v>
      </c>
      <c r="I405" s="5"/>
      <c r="J405" s="151">
        <f>ROUND(I405*H405,2)</f>
        <v>0</v>
      </c>
      <c r="K405" s="148" t="s">
        <v>130</v>
      </c>
      <c r="L405" s="25"/>
      <c r="M405" s="152" t="s">
        <v>1</v>
      </c>
      <c r="N405" s="153" t="s">
        <v>38</v>
      </c>
      <c r="O405" s="52"/>
      <c r="P405" s="154">
        <f>O405*H405</f>
        <v>0</v>
      </c>
      <c r="Q405" s="154">
        <v>0.121711072</v>
      </c>
      <c r="R405" s="154">
        <f>Q405*H405</f>
        <v>28.275307691680002</v>
      </c>
      <c r="S405" s="154">
        <v>2.4</v>
      </c>
      <c r="T405" s="155">
        <f>S405*H405</f>
        <v>557.55599999999993</v>
      </c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R405" s="156" t="s">
        <v>131</v>
      </c>
      <c r="AT405" s="156" t="s">
        <v>126</v>
      </c>
      <c r="AU405" s="156" t="s">
        <v>83</v>
      </c>
      <c r="AY405" s="12" t="s">
        <v>124</v>
      </c>
      <c r="BE405" s="157">
        <f>IF(N405="základní",J405,0)</f>
        <v>0</v>
      </c>
      <c r="BF405" s="157">
        <f>IF(N405="snížená",J405,0)</f>
        <v>0</v>
      </c>
      <c r="BG405" s="157">
        <f>IF(N405="zákl. přenesená",J405,0)</f>
        <v>0</v>
      </c>
      <c r="BH405" s="157">
        <f>IF(N405="sníž. přenesená",J405,0)</f>
        <v>0</v>
      </c>
      <c r="BI405" s="157">
        <f>IF(N405="nulová",J405,0)</f>
        <v>0</v>
      </c>
      <c r="BJ405" s="12" t="s">
        <v>81</v>
      </c>
      <c r="BK405" s="157">
        <f>ROUND(I405*H405,2)</f>
        <v>0</v>
      </c>
      <c r="BL405" s="12" t="s">
        <v>131</v>
      </c>
      <c r="BM405" s="156" t="s">
        <v>467</v>
      </c>
    </row>
    <row r="406" spans="1:65" s="28" customFormat="1">
      <c r="A406" s="24"/>
      <c r="B406" s="25"/>
      <c r="C406" s="24"/>
      <c r="D406" s="158" t="s">
        <v>132</v>
      </c>
      <c r="E406" s="24"/>
      <c r="F406" s="159" t="s">
        <v>466</v>
      </c>
      <c r="G406" s="24"/>
      <c r="H406" s="24"/>
      <c r="I406" s="3"/>
      <c r="J406" s="24"/>
      <c r="K406" s="24"/>
      <c r="L406" s="25"/>
      <c r="M406" s="160"/>
      <c r="N406" s="161"/>
      <c r="O406" s="52"/>
      <c r="P406" s="52"/>
      <c r="Q406" s="52"/>
      <c r="R406" s="52"/>
      <c r="S406" s="52"/>
      <c r="T406" s="53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T406" s="12" t="s">
        <v>132</v>
      </c>
      <c r="AU406" s="12" t="s">
        <v>83</v>
      </c>
    </row>
    <row r="407" spans="1:65" s="178" customFormat="1" ht="22.5">
      <c r="B407" s="179"/>
      <c r="D407" s="158" t="s">
        <v>155</v>
      </c>
      <c r="E407" s="180" t="s">
        <v>1</v>
      </c>
      <c r="F407" s="181" t="s">
        <v>468</v>
      </c>
      <c r="H407" s="180" t="s">
        <v>1</v>
      </c>
      <c r="I407" s="8"/>
      <c r="L407" s="179"/>
      <c r="M407" s="182"/>
      <c r="N407" s="183"/>
      <c r="O407" s="183"/>
      <c r="P407" s="183"/>
      <c r="Q407" s="183"/>
      <c r="R407" s="183"/>
      <c r="S407" s="183"/>
      <c r="T407" s="184"/>
      <c r="AT407" s="180" t="s">
        <v>155</v>
      </c>
      <c r="AU407" s="180" t="s">
        <v>83</v>
      </c>
      <c r="AV407" s="178" t="s">
        <v>81</v>
      </c>
      <c r="AW407" s="178" t="s">
        <v>30</v>
      </c>
      <c r="AX407" s="178" t="s">
        <v>73</v>
      </c>
      <c r="AY407" s="180" t="s">
        <v>124</v>
      </c>
    </row>
    <row r="408" spans="1:65" s="162" customFormat="1">
      <c r="B408" s="163"/>
      <c r="D408" s="158" t="s">
        <v>155</v>
      </c>
      <c r="E408" s="164" t="s">
        <v>1</v>
      </c>
      <c r="F408" s="165" t="s">
        <v>469</v>
      </c>
      <c r="H408" s="166">
        <v>92.784999999999997</v>
      </c>
      <c r="I408" s="6"/>
      <c r="L408" s="163"/>
      <c r="M408" s="167"/>
      <c r="N408" s="168"/>
      <c r="O408" s="168"/>
      <c r="P408" s="168"/>
      <c r="Q408" s="168"/>
      <c r="R408" s="168"/>
      <c r="S408" s="168"/>
      <c r="T408" s="169"/>
      <c r="AT408" s="164" t="s">
        <v>155</v>
      </c>
      <c r="AU408" s="164" t="s">
        <v>83</v>
      </c>
      <c r="AV408" s="162" t="s">
        <v>83</v>
      </c>
      <c r="AW408" s="162" t="s">
        <v>30</v>
      </c>
      <c r="AX408" s="162" t="s">
        <v>73</v>
      </c>
      <c r="AY408" s="164" t="s">
        <v>124</v>
      </c>
    </row>
    <row r="409" spans="1:65" s="162" customFormat="1">
      <c r="B409" s="163"/>
      <c r="D409" s="158" t="s">
        <v>155</v>
      </c>
      <c r="E409" s="164" t="s">
        <v>1</v>
      </c>
      <c r="F409" s="165" t="s">
        <v>470</v>
      </c>
      <c r="H409" s="166">
        <v>91.63</v>
      </c>
      <c r="I409" s="6"/>
      <c r="L409" s="163"/>
      <c r="M409" s="167"/>
      <c r="N409" s="168"/>
      <c r="O409" s="168"/>
      <c r="P409" s="168"/>
      <c r="Q409" s="168"/>
      <c r="R409" s="168"/>
      <c r="S409" s="168"/>
      <c r="T409" s="169"/>
      <c r="AT409" s="164" t="s">
        <v>155</v>
      </c>
      <c r="AU409" s="164" t="s">
        <v>83</v>
      </c>
      <c r="AV409" s="162" t="s">
        <v>83</v>
      </c>
      <c r="AW409" s="162" t="s">
        <v>30</v>
      </c>
      <c r="AX409" s="162" t="s">
        <v>73</v>
      </c>
      <c r="AY409" s="164" t="s">
        <v>124</v>
      </c>
    </row>
    <row r="410" spans="1:65" s="162" customFormat="1">
      <c r="B410" s="163"/>
      <c r="D410" s="158" t="s">
        <v>155</v>
      </c>
      <c r="E410" s="164" t="s">
        <v>1</v>
      </c>
      <c r="F410" s="165" t="s">
        <v>471</v>
      </c>
      <c r="H410" s="166">
        <v>28.74</v>
      </c>
      <c r="I410" s="6"/>
      <c r="L410" s="163"/>
      <c r="M410" s="167"/>
      <c r="N410" s="168"/>
      <c r="O410" s="168"/>
      <c r="P410" s="168"/>
      <c r="Q410" s="168"/>
      <c r="R410" s="168"/>
      <c r="S410" s="168"/>
      <c r="T410" s="169"/>
      <c r="AT410" s="164" t="s">
        <v>155</v>
      </c>
      <c r="AU410" s="164" t="s">
        <v>83</v>
      </c>
      <c r="AV410" s="162" t="s">
        <v>83</v>
      </c>
      <c r="AW410" s="162" t="s">
        <v>30</v>
      </c>
      <c r="AX410" s="162" t="s">
        <v>73</v>
      </c>
      <c r="AY410" s="164" t="s">
        <v>124</v>
      </c>
    </row>
    <row r="411" spans="1:65" s="162" customFormat="1">
      <c r="B411" s="163"/>
      <c r="D411" s="158" t="s">
        <v>155</v>
      </c>
      <c r="E411" s="164" t="s">
        <v>1</v>
      </c>
      <c r="F411" s="165" t="s">
        <v>472</v>
      </c>
      <c r="H411" s="166">
        <v>19.16</v>
      </c>
      <c r="I411" s="6"/>
      <c r="L411" s="163"/>
      <c r="M411" s="167"/>
      <c r="N411" s="168"/>
      <c r="O411" s="168"/>
      <c r="P411" s="168"/>
      <c r="Q411" s="168"/>
      <c r="R411" s="168"/>
      <c r="S411" s="168"/>
      <c r="T411" s="169"/>
      <c r="AT411" s="164" t="s">
        <v>155</v>
      </c>
      <c r="AU411" s="164" t="s">
        <v>83</v>
      </c>
      <c r="AV411" s="162" t="s">
        <v>83</v>
      </c>
      <c r="AW411" s="162" t="s">
        <v>30</v>
      </c>
      <c r="AX411" s="162" t="s">
        <v>73</v>
      </c>
      <c r="AY411" s="164" t="s">
        <v>124</v>
      </c>
    </row>
    <row r="412" spans="1:65" s="170" customFormat="1">
      <c r="B412" s="171"/>
      <c r="D412" s="158" t="s">
        <v>155</v>
      </c>
      <c r="E412" s="172" t="s">
        <v>1</v>
      </c>
      <c r="F412" s="173" t="s">
        <v>157</v>
      </c>
      <c r="H412" s="174">
        <v>232.315</v>
      </c>
      <c r="I412" s="7"/>
      <c r="L412" s="171"/>
      <c r="M412" s="175"/>
      <c r="N412" s="176"/>
      <c r="O412" s="176"/>
      <c r="P412" s="176"/>
      <c r="Q412" s="176"/>
      <c r="R412" s="176"/>
      <c r="S412" s="176"/>
      <c r="T412" s="177"/>
      <c r="AT412" s="172" t="s">
        <v>155</v>
      </c>
      <c r="AU412" s="172" t="s">
        <v>83</v>
      </c>
      <c r="AV412" s="170" t="s">
        <v>131</v>
      </c>
      <c r="AW412" s="170" t="s">
        <v>30</v>
      </c>
      <c r="AX412" s="170" t="s">
        <v>81</v>
      </c>
      <c r="AY412" s="172" t="s">
        <v>124</v>
      </c>
    </row>
    <row r="413" spans="1:65" s="28" customFormat="1" ht="21.75" customHeight="1">
      <c r="A413" s="24"/>
      <c r="B413" s="25"/>
      <c r="C413" s="146" t="s">
        <v>473</v>
      </c>
      <c r="D413" s="146" t="s">
        <v>126</v>
      </c>
      <c r="E413" s="147" t="s">
        <v>474</v>
      </c>
      <c r="F413" s="148" t="s">
        <v>475</v>
      </c>
      <c r="G413" s="149" t="s">
        <v>142</v>
      </c>
      <c r="H413" s="150">
        <v>15</v>
      </c>
      <c r="I413" s="5"/>
      <c r="J413" s="151">
        <f>ROUND(I413*H413,2)</f>
        <v>0</v>
      </c>
      <c r="K413" s="148" t="s">
        <v>130</v>
      </c>
      <c r="L413" s="25"/>
      <c r="M413" s="152" t="s">
        <v>1</v>
      </c>
      <c r="N413" s="153" t="s">
        <v>38</v>
      </c>
      <c r="O413" s="52"/>
      <c r="P413" s="154">
        <f>O413*H413</f>
        <v>0</v>
      </c>
      <c r="Q413" s="154">
        <v>0</v>
      </c>
      <c r="R413" s="154">
        <f>Q413*H413</f>
        <v>0</v>
      </c>
      <c r="S413" s="154">
        <v>0.1</v>
      </c>
      <c r="T413" s="155">
        <f>S413*H413</f>
        <v>1.5</v>
      </c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R413" s="156" t="s">
        <v>131</v>
      </c>
      <c r="AT413" s="156" t="s">
        <v>126</v>
      </c>
      <c r="AU413" s="156" t="s">
        <v>83</v>
      </c>
      <c r="AY413" s="12" t="s">
        <v>124</v>
      </c>
      <c r="BE413" s="157">
        <f>IF(N413="základní",J413,0)</f>
        <v>0</v>
      </c>
      <c r="BF413" s="157">
        <f>IF(N413="snížená",J413,0)</f>
        <v>0</v>
      </c>
      <c r="BG413" s="157">
        <f>IF(N413="zákl. přenesená",J413,0)</f>
        <v>0</v>
      </c>
      <c r="BH413" s="157">
        <f>IF(N413="sníž. přenesená",J413,0)</f>
        <v>0</v>
      </c>
      <c r="BI413" s="157">
        <f>IF(N413="nulová",J413,0)</f>
        <v>0</v>
      </c>
      <c r="BJ413" s="12" t="s">
        <v>81</v>
      </c>
      <c r="BK413" s="157">
        <f>ROUND(I413*H413,2)</f>
        <v>0</v>
      </c>
      <c r="BL413" s="12" t="s">
        <v>131</v>
      </c>
      <c r="BM413" s="156" t="s">
        <v>476</v>
      </c>
    </row>
    <row r="414" spans="1:65" s="28" customFormat="1">
      <c r="A414" s="24"/>
      <c r="B414" s="25"/>
      <c r="C414" s="24"/>
      <c r="D414" s="158" t="s">
        <v>132</v>
      </c>
      <c r="E414" s="24"/>
      <c r="F414" s="159" t="s">
        <v>475</v>
      </c>
      <c r="G414" s="24"/>
      <c r="H414" s="24"/>
      <c r="I414" s="3"/>
      <c r="J414" s="24"/>
      <c r="K414" s="24"/>
      <c r="L414" s="25"/>
      <c r="M414" s="160"/>
      <c r="N414" s="161"/>
      <c r="O414" s="52"/>
      <c r="P414" s="52"/>
      <c r="Q414" s="52"/>
      <c r="R414" s="52"/>
      <c r="S414" s="52"/>
      <c r="T414" s="53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T414" s="12" t="s">
        <v>132</v>
      </c>
      <c r="AU414" s="12" t="s">
        <v>83</v>
      </c>
    </row>
    <row r="415" spans="1:65" s="28" customFormat="1" ht="16.5" customHeight="1">
      <c r="A415" s="24"/>
      <c r="B415" s="25"/>
      <c r="C415" s="146" t="s">
        <v>309</v>
      </c>
      <c r="D415" s="146" t="s">
        <v>126</v>
      </c>
      <c r="E415" s="147" t="s">
        <v>477</v>
      </c>
      <c r="F415" s="148" t="s">
        <v>478</v>
      </c>
      <c r="G415" s="149" t="s">
        <v>166</v>
      </c>
      <c r="H415" s="150">
        <v>479</v>
      </c>
      <c r="I415" s="5"/>
      <c r="J415" s="151">
        <f>ROUND(I415*H415,2)</f>
        <v>0</v>
      </c>
      <c r="K415" s="148" t="s">
        <v>130</v>
      </c>
      <c r="L415" s="25"/>
      <c r="M415" s="152" t="s">
        <v>1</v>
      </c>
      <c r="N415" s="153" t="s">
        <v>38</v>
      </c>
      <c r="O415" s="52"/>
      <c r="P415" s="154">
        <f>O415*H415</f>
        <v>0</v>
      </c>
      <c r="Q415" s="154">
        <v>7.7399999999999998E-5</v>
      </c>
      <c r="R415" s="154">
        <f>Q415*H415</f>
        <v>3.7074599999999999E-2</v>
      </c>
      <c r="S415" s="154">
        <v>0</v>
      </c>
      <c r="T415" s="155">
        <f>S415*H415</f>
        <v>0</v>
      </c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R415" s="156" t="s">
        <v>131</v>
      </c>
      <c r="AT415" s="156" t="s">
        <v>126</v>
      </c>
      <c r="AU415" s="156" t="s">
        <v>83</v>
      </c>
      <c r="AY415" s="12" t="s">
        <v>124</v>
      </c>
      <c r="BE415" s="157">
        <f>IF(N415="základní",J415,0)</f>
        <v>0</v>
      </c>
      <c r="BF415" s="157">
        <f>IF(N415="snížená",J415,0)</f>
        <v>0</v>
      </c>
      <c r="BG415" s="157">
        <f>IF(N415="zákl. přenesená",J415,0)</f>
        <v>0</v>
      </c>
      <c r="BH415" s="157">
        <f>IF(N415="sníž. přenesená",J415,0)</f>
        <v>0</v>
      </c>
      <c r="BI415" s="157">
        <f>IF(N415="nulová",J415,0)</f>
        <v>0</v>
      </c>
      <c r="BJ415" s="12" t="s">
        <v>81</v>
      </c>
      <c r="BK415" s="157">
        <f>ROUND(I415*H415,2)</f>
        <v>0</v>
      </c>
      <c r="BL415" s="12" t="s">
        <v>131</v>
      </c>
      <c r="BM415" s="156" t="s">
        <v>479</v>
      </c>
    </row>
    <row r="416" spans="1:65" s="28" customFormat="1">
      <c r="A416" s="24"/>
      <c r="B416" s="25"/>
      <c r="C416" s="24"/>
      <c r="D416" s="158" t="s">
        <v>132</v>
      </c>
      <c r="E416" s="24"/>
      <c r="F416" s="159" t="s">
        <v>478</v>
      </c>
      <c r="G416" s="24"/>
      <c r="H416" s="24"/>
      <c r="I416" s="3"/>
      <c r="J416" s="24"/>
      <c r="K416" s="24"/>
      <c r="L416" s="25"/>
      <c r="M416" s="160"/>
      <c r="N416" s="161"/>
      <c r="O416" s="52"/>
      <c r="P416" s="52"/>
      <c r="Q416" s="52"/>
      <c r="R416" s="52"/>
      <c r="S416" s="52"/>
      <c r="T416" s="53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T416" s="12" t="s">
        <v>132</v>
      </c>
      <c r="AU416" s="12" t="s">
        <v>83</v>
      </c>
    </row>
    <row r="417" spans="1:65" s="162" customFormat="1">
      <c r="B417" s="163"/>
      <c r="D417" s="158" t="s">
        <v>155</v>
      </c>
      <c r="E417" s="164" t="s">
        <v>1</v>
      </c>
      <c r="F417" s="165" t="s">
        <v>480</v>
      </c>
      <c r="H417" s="166">
        <v>479</v>
      </c>
      <c r="I417" s="6"/>
      <c r="L417" s="163"/>
      <c r="M417" s="167"/>
      <c r="N417" s="168"/>
      <c r="O417" s="168"/>
      <c r="P417" s="168"/>
      <c r="Q417" s="168"/>
      <c r="R417" s="168"/>
      <c r="S417" s="168"/>
      <c r="T417" s="169"/>
      <c r="AT417" s="164" t="s">
        <v>155</v>
      </c>
      <c r="AU417" s="164" t="s">
        <v>83</v>
      </c>
      <c r="AV417" s="162" t="s">
        <v>83</v>
      </c>
      <c r="AW417" s="162" t="s">
        <v>30</v>
      </c>
      <c r="AX417" s="162" t="s">
        <v>73</v>
      </c>
      <c r="AY417" s="164" t="s">
        <v>124</v>
      </c>
    </row>
    <row r="418" spans="1:65" s="170" customFormat="1">
      <c r="B418" s="171"/>
      <c r="D418" s="158" t="s">
        <v>155</v>
      </c>
      <c r="E418" s="172" t="s">
        <v>1</v>
      </c>
      <c r="F418" s="173" t="s">
        <v>157</v>
      </c>
      <c r="H418" s="174">
        <v>479</v>
      </c>
      <c r="I418" s="7"/>
      <c r="L418" s="171"/>
      <c r="M418" s="175"/>
      <c r="N418" s="176"/>
      <c r="O418" s="176"/>
      <c r="P418" s="176"/>
      <c r="Q418" s="176"/>
      <c r="R418" s="176"/>
      <c r="S418" s="176"/>
      <c r="T418" s="177"/>
      <c r="AT418" s="172" t="s">
        <v>155</v>
      </c>
      <c r="AU418" s="172" t="s">
        <v>83</v>
      </c>
      <c r="AV418" s="170" t="s">
        <v>131</v>
      </c>
      <c r="AW418" s="170" t="s">
        <v>30</v>
      </c>
      <c r="AX418" s="170" t="s">
        <v>81</v>
      </c>
      <c r="AY418" s="172" t="s">
        <v>124</v>
      </c>
    </row>
    <row r="419" spans="1:65" s="28" customFormat="1" ht="21.75" customHeight="1">
      <c r="A419" s="24"/>
      <c r="B419" s="25"/>
      <c r="C419" s="146" t="s">
        <v>481</v>
      </c>
      <c r="D419" s="146" t="s">
        <v>126</v>
      </c>
      <c r="E419" s="147" t="s">
        <v>482</v>
      </c>
      <c r="F419" s="148" t="s">
        <v>483</v>
      </c>
      <c r="G419" s="149" t="s">
        <v>129</v>
      </c>
      <c r="H419" s="150">
        <v>120.5</v>
      </c>
      <c r="I419" s="5"/>
      <c r="J419" s="151">
        <f>ROUND(I419*H419,2)</f>
        <v>0</v>
      </c>
      <c r="K419" s="148" t="s">
        <v>130</v>
      </c>
      <c r="L419" s="25"/>
      <c r="M419" s="152" t="s">
        <v>1</v>
      </c>
      <c r="N419" s="153" t="s">
        <v>38</v>
      </c>
      <c r="O419" s="52"/>
      <c r="P419" s="154">
        <f>O419*H419</f>
        <v>0</v>
      </c>
      <c r="Q419" s="154">
        <v>1.9425000000000001E-2</v>
      </c>
      <c r="R419" s="154">
        <f>Q419*H419</f>
        <v>2.3407125</v>
      </c>
      <c r="S419" s="154">
        <v>0</v>
      </c>
      <c r="T419" s="155">
        <f>S419*H419</f>
        <v>0</v>
      </c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R419" s="156" t="s">
        <v>131</v>
      </c>
      <c r="AT419" s="156" t="s">
        <v>126</v>
      </c>
      <c r="AU419" s="156" t="s">
        <v>83</v>
      </c>
      <c r="AY419" s="12" t="s">
        <v>124</v>
      </c>
      <c r="BE419" s="157">
        <f>IF(N419="základní",J419,0)</f>
        <v>0</v>
      </c>
      <c r="BF419" s="157">
        <f>IF(N419="snížená",J419,0)</f>
        <v>0</v>
      </c>
      <c r="BG419" s="157">
        <f>IF(N419="zákl. přenesená",J419,0)</f>
        <v>0</v>
      </c>
      <c r="BH419" s="157">
        <f>IF(N419="sníž. přenesená",J419,0)</f>
        <v>0</v>
      </c>
      <c r="BI419" s="157">
        <f>IF(N419="nulová",J419,0)</f>
        <v>0</v>
      </c>
      <c r="BJ419" s="12" t="s">
        <v>81</v>
      </c>
      <c r="BK419" s="157">
        <f>ROUND(I419*H419,2)</f>
        <v>0</v>
      </c>
      <c r="BL419" s="12" t="s">
        <v>131</v>
      </c>
      <c r="BM419" s="156" t="s">
        <v>484</v>
      </c>
    </row>
    <row r="420" spans="1:65" s="28" customFormat="1" ht="19.5">
      <c r="A420" s="24"/>
      <c r="B420" s="25"/>
      <c r="C420" s="24"/>
      <c r="D420" s="158" t="s">
        <v>132</v>
      </c>
      <c r="E420" s="24"/>
      <c r="F420" s="159" t="s">
        <v>483</v>
      </c>
      <c r="G420" s="24"/>
      <c r="H420" s="24"/>
      <c r="I420" s="3"/>
      <c r="J420" s="24"/>
      <c r="K420" s="24"/>
      <c r="L420" s="25"/>
      <c r="M420" s="160"/>
      <c r="N420" s="161"/>
      <c r="O420" s="52"/>
      <c r="P420" s="52"/>
      <c r="Q420" s="52"/>
      <c r="R420" s="52"/>
      <c r="S420" s="52"/>
      <c r="T420" s="53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T420" s="12" t="s">
        <v>132</v>
      </c>
      <c r="AU420" s="12" t="s">
        <v>83</v>
      </c>
    </row>
    <row r="421" spans="1:65" s="178" customFormat="1" ht="22.5">
      <c r="B421" s="179"/>
      <c r="D421" s="158" t="s">
        <v>155</v>
      </c>
      <c r="E421" s="180" t="s">
        <v>1</v>
      </c>
      <c r="F421" s="181" t="s">
        <v>485</v>
      </c>
      <c r="H421" s="180" t="s">
        <v>1</v>
      </c>
      <c r="I421" s="8"/>
      <c r="L421" s="179"/>
      <c r="M421" s="182"/>
      <c r="N421" s="183"/>
      <c r="O421" s="183"/>
      <c r="P421" s="183"/>
      <c r="Q421" s="183"/>
      <c r="R421" s="183"/>
      <c r="S421" s="183"/>
      <c r="T421" s="184"/>
      <c r="AT421" s="180" t="s">
        <v>155</v>
      </c>
      <c r="AU421" s="180" t="s">
        <v>83</v>
      </c>
      <c r="AV421" s="178" t="s">
        <v>81</v>
      </c>
      <c r="AW421" s="178" t="s">
        <v>30</v>
      </c>
      <c r="AX421" s="178" t="s">
        <v>73</v>
      </c>
      <c r="AY421" s="180" t="s">
        <v>124</v>
      </c>
    </row>
    <row r="422" spans="1:65" s="162" customFormat="1">
      <c r="B422" s="163"/>
      <c r="D422" s="158" t="s">
        <v>155</v>
      </c>
      <c r="E422" s="164" t="s">
        <v>1</v>
      </c>
      <c r="F422" s="165" t="s">
        <v>304</v>
      </c>
      <c r="H422" s="166">
        <v>120.5</v>
      </c>
      <c r="I422" s="6"/>
      <c r="L422" s="163"/>
      <c r="M422" s="167"/>
      <c r="N422" s="168"/>
      <c r="O422" s="168"/>
      <c r="P422" s="168"/>
      <c r="Q422" s="168"/>
      <c r="R422" s="168"/>
      <c r="S422" s="168"/>
      <c r="T422" s="169"/>
      <c r="AT422" s="164" t="s">
        <v>155</v>
      </c>
      <c r="AU422" s="164" t="s">
        <v>83</v>
      </c>
      <c r="AV422" s="162" t="s">
        <v>83</v>
      </c>
      <c r="AW422" s="162" t="s">
        <v>30</v>
      </c>
      <c r="AX422" s="162" t="s">
        <v>73</v>
      </c>
      <c r="AY422" s="164" t="s">
        <v>124</v>
      </c>
    </row>
    <row r="423" spans="1:65" s="170" customFormat="1">
      <c r="B423" s="171"/>
      <c r="D423" s="158" t="s">
        <v>155</v>
      </c>
      <c r="E423" s="172" t="s">
        <v>1</v>
      </c>
      <c r="F423" s="173" t="s">
        <v>157</v>
      </c>
      <c r="H423" s="174">
        <v>120.5</v>
      </c>
      <c r="I423" s="7"/>
      <c r="L423" s="171"/>
      <c r="M423" s="175"/>
      <c r="N423" s="176"/>
      <c r="O423" s="176"/>
      <c r="P423" s="176"/>
      <c r="Q423" s="176"/>
      <c r="R423" s="176"/>
      <c r="S423" s="176"/>
      <c r="T423" s="177"/>
      <c r="AT423" s="172" t="s">
        <v>155</v>
      </c>
      <c r="AU423" s="172" t="s">
        <v>83</v>
      </c>
      <c r="AV423" s="170" t="s">
        <v>131</v>
      </c>
      <c r="AW423" s="170" t="s">
        <v>30</v>
      </c>
      <c r="AX423" s="170" t="s">
        <v>81</v>
      </c>
      <c r="AY423" s="172" t="s">
        <v>124</v>
      </c>
    </row>
    <row r="424" spans="1:65" s="28" customFormat="1" ht="21.75" customHeight="1">
      <c r="A424" s="24"/>
      <c r="B424" s="25"/>
      <c r="C424" s="146" t="s">
        <v>314</v>
      </c>
      <c r="D424" s="146" t="s">
        <v>126</v>
      </c>
      <c r="E424" s="147" t="s">
        <v>486</v>
      </c>
      <c r="F424" s="148" t="s">
        <v>487</v>
      </c>
      <c r="G424" s="149" t="s">
        <v>129</v>
      </c>
      <c r="H424" s="150">
        <v>144.69</v>
      </c>
      <c r="I424" s="5"/>
      <c r="J424" s="151">
        <f>ROUND(I424*H424,2)</f>
        <v>0</v>
      </c>
      <c r="K424" s="148" t="s">
        <v>130</v>
      </c>
      <c r="L424" s="25"/>
      <c r="M424" s="152" t="s">
        <v>1</v>
      </c>
      <c r="N424" s="153" t="s">
        <v>38</v>
      </c>
      <c r="O424" s="52"/>
      <c r="P424" s="154">
        <f>O424*H424</f>
        <v>0</v>
      </c>
      <c r="Q424" s="154">
        <v>5.985E-2</v>
      </c>
      <c r="R424" s="154">
        <f>Q424*H424</f>
        <v>8.6596965000000008</v>
      </c>
      <c r="S424" s="154">
        <v>0</v>
      </c>
      <c r="T424" s="155">
        <f>S424*H424</f>
        <v>0</v>
      </c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R424" s="156" t="s">
        <v>131</v>
      </c>
      <c r="AT424" s="156" t="s">
        <v>126</v>
      </c>
      <c r="AU424" s="156" t="s">
        <v>83</v>
      </c>
      <c r="AY424" s="12" t="s">
        <v>124</v>
      </c>
      <c r="BE424" s="157">
        <f>IF(N424="základní",J424,0)</f>
        <v>0</v>
      </c>
      <c r="BF424" s="157">
        <f>IF(N424="snížená",J424,0)</f>
        <v>0</v>
      </c>
      <c r="BG424" s="157">
        <f>IF(N424="zákl. přenesená",J424,0)</f>
        <v>0</v>
      </c>
      <c r="BH424" s="157">
        <f>IF(N424="sníž. přenesená",J424,0)</f>
        <v>0</v>
      </c>
      <c r="BI424" s="157">
        <f>IF(N424="nulová",J424,0)</f>
        <v>0</v>
      </c>
      <c r="BJ424" s="12" t="s">
        <v>81</v>
      </c>
      <c r="BK424" s="157">
        <f>ROUND(I424*H424,2)</f>
        <v>0</v>
      </c>
      <c r="BL424" s="12" t="s">
        <v>131</v>
      </c>
      <c r="BM424" s="156" t="s">
        <v>488</v>
      </c>
    </row>
    <row r="425" spans="1:65" s="28" customFormat="1" ht="19.5">
      <c r="A425" s="24"/>
      <c r="B425" s="25"/>
      <c r="C425" s="24"/>
      <c r="D425" s="158" t="s">
        <v>132</v>
      </c>
      <c r="E425" s="24"/>
      <c r="F425" s="159" t="s">
        <v>487</v>
      </c>
      <c r="G425" s="24"/>
      <c r="H425" s="24"/>
      <c r="I425" s="3"/>
      <c r="J425" s="24"/>
      <c r="K425" s="24"/>
      <c r="L425" s="25"/>
      <c r="M425" s="160"/>
      <c r="N425" s="161"/>
      <c r="O425" s="52"/>
      <c r="P425" s="52"/>
      <c r="Q425" s="52"/>
      <c r="R425" s="52"/>
      <c r="S425" s="52"/>
      <c r="T425" s="53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T425" s="12" t="s">
        <v>132</v>
      </c>
      <c r="AU425" s="12" t="s">
        <v>83</v>
      </c>
    </row>
    <row r="426" spans="1:65" s="178" customFormat="1" ht="22.5">
      <c r="B426" s="179"/>
      <c r="D426" s="158" t="s">
        <v>155</v>
      </c>
      <c r="E426" s="180" t="s">
        <v>1</v>
      </c>
      <c r="F426" s="181" t="s">
        <v>489</v>
      </c>
      <c r="H426" s="180" t="s">
        <v>1</v>
      </c>
      <c r="I426" s="8"/>
      <c r="L426" s="179"/>
      <c r="M426" s="182"/>
      <c r="N426" s="183"/>
      <c r="O426" s="183"/>
      <c r="P426" s="183"/>
      <c r="Q426" s="183"/>
      <c r="R426" s="183"/>
      <c r="S426" s="183"/>
      <c r="T426" s="184"/>
      <c r="AT426" s="180" t="s">
        <v>155</v>
      </c>
      <c r="AU426" s="180" t="s">
        <v>83</v>
      </c>
      <c r="AV426" s="178" t="s">
        <v>81</v>
      </c>
      <c r="AW426" s="178" t="s">
        <v>30</v>
      </c>
      <c r="AX426" s="178" t="s">
        <v>73</v>
      </c>
      <c r="AY426" s="180" t="s">
        <v>124</v>
      </c>
    </row>
    <row r="427" spans="1:65" s="162" customFormat="1">
      <c r="B427" s="163"/>
      <c r="D427" s="158" t="s">
        <v>155</v>
      </c>
      <c r="E427" s="164" t="s">
        <v>1</v>
      </c>
      <c r="F427" s="165" t="s">
        <v>490</v>
      </c>
      <c r="H427" s="166">
        <v>144.69</v>
      </c>
      <c r="I427" s="6"/>
      <c r="L427" s="163"/>
      <c r="M427" s="167"/>
      <c r="N427" s="168"/>
      <c r="O427" s="168"/>
      <c r="P427" s="168"/>
      <c r="Q427" s="168"/>
      <c r="R427" s="168"/>
      <c r="S427" s="168"/>
      <c r="T427" s="169"/>
      <c r="AT427" s="164" t="s">
        <v>155</v>
      </c>
      <c r="AU427" s="164" t="s">
        <v>83</v>
      </c>
      <c r="AV427" s="162" t="s">
        <v>83</v>
      </c>
      <c r="AW427" s="162" t="s">
        <v>30</v>
      </c>
      <c r="AX427" s="162" t="s">
        <v>73</v>
      </c>
      <c r="AY427" s="164" t="s">
        <v>124</v>
      </c>
    </row>
    <row r="428" spans="1:65" s="170" customFormat="1">
      <c r="B428" s="171"/>
      <c r="D428" s="158" t="s">
        <v>155</v>
      </c>
      <c r="E428" s="172" t="s">
        <v>1</v>
      </c>
      <c r="F428" s="173" t="s">
        <v>157</v>
      </c>
      <c r="H428" s="174">
        <v>144.69</v>
      </c>
      <c r="I428" s="7"/>
      <c r="L428" s="171"/>
      <c r="M428" s="175"/>
      <c r="N428" s="176"/>
      <c r="O428" s="176"/>
      <c r="P428" s="176"/>
      <c r="Q428" s="176"/>
      <c r="R428" s="176"/>
      <c r="S428" s="176"/>
      <c r="T428" s="177"/>
      <c r="AT428" s="172" t="s">
        <v>155</v>
      </c>
      <c r="AU428" s="172" t="s">
        <v>83</v>
      </c>
      <c r="AV428" s="170" t="s">
        <v>131</v>
      </c>
      <c r="AW428" s="170" t="s">
        <v>30</v>
      </c>
      <c r="AX428" s="170" t="s">
        <v>81</v>
      </c>
      <c r="AY428" s="172" t="s">
        <v>124</v>
      </c>
    </row>
    <row r="429" spans="1:65" s="133" customFormat="1" ht="22.9" customHeight="1">
      <c r="B429" s="134"/>
      <c r="D429" s="135" t="s">
        <v>72</v>
      </c>
      <c r="E429" s="144" t="s">
        <v>491</v>
      </c>
      <c r="F429" s="144" t="s">
        <v>492</v>
      </c>
      <c r="I429" s="4"/>
      <c r="J429" s="145">
        <f>BK429</f>
        <v>0</v>
      </c>
      <c r="L429" s="134"/>
      <c r="M429" s="138"/>
      <c r="N429" s="139"/>
      <c r="O429" s="139"/>
      <c r="P429" s="140">
        <f>SUM(P430:P445)</f>
        <v>0</v>
      </c>
      <c r="Q429" s="139"/>
      <c r="R429" s="140">
        <f>SUM(R430:R445)</f>
        <v>0</v>
      </c>
      <c r="S429" s="139"/>
      <c r="T429" s="141">
        <f>SUM(T430:T445)</f>
        <v>0</v>
      </c>
      <c r="AR429" s="135" t="s">
        <v>81</v>
      </c>
      <c r="AT429" s="142" t="s">
        <v>72</v>
      </c>
      <c r="AU429" s="142" t="s">
        <v>81</v>
      </c>
      <c r="AY429" s="135" t="s">
        <v>124</v>
      </c>
      <c r="BK429" s="143">
        <f>SUM(BK430:BK445)</f>
        <v>0</v>
      </c>
    </row>
    <row r="430" spans="1:65" s="28" customFormat="1" ht="21.75" customHeight="1">
      <c r="A430" s="24"/>
      <c r="B430" s="25"/>
      <c r="C430" s="146" t="s">
        <v>493</v>
      </c>
      <c r="D430" s="146" t="s">
        <v>126</v>
      </c>
      <c r="E430" s="147" t="s">
        <v>494</v>
      </c>
      <c r="F430" s="148" t="s">
        <v>495</v>
      </c>
      <c r="G430" s="149" t="s">
        <v>199</v>
      </c>
      <c r="H430" s="150">
        <v>608.37900000000002</v>
      </c>
      <c r="I430" s="5"/>
      <c r="J430" s="151">
        <f>ROUND(I430*H430,2)</f>
        <v>0</v>
      </c>
      <c r="K430" s="148" t="s">
        <v>130</v>
      </c>
      <c r="L430" s="25"/>
      <c r="M430" s="152" t="s">
        <v>1</v>
      </c>
      <c r="N430" s="153" t="s">
        <v>38</v>
      </c>
      <c r="O430" s="52"/>
      <c r="P430" s="154">
        <f>O430*H430</f>
        <v>0</v>
      </c>
      <c r="Q430" s="154">
        <v>0</v>
      </c>
      <c r="R430" s="154">
        <f>Q430*H430</f>
        <v>0</v>
      </c>
      <c r="S430" s="154">
        <v>0</v>
      </c>
      <c r="T430" s="155">
        <f>S430*H430</f>
        <v>0</v>
      </c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R430" s="156" t="s">
        <v>131</v>
      </c>
      <c r="AT430" s="156" t="s">
        <v>126</v>
      </c>
      <c r="AU430" s="156" t="s">
        <v>83</v>
      </c>
      <c r="AY430" s="12" t="s">
        <v>124</v>
      </c>
      <c r="BE430" s="157">
        <f>IF(N430="základní",J430,0)</f>
        <v>0</v>
      </c>
      <c r="BF430" s="157">
        <f>IF(N430="snížená",J430,0)</f>
        <v>0</v>
      </c>
      <c r="BG430" s="157">
        <f>IF(N430="zákl. přenesená",J430,0)</f>
        <v>0</v>
      </c>
      <c r="BH430" s="157">
        <f>IF(N430="sníž. přenesená",J430,0)</f>
        <v>0</v>
      </c>
      <c r="BI430" s="157">
        <f>IF(N430="nulová",J430,0)</f>
        <v>0</v>
      </c>
      <c r="BJ430" s="12" t="s">
        <v>81</v>
      </c>
      <c r="BK430" s="157">
        <f>ROUND(I430*H430,2)</f>
        <v>0</v>
      </c>
      <c r="BL430" s="12" t="s">
        <v>131</v>
      </c>
      <c r="BM430" s="156" t="s">
        <v>496</v>
      </c>
    </row>
    <row r="431" spans="1:65" s="28" customFormat="1" ht="19.5">
      <c r="A431" s="24"/>
      <c r="B431" s="25"/>
      <c r="C431" s="24"/>
      <c r="D431" s="158" t="s">
        <v>132</v>
      </c>
      <c r="E431" s="24"/>
      <c r="F431" s="159" t="s">
        <v>495</v>
      </c>
      <c r="G431" s="24"/>
      <c r="H431" s="24"/>
      <c r="I431" s="3"/>
      <c r="J431" s="24"/>
      <c r="K431" s="24"/>
      <c r="L431" s="25"/>
      <c r="M431" s="160"/>
      <c r="N431" s="161"/>
      <c r="O431" s="52"/>
      <c r="P431" s="52"/>
      <c r="Q431" s="52"/>
      <c r="R431" s="52"/>
      <c r="S431" s="52"/>
      <c r="T431" s="53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T431" s="12" t="s">
        <v>132</v>
      </c>
      <c r="AU431" s="12" t="s">
        <v>83</v>
      </c>
    </row>
    <row r="432" spans="1:65" s="178" customFormat="1" ht="22.5">
      <c r="B432" s="179"/>
      <c r="D432" s="158" t="s">
        <v>155</v>
      </c>
      <c r="E432" s="180" t="s">
        <v>1</v>
      </c>
      <c r="F432" s="181" t="s">
        <v>221</v>
      </c>
      <c r="H432" s="180" t="s">
        <v>1</v>
      </c>
      <c r="I432" s="8"/>
      <c r="L432" s="179"/>
      <c r="M432" s="182"/>
      <c r="N432" s="183"/>
      <c r="O432" s="183"/>
      <c r="P432" s="183"/>
      <c r="Q432" s="183"/>
      <c r="R432" s="183"/>
      <c r="S432" s="183"/>
      <c r="T432" s="184"/>
      <c r="AT432" s="180" t="s">
        <v>155</v>
      </c>
      <c r="AU432" s="180" t="s">
        <v>83</v>
      </c>
      <c r="AV432" s="178" t="s">
        <v>81</v>
      </c>
      <c r="AW432" s="178" t="s">
        <v>30</v>
      </c>
      <c r="AX432" s="178" t="s">
        <v>73</v>
      </c>
      <c r="AY432" s="180" t="s">
        <v>124</v>
      </c>
    </row>
    <row r="433" spans="1:65" s="162" customFormat="1">
      <c r="B433" s="163"/>
      <c r="D433" s="158" t="s">
        <v>155</v>
      </c>
      <c r="E433" s="164" t="s">
        <v>1</v>
      </c>
      <c r="F433" s="165" t="s">
        <v>497</v>
      </c>
      <c r="H433" s="166">
        <v>608.37900000000002</v>
      </c>
      <c r="I433" s="6"/>
      <c r="L433" s="163"/>
      <c r="M433" s="167"/>
      <c r="N433" s="168"/>
      <c r="O433" s="168"/>
      <c r="P433" s="168"/>
      <c r="Q433" s="168"/>
      <c r="R433" s="168"/>
      <c r="S433" s="168"/>
      <c r="T433" s="169"/>
      <c r="AT433" s="164" t="s">
        <v>155</v>
      </c>
      <c r="AU433" s="164" t="s">
        <v>83</v>
      </c>
      <c r="AV433" s="162" t="s">
        <v>83</v>
      </c>
      <c r="AW433" s="162" t="s">
        <v>30</v>
      </c>
      <c r="AX433" s="162" t="s">
        <v>73</v>
      </c>
      <c r="AY433" s="164" t="s">
        <v>124</v>
      </c>
    </row>
    <row r="434" spans="1:65" s="170" customFormat="1">
      <c r="B434" s="171"/>
      <c r="D434" s="158" t="s">
        <v>155</v>
      </c>
      <c r="E434" s="172" t="s">
        <v>1</v>
      </c>
      <c r="F434" s="173" t="s">
        <v>157</v>
      </c>
      <c r="H434" s="174">
        <v>608.37900000000002</v>
      </c>
      <c r="I434" s="7"/>
      <c r="L434" s="171"/>
      <c r="M434" s="175"/>
      <c r="N434" s="176"/>
      <c r="O434" s="176"/>
      <c r="P434" s="176"/>
      <c r="Q434" s="176"/>
      <c r="R434" s="176"/>
      <c r="S434" s="176"/>
      <c r="T434" s="177"/>
      <c r="AT434" s="172" t="s">
        <v>155</v>
      </c>
      <c r="AU434" s="172" t="s">
        <v>83</v>
      </c>
      <c r="AV434" s="170" t="s">
        <v>131</v>
      </c>
      <c r="AW434" s="170" t="s">
        <v>30</v>
      </c>
      <c r="AX434" s="170" t="s">
        <v>81</v>
      </c>
      <c r="AY434" s="172" t="s">
        <v>124</v>
      </c>
    </row>
    <row r="435" spans="1:65" s="28" customFormat="1" ht="21.75" customHeight="1">
      <c r="A435" s="24"/>
      <c r="B435" s="25"/>
      <c r="C435" s="146" t="s">
        <v>318</v>
      </c>
      <c r="D435" s="146" t="s">
        <v>126</v>
      </c>
      <c r="E435" s="147" t="s">
        <v>498</v>
      </c>
      <c r="F435" s="148" t="s">
        <v>499</v>
      </c>
      <c r="G435" s="149" t="s">
        <v>199</v>
      </c>
      <c r="H435" s="150">
        <v>6083.79</v>
      </c>
      <c r="I435" s="5"/>
      <c r="J435" s="151">
        <f>ROUND(I435*H435,2)</f>
        <v>0</v>
      </c>
      <c r="K435" s="148" t="s">
        <v>130</v>
      </c>
      <c r="L435" s="25"/>
      <c r="M435" s="152" t="s">
        <v>1</v>
      </c>
      <c r="N435" s="153" t="s">
        <v>38</v>
      </c>
      <c r="O435" s="52"/>
      <c r="P435" s="154">
        <f>O435*H435</f>
        <v>0</v>
      </c>
      <c r="Q435" s="154">
        <v>0</v>
      </c>
      <c r="R435" s="154">
        <f>Q435*H435</f>
        <v>0</v>
      </c>
      <c r="S435" s="154">
        <v>0</v>
      </c>
      <c r="T435" s="155">
        <f>S435*H435</f>
        <v>0</v>
      </c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R435" s="156" t="s">
        <v>131</v>
      </c>
      <c r="AT435" s="156" t="s">
        <v>126</v>
      </c>
      <c r="AU435" s="156" t="s">
        <v>83</v>
      </c>
      <c r="AY435" s="12" t="s">
        <v>124</v>
      </c>
      <c r="BE435" s="157">
        <f>IF(N435="základní",J435,0)</f>
        <v>0</v>
      </c>
      <c r="BF435" s="157">
        <f>IF(N435="snížená",J435,0)</f>
        <v>0</v>
      </c>
      <c r="BG435" s="157">
        <f>IF(N435="zákl. přenesená",J435,0)</f>
        <v>0</v>
      </c>
      <c r="BH435" s="157">
        <f>IF(N435="sníž. přenesená",J435,0)</f>
        <v>0</v>
      </c>
      <c r="BI435" s="157">
        <f>IF(N435="nulová",J435,0)</f>
        <v>0</v>
      </c>
      <c r="BJ435" s="12" t="s">
        <v>81</v>
      </c>
      <c r="BK435" s="157">
        <f>ROUND(I435*H435,2)</f>
        <v>0</v>
      </c>
      <c r="BL435" s="12" t="s">
        <v>131</v>
      </c>
      <c r="BM435" s="156" t="s">
        <v>500</v>
      </c>
    </row>
    <row r="436" spans="1:65" s="28" customFormat="1">
      <c r="A436" s="24"/>
      <c r="B436" s="25"/>
      <c r="C436" s="24"/>
      <c r="D436" s="158" t="s">
        <v>132</v>
      </c>
      <c r="E436" s="24"/>
      <c r="F436" s="159" t="s">
        <v>499</v>
      </c>
      <c r="G436" s="24"/>
      <c r="H436" s="24"/>
      <c r="I436" s="3"/>
      <c r="J436" s="24"/>
      <c r="K436" s="24"/>
      <c r="L436" s="25"/>
      <c r="M436" s="160"/>
      <c r="N436" s="161"/>
      <c r="O436" s="52"/>
      <c r="P436" s="52"/>
      <c r="Q436" s="52"/>
      <c r="R436" s="52"/>
      <c r="S436" s="52"/>
      <c r="T436" s="53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T436" s="12" t="s">
        <v>132</v>
      </c>
      <c r="AU436" s="12" t="s">
        <v>83</v>
      </c>
    </row>
    <row r="437" spans="1:65" s="162" customFormat="1">
      <c r="B437" s="163"/>
      <c r="D437" s="158" t="s">
        <v>155</v>
      </c>
      <c r="F437" s="165" t="s">
        <v>501</v>
      </c>
      <c r="H437" s="166">
        <v>6083.79</v>
      </c>
      <c r="I437" s="6"/>
      <c r="L437" s="163"/>
      <c r="M437" s="167"/>
      <c r="N437" s="168"/>
      <c r="O437" s="168"/>
      <c r="P437" s="168"/>
      <c r="Q437" s="168"/>
      <c r="R437" s="168"/>
      <c r="S437" s="168"/>
      <c r="T437" s="169"/>
      <c r="AT437" s="164" t="s">
        <v>155</v>
      </c>
      <c r="AU437" s="164" t="s">
        <v>83</v>
      </c>
      <c r="AV437" s="162" t="s">
        <v>83</v>
      </c>
      <c r="AW437" s="162" t="s">
        <v>3</v>
      </c>
      <c r="AX437" s="162" t="s">
        <v>81</v>
      </c>
      <c r="AY437" s="164" t="s">
        <v>124</v>
      </c>
    </row>
    <row r="438" spans="1:65" s="28" customFormat="1" ht="21.75" customHeight="1">
      <c r="A438" s="24"/>
      <c r="B438" s="25"/>
      <c r="C438" s="146" t="s">
        <v>502</v>
      </c>
      <c r="D438" s="146" t="s">
        <v>126</v>
      </c>
      <c r="E438" s="147" t="s">
        <v>503</v>
      </c>
      <c r="F438" s="148" t="s">
        <v>504</v>
      </c>
      <c r="G438" s="149" t="s">
        <v>199</v>
      </c>
      <c r="H438" s="150">
        <v>608.37900000000002</v>
      </c>
      <c r="I438" s="5"/>
      <c r="J438" s="151">
        <f>ROUND(I438*H438,2)</f>
        <v>0</v>
      </c>
      <c r="K438" s="148" t="s">
        <v>130</v>
      </c>
      <c r="L438" s="25"/>
      <c r="M438" s="152" t="s">
        <v>1</v>
      </c>
      <c r="N438" s="153" t="s">
        <v>38</v>
      </c>
      <c r="O438" s="52"/>
      <c r="P438" s="154">
        <f>O438*H438</f>
        <v>0</v>
      </c>
      <c r="Q438" s="154">
        <v>0</v>
      </c>
      <c r="R438" s="154">
        <f>Q438*H438</f>
        <v>0</v>
      </c>
      <c r="S438" s="154">
        <v>0</v>
      </c>
      <c r="T438" s="155">
        <f>S438*H438</f>
        <v>0</v>
      </c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R438" s="156" t="s">
        <v>131</v>
      </c>
      <c r="AT438" s="156" t="s">
        <v>126</v>
      </c>
      <c r="AU438" s="156" t="s">
        <v>83</v>
      </c>
      <c r="AY438" s="12" t="s">
        <v>124</v>
      </c>
      <c r="BE438" s="157">
        <f>IF(N438="základní",J438,0)</f>
        <v>0</v>
      </c>
      <c r="BF438" s="157">
        <f>IF(N438="snížená",J438,0)</f>
        <v>0</v>
      </c>
      <c r="BG438" s="157">
        <f>IF(N438="zákl. přenesená",J438,0)</f>
        <v>0</v>
      </c>
      <c r="BH438" s="157">
        <f>IF(N438="sníž. přenesená",J438,0)</f>
        <v>0</v>
      </c>
      <c r="BI438" s="157">
        <f>IF(N438="nulová",J438,0)</f>
        <v>0</v>
      </c>
      <c r="BJ438" s="12" t="s">
        <v>81</v>
      </c>
      <c r="BK438" s="157">
        <f>ROUND(I438*H438,2)</f>
        <v>0</v>
      </c>
      <c r="BL438" s="12" t="s">
        <v>131</v>
      </c>
      <c r="BM438" s="156" t="s">
        <v>505</v>
      </c>
    </row>
    <row r="439" spans="1:65" s="28" customFormat="1" ht="29.25">
      <c r="A439" s="24"/>
      <c r="B439" s="25"/>
      <c r="C439" s="24"/>
      <c r="D439" s="158" t="s">
        <v>132</v>
      </c>
      <c r="E439" s="24"/>
      <c r="F439" s="159" t="s">
        <v>229</v>
      </c>
      <c r="G439" s="24"/>
      <c r="H439" s="24"/>
      <c r="I439" s="3"/>
      <c r="J439" s="24"/>
      <c r="K439" s="24"/>
      <c r="L439" s="25"/>
      <c r="M439" s="160"/>
      <c r="N439" s="161"/>
      <c r="O439" s="52"/>
      <c r="P439" s="52"/>
      <c r="Q439" s="52"/>
      <c r="R439" s="52"/>
      <c r="S439" s="52"/>
      <c r="T439" s="53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T439" s="12" t="s">
        <v>132</v>
      </c>
      <c r="AU439" s="12" t="s">
        <v>83</v>
      </c>
    </row>
    <row r="440" spans="1:65" s="178" customFormat="1" ht="22.5">
      <c r="B440" s="179"/>
      <c r="D440" s="158" t="s">
        <v>155</v>
      </c>
      <c r="E440" s="180" t="s">
        <v>1</v>
      </c>
      <c r="F440" s="181" t="s">
        <v>506</v>
      </c>
      <c r="H440" s="180" t="s">
        <v>1</v>
      </c>
      <c r="I440" s="8"/>
      <c r="L440" s="179"/>
      <c r="M440" s="182"/>
      <c r="N440" s="183"/>
      <c r="O440" s="183"/>
      <c r="P440" s="183"/>
      <c r="Q440" s="183"/>
      <c r="R440" s="183"/>
      <c r="S440" s="183"/>
      <c r="T440" s="184"/>
      <c r="AT440" s="180" t="s">
        <v>155</v>
      </c>
      <c r="AU440" s="180" t="s">
        <v>83</v>
      </c>
      <c r="AV440" s="178" t="s">
        <v>81</v>
      </c>
      <c r="AW440" s="178" t="s">
        <v>30</v>
      </c>
      <c r="AX440" s="178" t="s">
        <v>73</v>
      </c>
      <c r="AY440" s="180" t="s">
        <v>124</v>
      </c>
    </row>
    <row r="441" spans="1:65" s="162" customFormat="1">
      <c r="B441" s="163"/>
      <c r="D441" s="158" t="s">
        <v>155</v>
      </c>
      <c r="E441" s="164" t="s">
        <v>1</v>
      </c>
      <c r="F441" s="165" t="s">
        <v>507</v>
      </c>
      <c r="H441" s="166">
        <v>608.37900000000002</v>
      </c>
      <c r="I441" s="6"/>
      <c r="L441" s="163"/>
      <c r="M441" s="167"/>
      <c r="N441" s="168"/>
      <c r="O441" s="168"/>
      <c r="P441" s="168"/>
      <c r="Q441" s="168"/>
      <c r="R441" s="168"/>
      <c r="S441" s="168"/>
      <c r="T441" s="169"/>
      <c r="AT441" s="164" t="s">
        <v>155</v>
      </c>
      <c r="AU441" s="164" t="s">
        <v>83</v>
      </c>
      <c r="AV441" s="162" t="s">
        <v>83</v>
      </c>
      <c r="AW441" s="162" t="s">
        <v>30</v>
      </c>
      <c r="AX441" s="162" t="s">
        <v>73</v>
      </c>
      <c r="AY441" s="164" t="s">
        <v>124</v>
      </c>
    </row>
    <row r="442" spans="1:65" s="170" customFormat="1">
      <c r="B442" s="171"/>
      <c r="D442" s="158" t="s">
        <v>155</v>
      </c>
      <c r="E442" s="172" t="s">
        <v>1</v>
      </c>
      <c r="F442" s="173" t="s">
        <v>157</v>
      </c>
      <c r="H442" s="174">
        <v>608.37900000000002</v>
      </c>
      <c r="I442" s="7"/>
      <c r="L442" s="171"/>
      <c r="M442" s="175"/>
      <c r="N442" s="176"/>
      <c r="O442" s="176"/>
      <c r="P442" s="176"/>
      <c r="Q442" s="176"/>
      <c r="R442" s="176"/>
      <c r="S442" s="176"/>
      <c r="T442" s="177"/>
      <c r="AT442" s="172" t="s">
        <v>155</v>
      </c>
      <c r="AU442" s="172" t="s">
        <v>83</v>
      </c>
      <c r="AV442" s="170" t="s">
        <v>131</v>
      </c>
      <c r="AW442" s="170" t="s">
        <v>30</v>
      </c>
      <c r="AX442" s="170" t="s">
        <v>81</v>
      </c>
      <c r="AY442" s="172" t="s">
        <v>124</v>
      </c>
    </row>
    <row r="443" spans="1:65" s="28" customFormat="1" ht="16.5" customHeight="1">
      <c r="A443" s="24"/>
      <c r="B443" s="25"/>
      <c r="C443" s="146" t="s">
        <v>323</v>
      </c>
      <c r="D443" s="146" t="s">
        <v>126</v>
      </c>
      <c r="E443" s="147" t="s">
        <v>508</v>
      </c>
      <c r="F443" s="148" t="s">
        <v>509</v>
      </c>
      <c r="G443" s="149" t="s">
        <v>510</v>
      </c>
      <c r="H443" s="150">
        <v>90</v>
      </c>
      <c r="I443" s="5"/>
      <c r="J443" s="151">
        <f>ROUND(I443*H443,2)</f>
        <v>0</v>
      </c>
      <c r="K443" s="148" t="s">
        <v>511</v>
      </c>
      <c r="L443" s="25"/>
      <c r="M443" s="152" t="s">
        <v>1</v>
      </c>
      <c r="N443" s="153" t="s">
        <v>38</v>
      </c>
      <c r="O443" s="52"/>
      <c r="P443" s="154">
        <f>O443*H443</f>
        <v>0</v>
      </c>
      <c r="Q443" s="154">
        <v>0</v>
      </c>
      <c r="R443" s="154">
        <f>Q443*H443</f>
        <v>0</v>
      </c>
      <c r="S443" s="154">
        <v>0</v>
      </c>
      <c r="T443" s="155">
        <f>S443*H443</f>
        <v>0</v>
      </c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R443" s="156" t="s">
        <v>131</v>
      </c>
      <c r="AT443" s="156" t="s">
        <v>126</v>
      </c>
      <c r="AU443" s="156" t="s">
        <v>83</v>
      </c>
      <c r="AY443" s="12" t="s">
        <v>124</v>
      </c>
      <c r="BE443" s="157">
        <f>IF(N443="základní",J443,0)</f>
        <v>0</v>
      </c>
      <c r="BF443" s="157">
        <f>IF(N443="snížená",J443,0)</f>
        <v>0</v>
      </c>
      <c r="BG443" s="157">
        <f>IF(N443="zákl. přenesená",J443,0)</f>
        <v>0</v>
      </c>
      <c r="BH443" s="157">
        <f>IF(N443="sníž. přenesená",J443,0)</f>
        <v>0</v>
      </c>
      <c r="BI443" s="157">
        <f>IF(N443="nulová",J443,0)</f>
        <v>0</v>
      </c>
      <c r="BJ443" s="12" t="s">
        <v>81</v>
      </c>
      <c r="BK443" s="157">
        <f>ROUND(I443*H443,2)</f>
        <v>0</v>
      </c>
      <c r="BL443" s="12" t="s">
        <v>131</v>
      </c>
      <c r="BM443" s="156" t="s">
        <v>512</v>
      </c>
    </row>
    <row r="444" spans="1:65" s="28" customFormat="1">
      <c r="A444" s="24"/>
      <c r="B444" s="25"/>
      <c r="C444" s="24"/>
      <c r="D444" s="158" t="s">
        <v>132</v>
      </c>
      <c r="E444" s="24"/>
      <c r="F444" s="159" t="s">
        <v>513</v>
      </c>
      <c r="G444" s="24"/>
      <c r="H444" s="24"/>
      <c r="I444" s="3"/>
      <c r="J444" s="24"/>
      <c r="K444" s="24"/>
      <c r="L444" s="25"/>
      <c r="M444" s="160"/>
      <c r="N444" s="161"/>
      <c r="O444" s="52"/>
      <c r="P444" s="52"/>
      <c r="Q444" s="52"/>
      <c r="R444" s="52"/>
      <c r="S444" s="52"/>
      <c r="T444" s="53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T444" s="12" t="s">
        <v>132</v>
      </c>
      <c r="AU444" s="12" t="s">
        <v>83</v>
      </c>
    </row>
    <row r="445" spans="1:65" s="162" customFormat="1">
      <c r="B445" s="163"/>
      <c r="D445" s="158" t="s">
        <v>155</v>
      </c>
      <c r="E445" s="164" t="s">
        <v>1</v>
      </c>
      <c r="F445" s="165" t="s">
        <v>514</v>
      </c>
      <c r="H445" s="166">
        <v>90</v>
      </c>
      <c r="I445" s="6"/>
      <c r="L445" s="163"/>
      <c r="M445" s="167"/>
      <c r="N445" s="168"/>
      <c r="O445" s="168"/>
      <c r="P445" s="168"/>
      <c r="Q445" s="168"/>
      <c r="R445" s="168"/>
      <c r="S445" s="168"/>
      <c r="T445" s="169"/>
      <c r="AT445" s="164" t="s">
        <v>155</v>
      </c>
      <c r="AU445" s="164" t="s">
        <v>83</v>
      </c>
      <c r="AV445" s="162" t="s">
        <v>83</v>
      </c>
      <c r="AW445" s="162" t="s">
        <v>30</v>
      </c>
      <c r="AX445" s="162" t="s">
        <v>81</v>
      </c>
      <c r="AY445" s="164" t="s">
        <v>124</v>
      </c>
    </row>
    <row r="446" spans="1:65" s="133" customFormat="1" ht="22.9" customHeight="1">
      <c r="B446" s="134"/>
      <c r="D446" s="135" t="s">
        <v>72</v>
      </c>
      <c r="E446" s="144" t="s">
        <v>515</v>
      </c>
      <c r="F446" s="144" t="s">
        <v>516</v>
      </c>
      <c r="I446" s="4"/>
      <c r="J446" s="145">
        <f>BK446</f>
        <v>0</v>
      </c>
      <c r="L446" s="134"/>
      <c r="M446" s="138"/>
      <c r="N446" s="139"/>
      <c r="O446" s="139"/>
      <c r="P446" s="140">
        <f>SUM(P447:P450)</f>
        <v>0</v>
      </c>
      <c r="Q446" s="139"/>
      <c r="R446" s="140">
        <f>SUM(R447:R450)</f>
        <v>0</v>
      </c>
      <c r="S446" s="139"/>
      <c r="T446" s="141">
        <f>SUM(T447:T450)</f>
        <v>0</v>
      </c>
      <c r="AR446" s="135" t="s">
        <v>81</v>
      </c>
      <c r="AT446" s="142" t="s">
        <v>72</v>
      </c>
      <c r="AU446" s="142" t="s">
        <v>81</v>
      </c>
      <c r="AY446" s="135" t="s">
        <v>124</v>
      </c>
      <c r="BK446" s="143">
        <f>SUM(BK447:BK450)</f>
        <v>0</v>
      </c>
    </row>
    <row r="447" spans="1:65" s="28" customFormat="1" ht="16.5" customHeight="1">
      <c r="A447" s="24"/>
      <c r="B447" s="25"/>
      <c r="C447" s="146" t="s">
        <v>517</v>
      </c>
      <c r="D447" s="146" t="s">
        <v>126</v>
      </c>
      <c r="E447" s="147" t="s">
        <v>518</v>
      </c>
      <c r="F447" s="148" t="s">
        <v>519</v>
      </c>
      <c r="G447" s="149" t="s">
        <v>199</v>
      </c>
      <c r="H447" s="150">
        <v>1216.758</v>
      </c>
      <c r="I447" s="5"/>
      <c r="J447" s="151">
        <f>ROUND(I447*H447,2)</f>
        <v>0</v>
      </c>
      <c r="K447" s="148" t="s">
        <v>130</v>
      </c>
      <c r="L447" s="25"/>
      <c r="M447" s="152" t="s">
        <v>1</v>
      </c>
      <c r="N447" s="153" t="s">
        <v>38</v>
      </c>
      <c r="O447" s="52"/>
      <c r="P447" s="154">
        <f>O447*H447</f>
        <v>0</v>
      </c>
      <c r="Q447" s="154">
        <v>0</v>
      </c>
      <c r="R447" s="154">
        <f>Q447*H447</f>
        <v>0</v>
      </c>
      <c r="S447" s="154">
        <v>0</v>
      </c>
      <c r="T447" s="155">
        <f>S447*H447</f>
        <v>0</v>
      </c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R447" s="156" t="s">
        <v>131</v>
      </c>
      <c r="AT447" s="156" t="s">
        <v>126</v>
      </c>
      <c r="AU447" s="156" t="s">
        <v>83</v>
      </c>
      <c r="AY447" s="12" t="s">
        <v>124</v>
      </c>
      <c r="BE447" s="157">
        <f>IF(N447="základní",J447,0)</f>
        <v>0</v>
      </c>
      <c r="BF447" s="157">
        <f>IF(N447="snížená",J447,0)</f>
        <v>0</v>
      </c>
      <c r="BG447" s="157">
        <f>IF(N447="zákl. přenesená",J447,0)</f>
        <v>0</v>
      </c>
      <c r="BH447" s="157">
        <f>IF(N447="sníž. přenesená",J447,0)</f>
        <v>0</v>
      </c>
      <c r="BI447" s="157">
        <f>IF(N447="nulová",J447,0)</f>
        <v>0</v>
      </c>
      <c r="BJ447" s="12" t="s">
        <v>81</v>
      </c>
      <c r="BK447" s="157">
        <f>ROUND(I447*H447,2)</f>
        <v>0</v>
      </c>
      <c r="BL447" s="12" t="s">
        <v>131</v>
      </c>
      <c r="BM447" s="156" t="s">
        <v>520</v>
      </c>
    </row>
    <row r="448" spans="1:65" s="28" customFormat="1">
      <c r="A448" s="24"/>
      <c r="B448" s="25"/>
      <c r="C448" s="24"/>
      <c r="D448" s="158" t="s">
        <v>132</v>
      </c>
      <c r="E448" s="24"/>
      <c r="F448" s="159" t="s">
        <v>519</v>
      </c>
      <c r="G448" s="24"/>
      <c r="H448" s="24"/>
      <c r="I448" s="3"/>
      <c r="J448" s="24"/>
      <c r="K448" s="24"/>
      <c r="L448" s="25"/>
      <c r="M448" s="160"/>
      <c r="N448" s="161"/>
      <c r="O448" s="52"/>
      <c r="P448" s="52"/>
      <c r="Q448" s="52"/>
      <c r="R448" s="52"/>
      <c r="S448" s="52"/>
      <c r="T448" s="53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T448" s="12" t="s">
        <v>132</v>
      </c>
      <c r="AU448" s="12" t="s">
        <v>83</v>
      </c>
    </row>
    <row r="449" spans="1:65" s="162" customFormat="1">
      <c r="B449" s="163"/>
      <c r="D449" s="158" t="s">
        <v>155</v>
      </c>
      <c r="E449" s="164" t="s">
        <v>1</v>
      </c>
      <c r="F449" s="165" t="s">
        <v>521</v>
      </c>
      <c r="H449" s="166">
        <v>1216.758</v>
      </c>
      <c r="I449" s="6"/>
      <c r="L449" s="163"/>
      <c r="M449" s="167"/>
      <c r="N449" s="168"/>
      <c r="O449" s="168"/>
      <c r="P449" s="168"/>
      <c r="Q449" s="168"/>
      <c r="R449" s="168"/>
      <c r="S449" s="168"/>
      <c r="T449" s="169"/>
      <c r="AT449" s="164" t="s">
        <v>155</v>
      </c>
      <c r="AU449" s="164" t="s">
        <v>83</v>
      </c>
      <c r="AV449" s="162" t="s">
        <v>83</v>
      </c>
      <c r="AW449" s="162" t="s">
        <v>30</v>
      </c>
      <c r="AX449" s="162" t="s">
        <v>73</v>
      </c>
      <c r="AY449" s="164" t="s">
        <v>124</v>
      </c>
    </row>
    <row r="450" spans="1:65" s="170" customFormat="1">
      <c r="B450" s="171"/>
      <c r="D450" s="158" t="s">
        <v>155</v>
      </c>
      <c r="E450" s="172" t="s">
        <v>1</v>
      </c>
      <c r="F450" s="173" t="s">
        <v>157</v>
      </c>
      <c r="H450" s="174">
        <v>1216.758</v>
      </c>
      <c r="I450" s="7"/>
      <c r="L450" s="171"/>
      <c r="M450" s="175"/>
      <c r="N450" s="176"/>
      <c r="O450" s="176"/>
      <c r="P450" s="176"/>
      <c r="Q450" s="176"/>
      <c r="R450" s="176"/>
      <c r="S450" s="176"/>
      <c r="T450" s="177"/>
      <c r="AT450" s="172" t="s">
        <v>155</v>
      </c>
      <c r="AU450" s="172" t="s">
        <v>83</v>
      </c>
      <c r="AV450" s="170" t="s">
        <v>131</v>
      </c>
      <c r="AW450" s="170" t="s">
        <v>30</v>
      </c>
      <c r="AX450" s="170" t="s">
        <v>81</v>
      </c>
      <c r="AY450" s="172" t="s">
        <v>124</v>
      </c>
    </row>
    <row r="451" spans="1:65" s="133" customFormat="1" ht="22.9" customHeight="1">
      <c r="B451" s="134"/>
      <c r="D451" s="135" t="s">
        <v>72</v>
      </c>
      <c r="E451" s="144" t="s">
        <v>522</v>
      </c>
      <c r="F451" s="144" t="s">
        <v>523</v>
      </c>
      <c r="I451" s="4"/>
      <c r="J451" s="145">
        <f>BK451</f>
        <v>0</v>
      </c>
      <c r="L451" s="134"/>
      <c r="M451" s="138"/>
      <c r="N451" s="139"/>
      <c r="O451" s="139"/>
      <c r="P451" s="140">
        <f>SUM(P452:P457)</f>
        <v>0</v>
      </c>
      <c r="Q451" s="139"/>
      <c r="R451" s="140">
        <f>SUM(R452:R457)</f>
        <v>0</v>
      </c>
      <c r="S451" s="139"/>
      <c r="T451" s="141">
        <f>SUM(T452:T457)</f>
        <v>0</v>
      </c>
      <c r="AR451" s="135" t="s">
        <v>81</v>
      </c>
      <c r="AT451" s="142" t="s">
        <v>72</v>
      </c>
      <c r="AU451" s="142" t="s">
        <v>81</v>
      </c>
      <c r="AY451" s="135" t="s">
        <v>124</v>
      </c>
      <c r="BK451" s="143">
        <f>SUM(BK452:BK457)</f>
        <v>0</v>
      </c>
    </row>
    <row r="452" spans="1:65" s="28" customFormat="1" ht="21.75" customHeight="1">
      <c r="A452" s="24"/>
      <c r="B452" s="25"/>
      <c r="C452" s="146" t="s">
        <v>330</v>
      </c>
      <c r="D452" s="146" t="s">
        <v>126</v>
      </c>
      <c r="E452" s="147" t="s">
        <v>524</v>
      </c>
      <c r="F452" s="148" t="s">
        <v>525</v>
      </c>
      <c r="G452" s="149" t="s">
        <v>199</v>
      </c>
      <c r="H452" s="150">
        <v>1398.0229999999999</v>
      </c>
      <c r="I452" s="5"/>
      <c r="J452" s="151">
        <f>ROUND(I452*H452,2)</f>
        <v>0</v>
      </c>
      <c r="K452" s="148" t="s">
        <v>130</v>
      </c>
      <c r="L452" s="25"/>
      <c r="M452" s="152" t="s">
        <v>1</v>
      </c>
      <c r="N452" s="153" t="s">
        <v>38</v>
      </c>
      <c r="O452" s="52"/>
      <c r="P452" s="154">
        <f>O452*H452</f>
        <v>0</v>
      </c>
      <c r="Q452" s="154">
        <v>0</v>
      </c>
      <c r="R452" s="154">
        <f>Q452*H452</f>
        <v>0</v>
      </c>
      <c r="S452" s="154">
        <v>0</v>
      </c>
      <c r="T452" s="155">
        <f>S452*H452</f>
        <v>0</v>
      </c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R452" s="156" t="s">
        <v>131</v>
      </c>
      <c r="AT452" s="156" t="s">
        <v>126</v>
      </c>
      <c r="AU452" s="156" t="s">
        <v>83</v>
      </c>
      <c r="AY452" s="12" t="s">
        <v>124</v>
      </c>
      <c r="BE452" s="157">
        <f>IF(N452="základní",J452,0)</f>
        <v>0</v>
      </c>
      <c r="BF452" s="157">
        <f>IF(N452="snížená",J452,0)</f>
        <v>0</v>
      </c>
      <c r="BG452" s="157">
        <f>IF(N452="zákl. přenesená",J452,0)</f>
        <v>0</v>
      </c>
      <c r="BH452" s="157">
        <f>IF(N452="sníž. přenesená",J452,0)</f>
        <v>0</v>
      </c>
      <c r="BI452" s="157">
        <f>IF(N452="nulová",J452,0)</f>
        <v>0</v>
      </c>
      <c r="BJ452" s="12" t="s">
        <v>81</v>
      </c>
      <c r="BK452" s="157">
        <f>ROUND(I452*H452,2)</f>
        <v>0</v>
      </c>
      <c r="BL452" s="12" t="s">
        <v>131</v>
      </c>
      <c r="BM452" s="156" t="s">
        <v>526</v>
      </c>
    </row>
    <row r="453" spans="1:65" s="28" customFormat="1" ht="29.25">
      <c r="A453" s="24"/>
      <c r="B453" s="25"/>
      <c r="C453" s="24"/>
      <c r="D453" s="158" t="s">
        <v>132</v>
      </c>
      <c r="E453" s="24"/>
      <c r="F453" s="159" t="s">
        <v>527</v>
      </c>
      <c r="G453" s="24"/>
      <c r="H453" s="24"/>
      <c r="I453" s="3"/>
      <c r="J453" s="24"/>
      <c r="K453" s="24"/>
      <c r="L453" s="25"/>
      <c r="M453" s="160"/>
      <c r="N453" s="161"/>
      <c r="O453" s="52"/>
      <c r="P453" s="52"/>
      <c r="Q453" s="52"/>
      <c r="R453" s="52"/>
      <c r="S453" s="52"/>
      <c r="T453" s="53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T453" s="12" t="s">
        <v>132</v>
      </c>
      <c r="AU453" s="12" t="s">
        <v>83</v>
      </c>
    </row>
    <row r="454" spans="1:65" s="28" customFormat="1" ht="78">
      <c r="A454" s="24"/>
      <c r="B454" s="25"/>
      <c r="C454" s="24"/>
      <c r="D454" s="158" t="s">
        <v>176</v>
      </c>
      <c r="E454" s="24"/>
      <c r="F454" s="185" t="s">
        <v>528</v>
      </c>
      <c r="G454" s="24"/>
      <c r="H454" s="24"/>
      <c r="I454" s="3"/>
      <c r="J454" s="24"/>
      <c r="K454" s="24"/>
      <c r="L454" s="25"/>
      <c r="M454" s="160"/>
      <c r="N454" s="161"/>
      <c r="O454" s="52"/>
      <c r="P454" s="52"/>
      <c r="Q454" s="52"/>
      <c r="R454" s="52"/>
      <c r="S454" s="52"/>
      <c r="T454" s="53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T454" s="12" t="s">
        <v>176</v>
      </c>
      <c r="AU454" s="12" t="s">
        <v>83</v>
      </c>
    </row>
    <row r="455" spans="1:65" s="28" customFormat="1" ht="21.75" customHeight="1">
      <c r="A455" s="24"/>
      <c r="B455" s="25"/>
      <c r="C455" s="146" t="s">
        <v>529</v>
      </c>
      <c r="D455" s="146" t="s">
        <v>126</v>
      </c>
      <c r="E455" s="147" t="s">
        <v>530</v>
      </c>
      <c r="F455" s="148" t="s">
        <v>531</v>
      </c>
      <c r="G455" s="149" t="s">
        <v>199</v>
      </c>
      <c r="H455" s="150">
        <v>1398.0229999999999</v>
      </c>
      <c r="I455" s="5"/>
      <c r="J455" s="151">
        <f>ROUND(I455*H455,2)</f>
        <v>0</v>
      </c>
      <c r="K455" s="148" t="s">
        <v>130</v>
      </c>
      <c r="L455" s="25"/>
      <c r="M455" s="152" t="s">
        <v>1</v>
      </c>
      <c r="N455" s="153" t="s">
        <v>38</v>
      </c>
      <c r="O455" s="52"/>
      <c r="P455" s="154">
        <f>O455*H455</f>
        <v>0</v>
      </c>
      <c r="Q455" s="154">
        <v>0</v>
      </c>
      <c r="R455" s="154">
        <f>Q455*H455</f>
        <v>0</v>
      </c>
      <c r="S455" s="154">
        <v>0</v>
      </c>
      <c r="T455" s="155">
        <f>S455*H455</f>
        <v>0</v>
      </c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R455" s="156" t="s">
        <v>131</v>
      </c>
      <c r="AT455" s="156" t="s">
        <v>126</v>
      </c>
      <c r="AU455" s="156" t="s">
        <v>83</v>
      </c>
      <c r="AY455" s="12" t="s">
        <v>124</v>
      </c>
      <c r="BE455" s="157">
        <f>IF(N455="základní",J455,0)</f>
        <v>0</v>
      </c>
      <c r="BF455" s="157">
        <f>IF(N455="snížená",J455,0)</f>
        <v>0</v>
      </c>
      <c r="BG455" s="157">
        <f>IF(N455="zákl. přenesená",J455,0)</f>
        <v>0</v>
      </c>
      <c r="BH455" s="157">
        <f>IF(N455="sníž. přenesená",J455,0)</f>
        <v>0</v>
      </c>
      <c r="BI455" s="157">
        <f>IF(N455="nulová",J455,0)</f>
        <v>0</v>
      </c>
      <c r="BJ455" s="12" t="s">
        <v>81</v>
      </c>
      <c r="BK455" s="157">
        <f>ROUND(I455*H455,2)</f>
        <v>0</v>
      </c>
      <c r="BL455" s="12" t="s">
        <v>131</v>
      </c>
      <c r="BM455" s="156" t="s">
        <v>532</v>
      </c>
    </row>
    <row r="456" spans="1:65" s="28" customFormat="1" ht="29.25">
      <c r="A456" s="24"/>
      <c r="B456" s="25"/>
      <c r="C456" s="24"/>
      <c r="D456" s="158" t="s">
        <v>132</v>
      </c>
      <c r="E456" s="24"/>
      <c r="F456" s="159" t="s">
        <v>533</v>
      </c>
      <c r="G456" s="24"/>
      <c r="H456" s="24"/>
      <c r="I456" s="3"/>
      <c r="J456" s="24"/>
      <c r="K456" s="24"/>
      <c r="L456" s="25"/>
      <c r="M456" s="160"/>
      <c r="N456" s="161"/>
      <c r="O456" s="52"/>
      <c r="P456" s="52"/>
      <c r="Q456" s="52"/>
      <c r="R456" s="52"/>
      <c r="S456" s="52"/>
      <c r="T456" s="53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T456" s="12" t="s">
        <v>132</v>
      </c>
      <c r="AU456" s="12" t="s">
        <v>83</v>
      </c>
    </row>
    <row r="457" spans="1:65" s="28" customFormat="1" ht="78">
      <c r="A457" s="24"/>
      <c r="B457" s="25"/>
      <c r="C457" s="24"/>
      <c r="D457" s="158" t="s">
        <v>176</v>
      </c>
      <c r="E457" s="24"/>
      <c r="F457" s="185" t="s">
        <v>528</v>
      </c>
      <c r="G457" s="24"/>
      <c r="H457" s="24"/>
      <c r="I457" s="3"/>
      <c r="J457" s="24"/>
      <c r="K457" s="24"/>
      <c r="L457" s="25"/>
      <c r="M457" s="160"/>
      <c r="N457" s="161"/>
      <c r="O457" s="52"/>
      <c r="P457" s="52"/>
      <c r="Q457" s="52"/>
      <c r="R457" s="52"/>
      <c r="S457" s="52"/>
      <c r="T457" s="53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T457" s="12" t="s">
        <v>176</v>
      </c>
      <c r="AU457" s="12" t="s">
        <v>83</v>
      </c>
    </row>
    <row r="458" spans="1:65" s="133" customFormat="1" ht="25.9" customHeight="1">
      <c r="B458" s="134"/>
      <c r="D458" s="135" t="s">
        <v>72</v>
      </c>
      <c r="E458" s="136" t="s">
        <v>534</v>
      </c>
      <c r="F458" s="136" t="s">
        <v>535</v>
      </c>
      <c r="I458" s="4"/>
      <c r="J458" s="137">
        <f>BK458</f>
        <v>0</v>
      </c>
      <c r="L458" s="134"/>
      <c r="M458" s="138"/>
      <c r="N458" s="139"/>
      <c r="O458" s="139"/>
      <c r="P458" s="140">
        <f>P459</f>
        <v>0</v>
      </c>
      <c r="Q458" s="139"/>
      <c r="R458" s="140">
        <f>R459</f>
        <v>17.134889749999999</v>
      </c>
      <c r="S458" s="139"/>
      <c r="T458" s="141">
        <f>T459</f>
        <v>0</v>
      </c>
      <c r="AR458" s="135" t="s">
        <v>81</v>
      </c>
      <c r="AT458" s="142" t="s">
        <v>72</v>
      </c>
      <c r="AU458" s="142" t="s">
        <v>73</v>
      </c>
      <c r="AY458" s="135" t="s">
        <v>124</v>
      </c>
      <c r="BK458" s="143">
        <f>BK459</f>
        <v>0</v>
      </c>
    </row>
    <row r="459" spans="1:65" s="133" customFormat="1" ht="22.9" customHeight="1">
      <c r="B459" s="134"/>
      <c r="D459" s="135" t="s">
        <v>72</v>
      </c>
      <c r="E459" s="144" t="s">
        <v>536</v>
      </c>
      <c r="F459" s="144" t="s">
        <v>537</v>
      </c>
      <c r="I459" s="4"/>
      <c r="J459" s="145">
        <f>BK459</f>
        <v>0</v>
      </c>
      <c r="L459" s="134"/>
      <c r="M459" s="138"/>
      <c r="N459" s="139"/>
      <c r="O459" s="139"/>
      <c r="P459" s="140">
        <f>SUM(P460:P525)</f>
        <v>0</v>
      </c>
      <c r="Q459" s="139"/>
      <c r="R459" s="140">
        <f>SUM(R460:R525)</f>
        <v>17.134889749999999</v>
      </c>
      <c r="S459" s="139"/>
      <c r="T459" s="141">
        <f>SUM(T460:T525)</f>
        <v>0</v>
      </c>
      <c r="AR459" s="135" t="s">
        <v>81</v>
      </c>
      <c r="AT459" s="142" t="s">
        <v>72</v>
      </c>
      <c r="AU459" s="142" t="s">
        <v>81</v>
      </c>
      <c r="AY459" s="135" t="s">
        <v>124</v>
      </c>
      <c r="BK459" s="143">
        <f>SUM(BK460:BK525)</f>
        <v>0</v>
      </c>
    </row>
    <row r="460" spans="1:65" s="28" customFormat="1" ht="21.75" customHeight="1">
      <c r="A460" s="24"/>
      <c r="B460" s="25"/>
      <c r="C460" s="146" t="s">
        <v>335</v>
      </c>
      <c r="D460" s="146" t="s">
        <v>126</v>
      </c>
      <c r="E460" s="147" t="s">
        <v>538</v>
      </c>
      <c r="F460" s="148" t="s">
        <v>539</v>
      </c>
      <c r="G460" s="149" t="s">
        <v>129</v>
      </c>
      <c r="H460" s="150">
        <v>12</v>
      </c>
      <c r="I460" s="5"/>
      <c r="J460" s="151">
        <f>ROUND(I460*H460,2)</f>
        <v>0</v>
      </c>
      <c r="K460" s="148" t="s">
        <v>130</v>
      </c>
      <c r="L460" s="25"/>
      <c r="M460" s="152" t="s">
        <v>1</v>
      </c>
      <c r="N460" s="153" t="s">
        <v>38</v>
      </c>
      <c r="O460" s="52"/>
      <c r="P460" s="154">
        <f>O460*H460</f>
        <v>0</v>
      </c>
      <c r="Q460" s="154">
        <v>0</v>
      </c>
      <c r="R460" s="154">
        <f>Q460*H460</f>
        <v>0</v>
      </c>
      <c r="S460" s="154">
        <v>0</v>
      </c>
      <c r="T460" s="155">
        <f>S460*H460</f>
        <v>0</v>
      </c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R460" s="156" t="s">
        <v>131</v>
      </c>
      <c r="AT460" s="156" t="s">
        <v>126</v>
      </c>
      <c r="AU460" s="156" t="s">
        <v>83</v>
      </c>
      <c r="AY460" s="12" t="s">
        <v>124</v>
      </c>
      <c r="BE460" s="157">
        <f>IF(N460="základní",J460,0)</f>
        <v>0</v>
      </c>
      <c r="BF460" s="157">
        <f>IF(N460="snížená",J460,0)</f>
        <v>0</v>
      </c>
      <c r="BG460" s="157">
        <f>IF(N460="zákl. přenesená",J460,0)</f>
        <v>0</v>
      </c>
      <c r="BH460" s="157">
        <f>IF(N460="sníž. přenesená",J460,0)</f>
        <v>0</v>
      </c>
      <c r="BI460" s="157">
        <f>IF(N460="nulová",J460,0)</f>
        <v>0</v>
      </c>
      <c r="BJ460" s="12" t="s">
        <v>81</v>
      </c>
      <c r="BK460" s="157">
        <f>ROUND(I460*H460,2)</f>
        <v>0</v>
      </c>
      <c r="BL460" s="12" t="s">
        <v>131</v>
      </c>
      <c r="BM460" s="156" t="s">
        <v>540</v>
      </c>
    </row>
    <row r="461" spans="1:65" s="28" customFormat="1" ht="19.5">
      <c r="A461" s="24"/>
      <c r="B461" s="25"/>
      <c r="C461" s="24"/>
      <c r="D461" s="158" t="s">
        <v>132</v>
      </c>
      <c r="E461" s="24"/>
      <c r="F461" s="159" t="s">
        <v>539</v>
      </c>
      <c r="G461" s="24"/>
      <c r="H461" s="24"/>
      <c r="I461" s="3"/>
      <c r="J461" s="24"/>
      <c r="K461" s="24"/>
      <c r="L461" s="25"/>
      <c r="M461" s="160"/>
      <c r="N461" s="161"/>
      <c r="O461" s="52"/>
      <c r="P461" s="52"/>
      <c r="Q461" s="52"/>
      <c r="R461" s="52"/>
      <c r="S461" s="52"/>
      <c r="T461" s="53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T461" s="12" t="s">
        <v>132</v>
      </c>
      <c r="AU461" s="12" t="s">
        <v>83</v>
      </c>
    </row>
    <row r="462" spans="1:65" s="178" customFormat="1" ht="22.5">
      <c r="B462" s="179"/>
      <c r="D462" s="158" t="s">
        <v>155</v>
      </c>
      <c r="E462" s="180" t="s">
        <v>1</v>
      </c>
      <c r="F462" s="181" t="s">
        <v>541</v>
      </c>
      <c r="H462" s="180" t="s">
        <v>1</v>
      </c>
      <c r="I462" s="8"/>
      <c r="L462" s="179"/>
      <c r="M462" s="182"/>
      <c r="N462" s="183"/>
      <c r="O462" s="183"/>
      <c r="P462" s="183"/>
      <c r="Q462" s="183"/>
      <c r="R462" s="183"/>
      <c r="S462" s="183"/>
      <c r="T462" s="184"/>
      <c r="AT462" s="180" t="s">
        <v>155</v>
      </c>
      <c r="AU462" s="180" t="s">
        <v>83</v>
      </c>
      <c r="AV462" s="178" t="s">
        <v>81</v>
      </c>
      <c r="AW462" s="178" t="s">
        <v>30</v>
      </c>
      <c r="AX462" s="178" t="s">
        <v>73</v>
      </c>
      <c r="AY462" s="180" t="s">
        <v>124</v>
      </c>
    </row>
    <row r="463" spans="1:65" s="162" customFormat="1">
      <c r="B463" s="163"/>
      <c r="D463" s="158" t="s">
        <v>155</v>
      </c>
      <c r="E463" s="164" t="s">
        <v>1</v>
      </c>
      <c r="F463" s="165" t="s">
        <v>542</v>
      </c>
      <c r="H463" s="166">
        <v>12</v>
      </c>
      <c r="I463" s="6"/>
      <c r="L463" s="163"/>
      <c r="M463" s="167"/>
      <c r="N463" s="168"/>
      <c r="O463" s="168"/>
      <c r="P463" s="168"/>
      <c r="Q463" s="168"/>
      <c r="R463" s="168"/>
      <c r="S463" s="168"/>
      <c r="T463" s="169"/>
      <c r="AT463" s="164" t="s">
        <v>155</v>
      </c>
      <c r="AU463" s="164" t="s">
        <v>83</v>
      </c>
      <c r="AV463" s="162" t="s">
        <v>83</v>
      </c>
      <c r="AW463" s="162" t="s">
        <v>30</v>
      </c>
      <c r="AX463" s="162" t="s">
        <v>73</v>
      </c>
      <c r="AY463" s="164" t="s">
        <v>124</v>
      </c>
    </row>
    <row r="464" spans="1:65" s="170" customFormat="1">
      <c r="B464" s="171"/>
      <c r="D464" s="158" t="s">
        <v>155</v>
      </c>
      <c r="E464" s="172" t="s">
        <v>1</v>
      </c>
      <c r="F464" s="173" t="s">
        <v>157</v>
      </c>
      <c r="H464" s="174">
        <v>12</v>
      </c>
      <c r="I464" s="7"/>
      <c r="L464" s="171"/>
      <c r="M464" s="175"/>
      <c r="N464" s="176"/>
      <c r="O464" s="176"/>
      <c r="P464" s="176"/>
      <c r="Q464" s="176"/>
      <c r="R464" s="176"/>
      <c r="S464" s="176"/>
      <c r="T464" s="177"/>
      <c r="AT464" s="172" t="s">
        <v>155</v>
      </c>
      <c r="AU464" s="172" t="s">
        <v>83</v>
      </c>
      <c r="AV464" s="170" t="s">
        <v>131</v>
      </c>
      <c r="AW464" s="170" t="s">
        <v>30</v>
      </c>
      <c r="AX464" s="170" t="s">
        <v>81</v>
      </c>
      <c r="AY464" s="172" t="s">
        <v>124</v>
      </c>
    </row>
    <row r="465" spans="1:65" s="28" customFormat="1" ht="16.5" customHeight="1">
      <c r="A465" s="24"/>
      <c r="B465" s="25"/>
      <c r="C465" s="186" t="s">
        <v>543</v>
      </c>
      <c r="D465" s="186" t="s">
        <v>196</v>
      </c>
      <c r="E465" s="187" t="s">
        <v>544</v>
      </c>
      <c r="F465" s="188" t="s">
        <v>545</v>
      </c>
      <c r="G465" s="189" t="s">
        <v>199</v>
      </c>
      <c r="H465" s="190">
        <v>6.0000000000000001E-3</v>
      </c>
      <c r="I465" s="9"/>
      <c r="J465" s="191">
        <f>ROUND(I465*H465,2)</f>
        <v>0</v>
      </c>
      <c r="K465" s="188" t="s">
        <v>130</v>
      </c>
      <c r="L465" s="192"/>
      <c r="M465" s="193" t="s">
        <v>1</v>
      </c>
      <c r="N465" s="194" t="s">
        <v>38</v>
      </c>
      <c r="O465" s="52"/>
      <c r="P465" s="154">
        <f>O465*H465</f>
        <v>0</v>
      </c>
      <c r="Q465" s="154">
        <v>1</v>
      </c>
      <c r="R465" s="154">
        <f>Q465*H465</f>
        <v>6.0000000000000001E-3</v>
      </c>
      <c r="S465" s="154">
        <v>0</v>
      </c>
      <c r="T465" s="155">
        <f>S465*H465</f>
        <v>0</v>
      </c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R465" s="156" t="s">
        <v>143</v>
      </c>
      <c r="AT465" s="156" t="s">
        <v>196</v>
      </c>
      <c r="AU465" s="156" t="s">
        <v>83</v>
      </c>
      <c r="AY465" s="12" t="s">
        <v>124</v>
      </c>
      <c r="BE465" s="157">
        <f>IF(N465="základní",J465,0)</f>
        <v>0</v>
      </c>
      <c r="BF465" s="157">
        <f>IF(N465="snížená",J465,0)</f>
        <v>0</v>
      </c>
      <c r="BG465" s="157">
        <f>IF(N465="zákl. přenesená",J465,0)</f>
        <v>0</v>
      </c>
      <c r="BH465" s="157">
        <f>IF(N465="sníž. přenesená",J465,0)</f>
        <v>0</v>
      </c>
      <c r="BI465" s="157">
        <f>IF(N465="nulová",J465,0)</f>
        <v>0</v>
      </c>
      <c r="BJ465" s="12" t="s">
        <v>81</v>
      </c>
      <c r="BK465" s="157">
        <f>ROUND(I465*H465,2)</f>
        <v>0</v>
      </c>
      <c r="BL465" s="12" t="s">
        <v>131</v>
      </c>
      <c r="BM465" s="156" t="s">
        <v>546</v>
      </c>
    </row>
    <row r="466" spans="1:65" s="28" customFormat="1">
      <c r="A466" s="24"/>
      <c r="B466" s="25"/>
      <c r="C466" s="24"/>
      <c r="D466" s="158" t="s">
        <v>132</v>
      </c>
      <c r="E466" s="24"/>
      <c r="F466" s="159" t="s">
        <v>545</v>
      </c>
      <c r="G466" s="24"/>
      <c r="H466" s="24"/>
      <c r="I466" s="3"/>
      <c r="J466" s="24"/>
      <c r="K466" s="24"/>
      <c r="L466" s="25"/>
      <c r="M466" s="160"/>
      <c r="N466" s="161"/>
      <c r="O466" s="52"/>
      <c r="P466" s="52"/>
      <c r="Q466" s="52"/>
      <c r="R466" s="52"/>
      <c r="S466" s="52"/>
      <c r="T466" s="53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T466" s="12" t="s">
        <v>132</v>
      </c>
      <c r="AU466" s="12" t="s">
        <v>83</v>
      </c>
    </row>
    <row r="467" spans="1:65" s="162" customFormat="1">
      <c r="B467" s="163"/>
      <c r="D467" s="158" t="s">
        <v>155</v>
      </c>
      <c r="E467" s="164" t="s">
        <v>1</v>
      </c>
      <c r="F467" s="165" t="s">
        <v>547</v>
      </c>
      <c r="H467" s="166">
        <v>6.0000000000000001E-3</v>
      </c>
      <c r="I467" s="6"/>
      <c r="L467" s="163"/>
      <c r="M467" s="167"/>
      <c r="N467" s="168"/>
      <c r="O467" s="168"/>
      <c r="P467" s="168"/>
      <c r="Q467" s="168"/>
      <c r="R467" s="168"/>
      <c r="S467" s="168"/>
      <c r="T467" s="169"/>
      <c r="AT467" s="164" t="s">
        <v>155</v>
      </c>
      <c r="AU467" s="164" t="s">
        <v>83</v>
      </c>
      <c r="AV467" s="162" t="s">
        <v>83</v>
      </c>
      <c r="AW467" s="162" t="s">
        <v>30</v>
      </c>
      <c r="AX467" s="162" t="s">
        <v>73</v>
      </c>
      <c r="AY467" s="164" t="s">
        <v>124</v>
      </c>
    </row>
    <row r="468" spans="1:65" s="170" customFormat="1">
      <c r="B468" s="171"/>
      <c r="D468" s="158" t="s">
        <v>155</v>
      </c>
      <c r="E468" s="172" t="s">
        <v>1</v>
      </c>
      <c r="F468" s="173" t="s">
        <v>157</v>
      </c>
      <c r="H468" s="174">
        <v>6.0000000000000001E-3</v>
      </c>
      <c r="I468" s="7"/>
      <c r="L468" s="171"/>
      <c r="M468" s="175"/>
      <c r="N468" s="176"/>
      <c r="O468" s="176"/>
      <c r="P468" s="176"/>
      <c r="Q468" s="176"/>
      <c r="R468" s="176"/>
      <c r="S468" s="176"/>
      <c r="T468" s="177"/>
      <c r="AT468" s="172" t="s">
        <v>155</v>
      </c>
      <c r="AU468" s="172" t="s">
        <v>83</v>
      </c>
      <c r="AV468" s="170" t="s">
        <v>131</v>
      </c>
      <c r="AW468" s="170" t="s">
        <v>30</v>
      </c>
      <c r="AX468" s="170" t="s">
        <v>81</v>
      </c>
      <c r="AY468" s="172" t="s">
        <v>124</v>
      </c>
    </row>
    <row r="469" spans="1:65" s="28" customFormat="1" ht="21.75" customHeight="1">
      <c r="A469" s="24"/>
      <c r="B469" s="25"/>
      <c r="C469" s="146" t="s">
        <v>341</v>
      </c>
      <c r="D469" s="146" t="s">
        <v>126</v>
      </c>
      <c r="E469" s="147" t="s">
        <v>548</v>
      </c>
      <c r="F469" s="148" t="s">
        <v>549</v>
      </c>
      <c r="G469" s="149" t="s">
        <v>129</v>
      </c>
      <c r="H469" s="150">
        <v>24</v>
      </c>
      <c r="I469" s="5"/>
      <c r="J469" s="151">
        <f>ROUND(I469*H469,2)</f>
        <v>0</v>
      </c>
      <c r="K469" s="148" t="s">
        <v>130</v>
      </c>
      <c r="L469" s="25"/>
      <c r="M469" s="152" t="s">
        <v>1</v>
      </c>
      <c r="N469" s="153" t="s">
        <v>38</v>
      </c>
      <c r="O469" s="52"/>
      <c r="P469" s="154">
        <f>O469*H469</f>
        <v>0</v>
      </c>
      <c r="Q469" s="154">
        <v>0</v>
      </c>
      <c r="R469" s="154">
        <f>Q469*H469</f>
        <v>0</v>
      </c>
      <c r="S469" s="154">
        <v>0</v>
      </c>
      <c r="T469" s="155">
        <f>S469*H469</f>
        <v>0</v>
      </c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R469" s="156" t="s">
        <v>131</v>
      </c>
      <c r="AT469" s="156" t="s">
        <v>126</v>
      </c>
      <c r="AU469" s="156" t="s">
        <v>83</v>
      </c>
      <c r="AY469" s="12" t="s">
        <v>124</v>
      </c>
      <c r="BE469" s="157">
        <f>IF(N469="základní",J469,0)</f>
        <v>0</v>
      </c>
      <c r="BF469" s="157">
        <f>IF(N469="snížená",J469,0)</f>
        <v>0</v>
      </c>
      <c r="BG469" s="157">
        <f>IF(N469="zákl. přenesená",J469,0)</f>
        <v>0</v>
      </c>
      <c r="BH469" s="157">
        <f>IF(N469="sníž. přenesená",J469,0)</f>
        <v>0</v>
      </c>
      <c r="BI469" s="157">
        <f>IF(N469="nulová",J469,0)</f>
        <v>0</v>
      </c>
      <c r="BJ469" s="12" t="s">
        <v>81</v>
      </c>
      <c r="BK469" s="157">
        <f>ROUND(I469*H469,2)</f>
        <v>0</v>
      </c>
      <c r="BL469" s="12" t="s">
        <v>131</v>
      </c>
      <c r="BM469" s="156" t="s">
        <v>550</v>
      </c>
    </row>
    <row r="470" spans="1:65" s="28" customFormat="1" ht="19.5">
      <c r="A470" s="24"/>
      <c r="B470" s="25"/>
      <c r="C470" s="24"/>
      <c r="D470" s="158" t="s">
        <v>132</v>
      </c>
      <c r="E470" s="24"/>
      <c r="F470" s="159" t="s">
        <v>549</v>
      </c>
      <c r="G470" s="24"/>
      <c r="H470" s="24"/>
      <c r="I470" s="3"/>
      <c r="J470" s="24"/>
      <c r="K470" s="24"/>
      <c r="L470" s="25"/>
      <c r="M470" s="160"/>
      <c r="N470" s="161"/>
      <c r="O470" s="52"/>
      <c r="P470" s="52"/>
      <c r="Q470" s="52"/>
      <c r="R470" s="52"/>
      <c r="S470" s="52"/>
      <c r="T470" s="53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T470" s="12" t="s">
        <v>132</v>
      </c>
      <c r="AU470" s="12" t="s">
        <v>83</v>
      </c>
    </row>
    <row r="471" spans="1:65" s="178" customFormat="1">
      <c r="B471" s="179"/>
      <c r="D471" s="158" t="s">
        <v>155</v>
      </c>
      <c r="E471" s="180" t="s">
        <v>1</v>
      </c>
      <c r="F471" s="181" t="s">
        <v>168</v>
      </c>
      <c r="H471" s="180" t="s">
        <v>1</v>
      </c>
      <c r="I471" s="8"/>
      <c r="L471" s="179"/>
      <c r="M471" s="182"/>
      <c r="N471" s="183"/>
      <c r="O471" s="183"/>
      <c r="P471" s="183"/>
      <c r="Q471" s="183"/>
      <c r="R471" s="183"/>
      <c r="S471" s="183"/>
      <c r="T471" s="184"/>
      <c r="AT471" s="180" t="s">
        <v>155</v>
      </c>
      <c r="AU471" s="180" t="s">
        <v>83</v>
      </c>
      <c r="AV471" s="178" t="s">
        <v>81</v>
      </c>
      <c r="AW471" s="178" t="s">
        <v>30</v>
      </c>
      <c r="AX471" s="178" t="s">
        <v>73</v>
      </c>
      <c r="AY471" s="180" t="s">
        <v>124</v>
      </c>
    </row>
    <row r="472" spans="1:65" s="178" customFormat="1">
      <c r="B472" s="179"/>
      <c r="D472" s="158" t="s">
        <v>155</v>
      </c>
      <c r="E472" s="180" t="s">
        <v>1</v>
      </c>
      <c r="F472" s="181" t="s">
        <v>551</v>
      </c>
      <c r="H472" s="180" t="s">
        <v>1</v>
      </c>
      <c r="I472" s="8"/>
      <c r="L472" s="179"/>
      <c r="M472" s="182"/>
      <c r="N472" s="183"/>
      <c r="O472" s="183"/>
      <c r="P472" s="183"/>
      <c r="Q472" s="183"/>
      <c r="R472" s="183"/>
      <c r="S472" s="183"/>
      <c r="T472" s="184"/>
      <c r="AT472" s="180" t="s">
        <v>155</v>
      </c>
      <c r="AU472" s="180" t="s">
        <v>83</v>
      </c>
      <c r="AV472" s="178" t="s">
        <v>81</v>
      </c>
      <c r="AW472" s="178" t="s">
        <v>30</v>
      </c>
      <c r="AX472" s="178" t="s">
        <v>73</v>
      </c>
      <c r="AY472" s="180" t="s">
        <v>124</v>
      </c>
    </row>
    <row r="473" spans="1:65" s="178" customFormat="1">
      <c r="B473" s="179"/>
      <c r="D473" s="158" t="s">
        <v>155</v>
      </c>
      <c r="E473" s="180" t="s">
        <v>1</v>
      </c>
      <c r="F473" s="181" t="s">
        <v>552</v>
      </c>
      <c r="H473" s="180" t="s">
        <v>1</v>
      </c>
      <c r="I473" s="8"/>
      <c r="L473" s="179"/>
      <c r="M473" s="182"/>
      <c r="N473" s="183"/>
      <c r="O473" s="183"/>
      <c r="P473" s="183"/>
      <c r="Q473" s="183"/>
      <c r="R473" s="183"/>
      <c r="S473" s="183"/>
      <c r="T473" s="184"/>
      <c r="AT473" s="180" t="s">
        <v>155</v>
      </c>
      <c r="AU473" s="180" t="s">
        <v>83</v>
      </c>
      <c r="AV473" s="178" t="s">
        <v>81</v>
      </c>
      <c r="AW473" s="178" t="s">
        <v>30</v>
      </c>
      <c r="AX473" s="178" t="s">
        <v>73</v>
      </c>
      <c r="AY473" s="180" t="s">
        <v>124</v>
      </c>
    </row>
    <row r="474" spans="1:65" s="162" customFormat="1">
      <c r="B474" s="163"/>
      <c r="D474" s="158" t="s">
        <v>155</v>
      </c>
      <c r="E474" s="164" t="s">
        <v>1</v>
      </c>
      <c r="F474" s="165" t="s">
        <v>553</v>
      </c>
      <c r="H474" s="166">
        <v>24</v>
      </c>
      <c r="I474" s="6"/>
      <c r="L474" s="163"/>
      <c r="M474" s="167"/>
      <c r="N474" s="168"/>
      <c r="O474" s="168"/>
      <c r="P474" s="168"/>
      <c r="Q474" s="168"/>
      <c r="R474" s="168"/>
      <c r="S474" s="168"/>
      <c r="T474" s="169"/>
      <c r="AT474" s="164" t="s">
        <v>155</v>
      </c>
      <c r="AU474" s="164" t="s">
        <v>83</v>
      </c>
      <c r="AV474" s="162" t="s">
        <v>83</v>
      </c>
      <c r="AW474" s="162" t="s">
        <v>30</v>
      </c>
      <c r="AX474" s="162" t="s">
        <v>73</v>
      </c>
      <c r="AY474" s="164" t="s">
        <v>124</v>
      </c>
    </row>
    <row r="475" spans="1:65" s="170" customFormat="1">
      <c r="B475" s="171"/>
      <c r="D475" s="158" t="s">
        <v>155</v>
      </c>
      <c r="E475" s="172" t="s">
        <v>1</v>
      </c>
      <c r="F475" s="173" t="s">
        <v>157</v>
      </c>
      <c r="H475" s="174">
        <v>24</v>
      </c>
      <c r="I475" s="7"/>
      <c r="L475" s="171"/>
      <c r="M475" s="175"/>
      <c r="N475" s="176"/>
      <c r="O475" s="176"/>
      <c r="P475" s="176"/>
      <c r="Q475" s="176"/>
      <c r="R475" s="176"/>
      <c r="S475" s="176"/>
      <c r="T475" s="177"/>
      <c r="AT475" s="172" t="s">
        <v>155</v>
      </c>
      <c r="AU475" s="172" t="s">
        <v>83</v>
      </c>
      <c r="AV475" s="170" t="s">
        <v>131</v>
      </c>
      <c r="AW475" s="170" t="s">
        <v>30</v>
      </c>
      <c r="AX475" s="170" t="s">
        <v>81</v>
      </c>
      <c r="AY475" s="172" t="s">
        <v>124</v>
      </c>
    </row>
    <row r="476" spans="1:65" s="28" customFormat="1" ht="16.5" customHeight="1">
      <c r="A476" s="24"/>
      <c r="B476" s="25"/>
      <c r="C476" s="186" t="s">
        <v>554</v>
      </c>
      <c r="D476" s="186" t="s">
        <v>196</v>
      </c>
      <c r="E476" s="187" t="s">
        <v>555</v>
      </c>
      <c r="F476" s="188" t="s">
        <v>556</v>
      </c>
      <c r="G476" s="189" t="s">
        <v>199</v>
      </c>
      <c r="H476" s="190">
        <v>1.7000000000000001E-2</v>
      </c>
      <c r="I476" s="9"/>
      <c r="J476" s="191">
        <f>ROUND(I476*H476,2)</f>
        <v>0</v>
      </c>
      <c r="K476" s="188" t="s">
        <v>130</v>
      </c>
      <c r="L476" s="192"/>
      <c r="M476" s="193" t="s">
        <v>1</v>
      </c>
      <c r="N476" s="194" t="s">
        <v>38</v>
      </c>
      <c r="O476" s="52"/>
      <c r="P476" s="154">
        <f>O476*H476</f>
        <v>0</v>
      </c>
      <c r="Q476" s="154">
        <v>1</v>
      </c>
      <c r="R476" s="154">
        <f>Q476*H476</f>
        <v>1.7000000000000001E-2</v>
      </c>
      <c r="S476" s="154">
        <v>0</v>
      </c>
      <c r="T476" s="155">
        <f>S476*H476</f>
        <v>0</v>
      </c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R476" s="156" t="s">
        <v>143</v>
      </c>
      <c r="AT476" s="156" t="s">
        <v>196</v>
      </c>
      <c r="AU476" s="156" t="s">
        <v>83</v>
      </c>
      <c r="AY476" s="12" t="s">
        <v>124</v>
      </c>
      <c r="BE476" s="157">
        <f>IF(N476="základní",J476,0)</f>
        <v>0</v>
      </c>
      <c r="BF476" s="157">
        <f>IF(N476="snížená",J476,0)</f>
        <v>0</v>
      </c>
      <c r="BG476" s="157">
        <f>IF(N476="zákl. přenesená",J476,0)</f>
        <v>0</v>
      </c>
      <c r="BH476" s="157">
        <f>IF(N476="sníž. přenesená",J476,0)</f>
        <v>0</v>
      </c>
      <c r="BI476" s="157">
        <f>IF(N476="nulová",J476,0)</f>
        <v>0</v>
      </c>
      <c r="BJ476" s="12" t="s">
        <v>81</v>
      </c>
      <c r="BK476" s="157">
        <f>ROUND(I476*H476,2)</f>
        <v>0</v>
      </c>
      <c r="BL476" s="12" t="s">
        <v>131</v>
      </c>
      <c r="BM476" s="156" t="s">
        <v>557</v>
      </c>
    </row>
    <row r="477" spans="1:65" s="28" customFormat="1">
      <c r="A477" s="24"/>
      <c r="B477" s="25"/>
      <c r="C477" s="24"/>
      <c r="D477" s="158" t="s">
        <v>132</v>
      </c>
      <c r="E477" s="24"/>
      <c r="F477" s="159" t="s">
        <v>556</v>
      </c>
      <c r="G477" s="24"/>
      <c r="H477" s="24"/>
      <c r="I477" s="3"/>
      <c r="J477" s="24"/>
      <c r="K477" s="24"/>
      <c r="L477" s="25"/>
      <c r="M477" s="160"/>
      <c r="N477" s="161"/>
      <c r="O477" s="52"/>
      <c r="P477" s="52"/>
      <c r="Q477" s="52"/>
      <c r="R477" s="52"/>
      <c r="S477" s="52"/>
      <c r="T477" s="53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T477" s="12" t="s">
        <v>132</v>
      </c>
      <c r="AU477" s="12" t="s">
        <v>83</v>
      </c>
    </row>
    <row r="478" spans="1:65" s="162" customFormat="1">
      <c r="B478" s="163"/>
      <c r="D478" s="158" t="s">
        <v>155</v>
      </c>
      <c r="E478" s="164" t="s">
        <v>1</v>
      </c>
      <c r="F478" s="165" t="s">
        <v>558</v>
      </c>
      <c r="H478" s="166">
        <v>1.7000000000000001E-2</v>
      </c>
      <c r="I478" s="6"/>
      <c r="L478" s="163"/>
      <c r="M478" s="167"/>
      <c r="N478" s="168"/>
      <c r="O478" s="168"/>
      <c r="P478" s="168"/>
      <c r="Q478" s="168"/>
      <c r="R478" s="168"/>
      <c r="S478" s="168"/>
      <c r="T478" s="169"/>
      <c r="AT478" s="164" t="s">
        <v>155</v>
      </c>
      <c r="AU478" s="164" t="s">
        <v>83</v>
      </c>
      <c r="AV478" s="162" t="s">
        <v>83</v>
      </c>
      <c r="AW478" s="162" t="s">
        <v>30</v>
      </c>
      <c r="AX478" s="162" t="s">
        <v>73</v>
      </c>
      <c r="AY478" s="164" t="s">
        <v>124</v>
      </c>
    </row>
    <row r="479" spans="1:65" s="170" customFormat="1">
      <c r="B479" s="171"/>
      <c r="D479" s="158" t="s">
        <v>155</v>
      </c>
      <c r="E479" s="172" t="s">
        <v>1</v>
      </c>
      <c r="F479" s="173" t="s">
        <v>157</v>
      </c>
      <c r="H479" s="174">
        <v>1.7000000000000001E-2</v>
      </c>
      <c r="I479" s="7"/>
      <c r="L479" s="171"/>
      <c r="M479" s="175"/>
      <c r="N479" s="176"/>
      <c r="O479" s="176"/>
      <c r="P479" s="176"/>
      <c r="Q479" s="176"/>
      <c r="R479" s="176"/>
      <c r="S479" s="176"/>
      <c r="T479" s="177"/>
      <c r="AT479" s="172" t="s">
        <v>155</v>
      </c>
      <c r="AU479" s="172" t="s">
        <v>83</v>
      </c>
      <c r="AV479" s="170" t="s">
        <v>131</v>
      </c>
      <c r="AW479" s="170" t="s">
        <v>30</v>
      </c>
      <c r="AX479" s="170" t="s">
        <v>81</v>
      </c>
      <c r="AY479" s="172" t="s">
        <v>124</v>
      </c>
    </row>
    <row r="480" spans="1:65" s="28" customFormat="1" ht="21.75" customHeight="1">
      <c r="A480" s="24"/>
      <c r="B480" s="25"/>
      <c r="C480" s="146" t="s">
        <v>344</v>
      </c>
      <c r="D480" s="146" t="s">
        <v>126</v>
      </c>
      <c r="E480" s="147" t="s">
        <v>559</v>
      </c>
      <c r="F480" s="148" t="s">
        <v>560</v>
      </c>
      <c r="G480" s="149" t="s">
        <v>129</v>
      </c>
      <c r="H480" s="150">
        <v>1876.8</v>
      </c>
      <c r="I480" s="5"/>
      <c r="J480" s="151">
        <f>ROUND(I480*H480,2)</f>
        <v>0</v>
      </c>
      <c r="K480" s="148" t="s">
        <v>130</v>
      </c>
      <c r="L480" s="25"/>
      <c r="M480" s="152" t="s">
        <v>1</v>
      </c>
      <c r="N480" s="153" t="s">
        <v>38</v>
      </c>
      <c r="O480" s="52"/>
      <c r="P480" s="154">
        <f>O480*H480</f>
        <v>0</v>
      </c>
      <c r="Q480" s="154">
        <v>0</v>
      </c>
      <c r="R480" s="154">
        <f>Q480*H480</f>
        <v>0</v>
      </c>
      <c r="S480" s="154">
        <v>0</v>
      </c>
      <c r="T480" s="155">
        <f>S480*H480</f>
        <v>0</v>
      </c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R480" s="156" t="s">
        <v>131</v>
      </c>
      <c r="AT480" s="156" t="s">
        <v>126</v>
      </c>
      <c r="AU480" s="156" t="s">
        <v>83</v>
      </c>
      <c r="AY480" s="12" t="s">
        <v>124</v>
      </c>
      <c r="BE480" s="157">
        <f>IF(N480="základní",J480,0)</f>
        <v>0</v>
      </c>
      <c r="BF480" s="157">
        <f>IF(N480="snížená",J480,0)</f>
        <v>0</v>
      </c>
      <c r="BG480" s="157">
        <f>IF(N480="zákl. přenesená",J480,0)</f>
        <v>0</v>
      </c>
      <c r="BH480" s="157">
        <f>IF(N480="sníž. přenesená",J480,0)</f>
        <v>0</v>
      </c>
      <c r="BI480" s="157">
        <f>IF(N480="nulová",J480,0)</f>
        <v>0</v>
      </c>
      <c r="BJ480" s="12" t="s">
        <v>81</v>
      </c>
      <c r="BK480" s="157">
        <f>ROUND(I480*H480,2)</f>
        <v>0</v>
      </c>
      <c r="BL480" s="12" t="s">
        <v>131</v>
      </c>
      <c r="BM480" s="156" t="s">
        <v>561</v>
      </c>
    </row>
    <row r="481" spans="1:65" s="28" customFormat="1">
      <c r="A481" s="24"/>
      <c r="B481" s="25"/>
      <c r="C481" s="24"/>
      <c r="D481" s="158" t="s">
        <v>132</v>
      </c>
      <c r="E481" s="24"/>
      <c r="F481" s="159" t="s">
        <v>560</v>
      </c>
      <c r="G481" s="24"/>
      <c r="H481" s="24"/>
      <c r="I481" s="3"/>
      <c r="J481" s="24"/>
      <c r="K481" s="24"/>
      <c r="L481" s="25"/>
      <c r="M481" s="160"/>
      <c r="N481" s="161"/>
      <c r="O481" s="52"/>
      <c r="P481" s="52"/>
      <c r="Q481" s="52"/>
      <c r="R481" s="52"/>
      <c r="S481" s="52"/>
      <c r="T481" s="53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T481" s="12" t="s">
        <v>132</v>
      </c>
      <c r="AU481" s="12" t="s">
        <v>83</v>
      </c>
    </row>
    <row r="482" spans="1:65" s="178" customFormat="1">
      <c r="B482" s="179"/>
      <c r="D482" s="158" t="s">
        <v>155</v>
      </c>
      <c r="E482" s="180" t="s">
        <v>1</v>
      </c>
      <c r="F482" s="181" t="s">
        <v>168</v>
      </c>
      <c r="H482" s="180" t="s">
        <v>1</v>
      </c>
      <c r="I482" s="8"/>
      <c r="L482" s="179"/>
      <c r="M482" s="182"/>
      <c r="N482" s="183"/>
      <c r="O482" s="183"/>
      <c r="P482" s="183"/>
      <c r="Q482" s="183"/>
      <c r="R482" s="183"/>
      <c r="S482" s="183"/>
      <c r="T482" s="184"/>
      <c r="AT482" s="180" t="s">
        <v>155</v>
      </c>
      <c r="AU482" s="180" t="s">
        <v>83</v>
      </c>
      <c r="AV482" s="178" t="s">
        <v>81</v>
      </c>
      <c r="AW482" s="178" t="s">
        <v>30</v>
      </c>
      <c r="AX482" s="178" t="s">
        <v>73</v>
      </c>
      <c r="AY482" s="180" t="s">
        <v>124</v>
      </c>
    </row>
    <row r="483" spans="1:65" s="178" customFormat="1" ht="22.5">
      <c r="B483" s="179"/>
      <c r="D483" s="158" t="s">
        <v>155</v>
      </c>
      <c r="E483" s="180" t="s">
        <v>1</v>
      </c>
      <c r="F483" s="181" t="s">
        <v>562</v>
      </c>
      <c r="H483" s="180" t="s">
        <v>1</v>
      </c>
      <c r="I483" s="8"/>
      <c r="L483" s="179"/>
      <c r="M483" s="182"/>
      <c r="N483" s="183"/>
      <c r="O483" s="183"/>
      <c r="P483" s="183"/>
      <c r="Q483" s="183"/>
      <c r="R483" s="183"/>
      <c r="S483" s="183"/>
      <c r="T483" s="184"/>
      <c r="AT483" s="180" t="s">
        <v>155</v>
      </c>
      <c r="AU483" s="180" t="s">
        <v>83</v>
      </c>
      <c r="AV483" s="178" t="s">
        <v>81</v>
      </c>
      <c r="AW483" s="178" t="s">
        <v>30</v>
      </c>
      <c r="AX483" s="178" t="s">
        <v>73</v>
      </c>
      <c r="AY483" s="180" t="s">
        <v>124</v>
      </c>
    </row>
    <row r="484" spans="1:65" s="178" customFormat="1">
      <c r="B484" s="179"/>
      <c r="D484" s="158" t="s">
        <v>155</v>
      </c>
      <c r="E484" s="180" t="s">
        <v>1</v>
      </c>
      <c r="F484" s="181" t="s">
        <v>563</v>
      </c>
      <c r="H484" s="180" t="s">
        <v>1</v>
      </c>
      <c r="I484" s="8"/>
      <c r="L484" s="179"/>
      <c r="M484" s="182"/>
      <c r="N484" s="183"/>
      <c r="O484" s="183"/>
      <c r="P484" s="183"/>
      <c r="Q484" s="183"/>
      <c r="R484" s="183"/>
      <c r="S484" s="183"/>
      <c r="T484" s="184"/>
      <c r="AT484" s="180" t="s">
        <v>155</v>
      </c>
      <c r="AU484" s="180" t="s">
        <v>83</v>
      </c>
      <c r="AV484" s="178" t="s">
        <v>81</v>
      </c>
      <c r="AW484" s="178" t="s">
        <v>30</v>
      </c>
      <c r="AX484" s="178" t="s">
        <v>73</v>
      </c>
      <c r="AY484" s="180" t="s">
        <v>124</v>
      </c>
    </row>
    <row r="485" spans="1:65" s="162" customFormat="1">
      <c r="B485" s="163"/>
      <c r="D485" s="158" t="s">
        <v>155</v>
      </c>
      <c r="E485" s="164" t="s">
        <v>1</v>
      </c>
      <c r="F485" s="165" t="s">
        <v>564</v>
      </c>
      <c r="H485" s="166">
        <v>1872</v>
      </c>
      <c r="I485" s="6"/>
      <c r="L485" s="163"/>
      <c r="M485" s="167"/>
      <c r="N485" s="168"/>
      <c r="O485" s="168"/>
      <c r="P485" s="168"/>
      <c r="Q485" s="168"/>
      <c r="R485" s="168"/>
      <c r="S485" s="168"/>
      <c r="T485" s="169"/>
      <c r="AT485" s="164" t="s">
        <v>155</v>
      </c>
      <c r="AU485" s="164" t="s">
        <v>83</v>
      </c>
      <c r="AV485" s="162" t="s">
        <v>83</v>
      </c>
      <c r="AW485" s="162" t="s">
        <v>30</v>
      </c>
      <c r="AX485" s="162" t="s">
        <v>73</v>
      </c>
      <c r="AY485" s="164" t="s">
        <v>124</v>
      </c>
    </row>
    <row r="486" spans="1:65" s="162" customFormat="1">
      <c r="B486" s="163"/>
      <c r="D486" s="158" t="s">
        <v>155</v>
      </c>
      <c r="E486" s="164" t="s">
        <v>1</v>
      </c>
      <c r="F486" s="165" t="s">
        <v>565</v>
      </c>
      <c r="H486" s="166">
        <v>4.8</v>
      </c>
      <c r="I486" s="6"/>
      <c r="L486" s="163"/>
      <c r="M486" s="167"/>
      <c r="N486" s="168"/>
      <c r="O486" s="168"/>
      <c r="P486" s="168"/>
      <c r="Q486" s="168"/>
      <c r="R486" s="168"/>
      <c r="S486" s="168"/>
      <c r="T486" s="169"/>
      <c r="AT486" s="164" t="s">
        <v>155</v>
      </c>
      <c r="AU486" s="164" t="s">
        <v>83</v>
      </c>
      <c r="AV486" s="162" t="s">
        <v>83</v>
      </c>
      <c r="AW486" s="162" t="s">
        <v>30</v>
      </c>
      <c r="AX486" s="162" t="s">
        <v>73</v>
      </c>
      <c r="AY486" s="164" t="s">
        <v>124</v>
      </c>
    </row>
    <row r="487" spans="1:65" s="170" customFormat="1">
      <c r="B487" s="171"/>
      <c r="D487" s="158" t="s">
        <v>155</v>
      </c>
      <c r="E487" s="172" t="s">
        <v>1</v>
      </c>
      <c r="F487" s="173" t="s">
        <v>157</v>
      </c>
      <c r="H487" s="174">
        <v>1876.8</v>
      </c>
      <c r="I487" s="7"/>
      <c r="L487" s="171"/>
      <c r="M487" s="175"/>
      <c r="N487" s="176"/>
      <c r="O487" s="176"/>
      <c r="P487" s="176"/>
      <c r="Q487" s="176"/>
      <c r="R487" s="176"/>
      <c r="S487" s="176"/>
      <c r="T487" s="177"/>
      <c r="AT487" s="172" t="s">
        <v>155</v>
      </c>
      <c r="AU487" s="172" t="s">
        <v>83</v>
      </c>
      <c r="AV487" s="170" t="s">
        <v>131</v>
      </c>
      <c r="AW487" s="170" t="s">
        <v>30</v>
      </c>
      <c r="AX487" s="170" t="s">
        <v>81</v>
      </c>
      <c r="AY487" s="172" t="s">
        <v>124</v>
      </c>
    </row>
    <row r="488" spans="1:65" s="28" customFormat="1" ht="33" customHeight="1">
      <c r="A488" s="24"/>
      <c r="B488" s="25"/>
      <c r="C488" s="186" t="s">
        <v>566</v>
      </c>
      <c r="D488" s="186" t="s">
        <v>196</v>
      </c>
      <c r="E488" s="187" t="s">
        <v>567</v>
      </c>
      <c r="F488" s="188" t="s">
        <v>568</v>
      </c>
      <c r="G488" s="189" t="s">
        <v>129</v>
      </c>
      <c r="H488" s="190">
        <v>2158.3200000000002</v>
      </c>
      <c r="I488" s="9"/>
      <c r="J488" s="191">
        <f>ROUND(I488*H488,2)</f>
        <v>0</v>
      </c>
      <c r="K488" s="188" t="s">
        <v>130</v>
      </c>
      <c r="L488" s="192"/>
      <c r="M488" s="193" t="s">
        <v>1</v>
      </c>
      <c r="N488" s="194" t="s">
        <v>38</v>
      </c>
      <c r="O488" s="52"/>
      <c r="P488" s="154">
        <f>O488*H488</f>
        <v>0</v>
      </c>
      <c r="Q488" s="154">
        <v>5.4999999999999997E-3</v>
      </c>
      <c r="R488" s="154">
        <f>Q488*H488</f>
        <v>11.870760000000001</v>
      </c>
      <c r="S488" s="154">
        <v>0</v>
      </c>
      <c r="T488" s="155">
        <f>S488*H488</f>
        <v>0</v>
      </c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R488" s="156" t="s">
        <v>143</v>
      </c>
      <c r="AT488" s="156" t="s">
        <v>196</v>
      </c>
      <c r="AU488" s="156" t="s">
        <v>83</v>
      </c>
      <c r="AY488" s="12" t="s">
        <v>124</v>
      </c>
      <c r="BE488" s="157">
        <f>IF(N488="základní",J488,0)</f>
        <v>0</v>
      </c>
      <c r="BF488" s="157">
        <f>IF(N488="snížená",J488,0)</f>
        <v>0</v>
      </c>
      <c r="BG488" s="157">
        <f>IF(N488="zákl. přenesená",J488,0)</f>
        <v>0</v>
      </c>
      <c r="BH488" s="157">
        <f>IF(N488="sníž. přenesená",J488,0)</f>
        <v>0</v>
      </c>
      <c r="BI488" s="157">
        <f>IF(N488="nulová",J488,0)</f>
        <v>0</v>
      </c>
      <c r="BJ488" s="12" t="s">
        <v>81</v>
      </c>
      <c r="BK488" s="157">
        <f>ROUND(I488*H488,2)</f>
        <v>0</v>
      </c>
      <c r="BL488" s="12" t="s">
        <v>131</v>
      </c>
      <c r="BM488" s="156" t="s">
        <v>569</v>
      </c>
    </row>
    <row r="489" spans="1:65" s="28" customFormat="1" ht="29.25">
      <c r="A489" s="24"/>
      <c r="B489" s="25"/>
      <c r="C489" s="24"/>
      <c r="D489" s="158" t="s">
        <v>132</v>
      </c>
      <c r="E489" s="24"/>
      <c r="F489" s="159" t="s">
        <v>570</v>
      </c>
      <c r="G489" s="24"/>
      <c r="H489" s="24"/>
      <c r="I489" s="3"/>
      <c r="J489" s="24"/>
      <c r="K489" s="24"/>
      <c r="L489" s="25"/>
      <c r="M489" s="160"/>
      <c r="N489" s="161"/>
      <c r="O489" s="52"/>
      <c r="P489" s="52"/>
      <c r="Q489" s="52"/>
      <c r="R489" s="52"/>
      <c r="S489" s="52"/>
      <c r="T489" s="53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T489" s="12" t="s">
        <v>132</v>
      </c>
      <c r="AU489" s="12" t="s">
        <v>83</v>
      </c>
    </row>
    <row r="490" spans="1:65" s="178" customFormat="1" ht="22.5">
      <c r="B490" s="179"/>
      <c r="D490" s="158" t="s">
        <v>155</v>
      </c>
      <c r="E490" s="180" t="s">
        <v>1</v>
      </c>
      <c r="F490" s="181" t="s">
        <v>571</v>
      </c>
      <c r="H490" s="180" t="s">
        <v>1</v>
      </c>
      <c r="I490" s="8"/>
      <c r="L490" s="179"/>
      <c r="M490" s="182"/>
      <c r="N490" s="183"/>
      <c r="O490" s="183"/>
      <c r="P490" s="183"/>
      <c r="Q490" s="183"/>
      <c r="R490" s="183"/>
      <c r="S490" s="183"/>
      <c r="T490" s="184"/>
      <c r="AT490" s="180" t="s">
        <v>155</v>
      </c>
      <c r="AU490" s="180" t="s">
        <v>83</v>
      </c>
      <c r="AV490" s="178" t="s">
        <v>81</v>
      </c>
      <c r="AW490" s="178" t="s">
        <v>30</v>
      </c>
      <c r="AX490" s="178" t="s">
        <v>73</v>
      </c>
      <c r="AY490" s="180" t="s">
        <v>124</v>
      </c>
    </row>
    <row r="491" spans="1:65" s="162" customFormat="1">
      <c r="B491" s="163"/>
      <c r="D491" s="158" t="s">
        <v>155</v>
      </c>
      <c r="E491" s="164" t="s">
        <v>1</v>
      </c>
      <c r="F491" s="165" t="s">
        <v>572</v>
      </c>
      <c r="H491" s="166">
        <v>2158.3200000000002</v>
      </c>
      <c r="I491" s="6"/>
      <c r="L491" s="163"/>
      <c r="M491" s="167"/>
      <c r="N491" s="168"/>
      <c r="O491" s="168"/>
      <c r="P491" s="168"/>
      <c r="Q491" s="168"/>
      <c r="R491" s="168"/>
      <c r="S491" s="168"/>
      <c r="T491" s="169"/>
      <c r="AT491" s="164" t="s">
        <v>155</v>
      </c>
      <c r="AU491" s="164" t="s">
        <v>83</v>
      </c>
      <c r="AV491" s="162" t="s">
        <v>83</v>
      </c>
      <c r="AW491" s="162" t="s">
        <v>30</v>
      </c>
      <c r="AX491" s="162" t="s">
        <v>73</v>
      </c>
      <c r="AY491" s="164" t="s">
        <v>124</v>
      </c>
    </row>
    <row r="492" spans="1:65" s="170" customFormat="1">
      <c r="B492" s="171"/>
      <c r="D492" s="158" t="s">
        <v>155</v>
      </c>
      <c r="E492" s="172" t="s">
        <v>1</v>
      </c>
      <c r="F492" s="173" t="s">
        <v>157</v>
      </c>
      <c r="H492" s="174">
        <v>2158.3200000000002</v>
      </c>
      <c r="I492" s="7"/>
      <c r="L492" s="171"/>
      <c r="M492" s="175"/>
      <c r="N492" s="176"/>
      <c r="O492" s="176"/>
      <c r="P492" s="176"/>
      <c r="Q492" s="176"/>
      <c r="R492" s="176"/>
      <c r="S492" s="176"/>
      <c r="T492" s="177"/>
      <c r="AT492" s="172" t="s">
        <v>155</v>
      </c>
      <c r="AU492" s="172" t="s">
        <v>83</v>
      </c>
      <c r="AV492" s="170" t="s">
        <v>131</v>
      </c>
      <c r="AW492" s="170" t="s">
        <v>30</v>
      </c>
      <c r="AX492" s="170" t="s">
        <v>81</v>
      </c>
      <c r="AY492" s="172" t="s">
        <v>124</v>
      </c>
    </row>
    <row r="493" spans="1:65" s="28" customFormat="1" ht="21.75" customHeight="1">
      <c r="A493" s="24"/>
      <c r="B493" s="25"/>
      <c r="C493" s="146" t="s">
        <v>351</v>
      </c>
      <c r="D493" s="146" t="s">
        <v>126</v>
      </c>
      <c r="E493" s="147" t="s">
        <v>573</v>
      </c>
      <c r="F493" s="148" t="s">
        <v>574</v>
      </c>
      <c r="G493" s="149" t="s">
        <v>166</v>
      </c>
      <c r="H493" s="150">
        <v>478.71499999999997</v>
      </c>
      <c r="I493" s="5"/>
      <c r="J493" s="151">
        <f>ROUND(I493*H493,2)</f>
        <v>0</v>
      </c>
      <c r="K493" s="148" t="s">
        <v>130</v>
      </c>
      <c r="L493" s="25"/>
      <c r="M493" s="152" t="s">
        <v>1</v>
      </c>
      <c r="N493" s="153" t="s">
        <v>38</v>
      </c>
      <c r="O493" s="52"/>
      <c r="P493" s="154">
        <f>O493*H493</f>
        <v>0</v>
      </c>
      <c r="Q493" s="154">
        <v>1.1E-4</v>
      </c>
      <c r="R493" s="154">
        <f>Q493*H493</f>
        <v>5.2658650000000001E-2</v>
      </c>
      <c r="S493" s="154">
        <v>0</v>
      </c>
      <c r="T493" s="155">
        <f>S493*H493</f>
        <v>0</v>
      </c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R493" s="156" t="s">
        <v>131</v>
      </c>
      <c r="AT493" s="156" t="s">
        <v>126</v>
      </c>
      <c r="AU493" s="156" t="s">
        <v>83</v>
      </c>
      <c r="AY493" s="12" t="s">
        <v>124</v>
      </c>
      <c r="BE493" s="157">
        <f>IF(N493="základní",J493,0)</f>
        <v>0</v>
      </c>
      <c r="BF493" s="157">
        <f>IF(N493="snížená",J493,0)</f>
        <v>0</v>
      </c>
      <c r="BG493" s="157">
        <f>IF(N493="zákl. přenesená",J493,0)</f>
        <v>0</v>
      </c>
      <c r="BH493" s="157">
        <f>IF(N493="sníž. přenesená",J493,0)</f>
        <v>0</v>
      </c>
      <c r="BI493" s="157">
        <f>IF(N493="nulová",J493,0)</f>
        <v>0</v>
      </c>
      <c r="BJ493" s="12" t="s">
        <v>81</v>
      </c>
      <c r="BK493" s="157">
        <f>ROUND(I493*H493,2)</f>
        <v>0</v>
      </c>
      <c r="BL493" s="12" t="s">
        <v>131</v>
      </c>
      <c r="BM493" s="156" t="s">
        <v>575</v>
      </c>
    </row>
    <row r="494" spans="1:65" s="28" customFormat="1">
      <c r="A494" s="24"/>
      <c r="B494" s="25"/>
      <c r="C494" s="24"/>
      <c r="D494" s="158" t="s">
        <v>132</v>
      </c>
      <c r="E494" s="24"/>
      <c r="F494" s="159" t="s">
        <v>574</v>
      </c>
      <c r="G494" s="24"/>
      <c r="H494" s="24"/>
      <c r="I494" s="3"/>
      <c r="J494" s="24"/>
      <c r="K494" s="24"/>
      <c r="L494" s="25"/>
      <c r="M494" s="160"/>
      <c r="N494" s="161"/>
      <c r="O494" s="52"/>
      <c r="P494" s="52"/>
      <c r="Q494" s="52"/>
      <c r="R494" s="52"/>
      <c r="S494" s="52"/>
      <c r="T494" s="53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T494" s="12" t="s">
        <v>132</v>
      </c>
      <c r="AU494" s="12" t="s">
        <v>83</v>
      </c>
    </row>
    <row r="495" spans="1:65" s="162" customFormat="1">
      <c r="B495" s="163"/>
      <c r="D495" s="158" t="s">
        <v>155</v>
      </c>
      <c r="E495" s="164" t="s">
        <v>1</v>
      </c>
      <c r="F495" s="165" t="s">
        <v>576</v>
      </c>
      <c r="H495" s="166">
        <v>478.71499999999997</v>
      </c>
      <c r="I495" s="6"/>
      <c r="L495" s="163"/>
      <c r="M495" s="167"/>
      <c r="N495" s="168"/>
      <c r="O495" s="168"/>
      <c r="P495" s="168"/>
      <c r="Q495" s="168"/>
      <c r="R495" s="168"/>
      <c r="S495" s="168"/>
      <c r="T495" s="169"/>
      <c r="AT495" s="164" t="s">
        <v>155</v>
      </c>
      <c r="AU495" s="164" t="s">
        <v>83</v>
      </c>
      <c r="AV495" s="162" t="s">
        <v>83</v>
      </c>
      <c r="AW495" s="162" t="s">
        <v>30</v>
      </c>
      <c r="AX495" s="162" t="s">
        <v>73</v>
      </c>
      <c r="AY495" s="164" t="s">
        <v>124</v>
      </c>
    </row>
    <row r="496" spans="1:65" s="170" customFormat="1">
      <c r="B496" s="171"/>
      <c r="D496" s="158" t="s">
        <v>155</v>
      </c>
      <c r="E496" s="172" t="s">
        <v>1</v>
      </c>
      <c r="F496" s="173" t="s">
        <v>157</v>
      </c>
      <c r="H496" s="174">
        <v>478.71499999999997</v>
      </c>
      <c r="I496" s="7"/>
      <c r="L496" s="171"/>
      <c r="M496" s="175"/>
      <c r="N496" s="176"/>
      <c r="O496" s="176"/>
      <c r="P496" s="176"/>
      <c r="Q496" s="176"/>
      <c r="R496" s="176"/>
      <c r="S496" s="176"/>
      <c r="T496" s="177"/>
      <c r="AT496" s="172" t="s">
        <v>155</v>
      </c>
      <c r="AU496" s="172" t="s">
        <v>83</v>
      </c>
      <c r="AV496" s="170" t="s">
        <v>131</v>
      </c>
      <c r="AW496" s="170" t="s">
        <v>30</v>
      </c>
      <c r="AX496" s="170" t="s">
        <v>81</v>
      </c>
      <c r="AY496" s="172" t="s">
        <v>124</v>
      </c>
    </row>
    <row r="497" spans="1:65" s="28" customFormat="1" ht="16.5" customHeight="1">
      <c r="A497" s="24"/>
      <c r="B497" s="25"/>
      <c r="C497" s="186" t="s">
        <v>577</v>
      </c>
      <c r="D497" s="186" t="s">
        <v>196</v>
      </c>
      <c r="E497" s="187" t="s">
        <v>578</v>
      </c>
      <c r="F497" s="188" t="s">
        <v>579</v>
      </c>
      <c r="G497" s="189" t="s">
        <v>199</v>
      </c>
      <c r="H497" s="190">
        <v>0.94399999999999995</v>
      </c>
      <c r="I497" s="9"/>
      <c r="J497" s="191">
        <f>ROUND(I497*H497,2)</f>
        <v>0</v>
      </c>
      <c r="K497" s="188" t="s">
        <v>130</v>
      </c>
      <c r="L497" s="192"/>
      <c r="M497" s="193" t="s">
        <v>1</v>
      </c>
      <c r="N497" s="194" t="s">
        <v>38</v>
      </c>
      <c r="O497" s="52"/>
      <c r="P497" s="154">
        <f>O497*H497</f>
        <v>0</v>
      </c>
      <c r="Q497" s="154">
        <v>1</v>
      </c>
      <c r="R497" s="154">
        <f>Q497*H497</f>
        <v>0.94399999999999995</v>
      </c>
      <c r="S497" s="154">
        <v>0</v>
      </c>
      <c r="T497" s="155">
        <f>S497*H497</f>
        <v>0</v>
      </c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R497" s="156" t="s">
        <v>143</v>
      </c>
      <c r="AT497" s="156" t="s">
        <v>196</v>
      </c>
      <c r="AU497" s="156" t="s">
        <v>83</v>
      </c>
      <c r="AY497" s="12" t="s">
        <v>124</v>
      </c>
      <c r="BE497" s="157">
        <f>IF(N497="základní",J497,0)</f>
        <v>0</v>
      </c>
      <c r="BF497" s="157">
        <f>IF(N497="snížená",J497,0)</f>
        <v>0</v>
      </c>
      <c r="BG497" s="157">
        <f>IF(N497="zákl. přenesená",J497,0)</f>
        <v>0</v>
      </c>
      <c r="BH497" s="157">
        <f>IF(N497="sníž. přenesená",J497,0)</f>
        <v>0</v>
      </c>
      <c r="BI497" s="157">
        <f>IF(N497="nulová",J497,0)</f>
        <v>0</v>
      </c>
      <c r="BJ497" s="12" t="s">
        <v>81</v>
      </c>
      <c r="BK497" s="157">
        <f>ROUND(I497*H497,2)</f>
        <v>0</v>
      </c>
      <c r="BL497" s="12" t="s">
        <v>131</v>
      </c>
      <c r="BM497" s="156" t="s">
        <v>580</v>
      </c>
    </row>
    <row r="498" spans="1:65" s="28" customFormat="1">
      <c r="A498" s="24"/>
      <c r="B498" s="25"/>
      <c r="C498" s="24"/>
      <c r="D498" s="158" t="s">
        <v>132</v>
      </c>
      <c r="E498" s="24"/>
      <c r="F498" s="159" t="s">
        <v>579</v>
      </c>
      <c r="G498" s="24"/>
      <c r="H498" s="24"/>
      <c r="I498" s="3"/>
      <c r="J498" s="24"/>
      <c r="K498" s="24"/>
      <c r="L498" s="25"/>
      <c r="M498" s="160"/>
      <c r="N498" s="161"/>
      <c r="O498" s="52"/>
      <c r="P498" s="52"/>
      <c r="Q498" s="52"/>
      <c r="R498" s="52"/>
      <c r="S498" s="52"/>
      <c r="T498" s="53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T498" s="12" t="s">
        <v>132</v>
      </c>
      <c r="AU498" s="12" t="s">
        <v>83</v>
      </c>
    </row>
    <row r="499" spans="1:65" s="162" customFormat="1">
      <c r="B499" s="163"/>
      <c r="D499" s="158" t="s">
        <v>155</v>
      </c>
      <c r="E499" s="164" t="s">
        <v>1</v>
      </c>
      <c r="F499" s="165" t="s">
        <v>581</v>
      </c>
      <c r="H499" s="166">
        <v>0.94399999999999995</v>
      </c>
      <c r="I499" s="6"/>
      <c r="L499" s="163"/>
      <c r="M499" s="167"/>
      <c r="N499" s="168"/>
      <c r="O499" s="168"/>
      <c r="P499" s="168"/>
      <c r="Q499" s="168"/>
      <c r="R499" s="168"/>
      <c r="S499" s="168"/>
      <c r="T499" s="169"/>
      <c r="AT499" s="164" t="s">
        <v>155</v>
      </c>
      <c r="AU499" s="164" t="s">
        <v>83</v>
      </c>
      <c r="AV499" s="162" t="s">
        <v>83</v>
      </c>
      <c r="AW499" s="162" t="s">
        <v>30</v>
      </c>
      <c r="AX499" s="162" t="s">
        <v>73</v>
      </c>
      <c r="AY499" s="164" t="s">
        <v>124</v>
      </c>
    </row>
    <row r="500" spans="1:65" s="170" customFormat="1">
      <c r="B500" s="171"/>
      <c r="D500" s="158" t="s">
        <v>155</v>
      </c>
      <c r="E500" s="172" t="s">
        <v>1</v>
      </c>
      <c r="F500" s="173" t="s">
        <v>157</v>
      </c>
      <c r="H500" s="174">
        <v>0.94399999999999995</v>
      </c>
      <c r="I500" s="7"/>
      <c r="L500" s="171"/>
      <c r="M500" s="175"/>
      <c r="N500" s="176"/>
      <c r="O500" s="176"/>
      <c r="P500" s="176"/>
      <c r="Q500" s="176"/>
      <c r="R500" s="176"/>
      <c r="S500" s="176"/>
      <c r="T500" s="177"/>
      <c r="AT500" s="172" t="s">
        <v>155</v>
      </c>
      <c r="AU500" s="172" t="s">
        <v>83</v>
      </c>
      <c r="AV500" s="170" t="s">
        <v>131</v>
      </c>
      <c r="AW500" s="170" t="s">
        <v>30</v>
      </c>
      <c r="AX500" s="170" t="s">
        <v>81</v>
      </c>
      <c r="AY500" s="172" t="s">
        <v>124</v>
      </c>
    </row>
    <row r="501" spans="1:65" s="28" customFormat="1" ht="21.75" customHeight="1">
      <c r="A501" s="24"/>
      <c r="B501" s="25"/>
      <c r="C501" s="186" t="s">
        <v>355</v>
      </c>
      <c r="D501" s="186" t="s">
        <v>196</v>
      </c>
      <c r="E501" s="187" t="s">
        <v>582</v>
      </c>
      <c r="F501" s="188" t="s">
        <v>583</v>
      </c>
      <c r="G501" s="189" t="s">
        <v>584</v>
      </c>
      <c r="H501" s="190">
        <v>17.553000000000001</v>
      </c>
      <c r="I501" s="9"/>
      <c r="J501" s="191">
        <f>ROUND(I501*H501,2)</f>
        <v>0</v>
      </c>
      <c r="K501" s="188" t="s">
        <v>130</v>
      </c>
      <c r="L501" s="192"/>
      <c r="M501" s="193" t="s">
        <v>1</v>
      </c>
      <c r="N501" s="194" t="s">
        <v>38</v>
      </c>
      <c r="O501" s="52"/>
      <c r="P501" s="154">
        <f>O501*H501</f>
        <v>0</v>
      </c>
      <c r="Q501" s="154">
        <v>6.9999999999999999E-4</v>
      </c>
      <c r="R501" s="154">
        <f>Q501*H501</f>
        <v>1.22871E-2</v>
      </c>
      <c r="S501" s="154">
        <v>0</v>
      </c>
      <c r="T501" s="155">
        <f>S501*H501</f>
        <v>0</v>
      </c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R501" s="156" t="s">
        <v>143</v>
      </c>
      <c r="AT501" s="156" t="s">
        <v>196</v>
      </c>
      <c r="AU501" s="156" t="s">
        <v>83</v>
      </c>
      <c r="AY501" s="12" t="s">
        <v>124</v>
      </c>
      <c r="BE501" s="157">
        <f>IF(N501="základní",J501,0)</f>
        <v>0</v>
      </c>
      <c r="BF501" s="157">
        <f>IF(N501="snížená",J501,0)</f>
        <v>0</v>
      </c>
      <c r="BG501" s="157">
        <f>IF(N501="zákl. přenesená",J501,0)</f>
        <v>0</v>
      </c>
      <c r="BH501" s="157">
        <f>IF(N501="sníž. přenesená",J501,0)</f>
        <v>0</v>
      </c>
      <c r="BI501" s="157">
        <f>IF(N501="nulová",J501,0)</f>
        <v>0</v>
      </c>
      <c r="BJ501" s="12" t="s">
        <v>81</v>
      </c>
      <c r="BK501" s="157">
        <f>ROUND(I501*H501,2)</f>
        <v>0</v>
      </c>
      <c r="BL501" s="12" t="s">
        <v>131</v>
      </c>
      <c r="BM501" s="156" t="s">
        <v>585</v>
      </c>
    </row>
    <row r="502" spans="1:65" s="28" customFormat="1">
      <c r="A502" s="24"/>
      <c r="B502" s="25"/>
      <c r="C502" s="24"/>
      <c r="D502" s="158" t="s">
        <v>132</v>
      </c>
      <c r="E502" s="24"/>
      <c r="F502" s="159" t="s">
        <v>583</v>
      </c>
      <c r="G502" s="24"/>
      <c r="H502" s="24"/>
      <c r="I502" s="3"/>
      <c r="J502" s="24"/>
      <c r="K502" s="24"/>
      <c r="L502" s="25"/>
      <c r="M502" s="160"/>
      <c r="N502" s="161"/>
      <c r="O502" s="52"/>
      <c r="P502" s="52"/>
      <c r="Q502" s="52"/>
      <c r="R502" s="52"/>
      <c r="S502" s="52"/>
      <c r="T502" s="53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T502" s="12" t="s">
        <v>132</v>
      </c>
      <c r="AU502" s="12" t="s">
        <v>83</v>
      </c>
    </row>
    <row r="503" spans="1:65" s="178" customFormat="1" ht="22.5">
      <c r="B503" s="179"/>
      <c r="D503" s="158" t="s">
        <v>155</v>
      </c>
      <c r="E503" s="180" t="s">
        <v>1</v>
      </c>
      <c r="F503" s="181" t="s">
        <v>586</v>
      </c>
      <c r="H503" s="180" t="s">
        <v>1</v>
      </c>
      <c r="I503" s="8"/>
      <c r="L503" s="179"/>
      <c r="M503" s="182"/>
      <c r="N503" s="183"/>
      <c r="O503" s="183"/>
      <c r="P503" s="183"/>
      <c r="Q503" s="183"/>
      <c r="R503" s="183"/>
      <c r="S503" s="183"/>
      <c r="T503" s="184"/>
      <c r="AT503" s="180" t="s">
        <v>155</v>
      </c>
      <c r="AU503" s="180" t="s">
        <v>83</v>
      </c>
      <c r="AV503" s="178" t="s">
        <v>81</v>
      </c>
      <c r="AW503" s="178" t="s">
        <v>30</v>
      </c>
      <c r="AX503" s="178" t="s">
        <v>73</v>
      </c>
      <c r="AY503" s="180" t="s">
        <v>124</v>
      </c>
    </row>
    <row r="504" spans="1:65" s="162" customFormat="1">
      <c r="B504" s="163"/>
      <c r="D504" s="158" t="s">
        <v>155</v>
      </c>
      <c r="E504" s="164" t="s">
        <v>1</v>
      </c>
      <c r="F504" s="165" t="s">
        <v>587</v>
      </c>
      <c r="H504" s="166">
        <v>17.553000000000001</v>
      </c>
      <c r="I504" s="6"/>
      <c r="L504" s="163"/>
      <c r="M504" s="167"/>
      <c r="N504" s="168"/>
      <c r="O504" s="168"/>
      <c r="P504" s="168"/>
      <c r="Q504" s="168"/>
      <c r="R504" s="168"/>
      <c r="S504" s="168"/>
      <c r="T504" s="169"/>
      <c r="AT504" s="164" t="s">
        <v>155</v>
      </c>
      <c r="AU504" s="164" t="s">
        <v>83</v>
      </c>
      <c r="AV504" s="162" t="s">
        <v>83</v>
      </c>
      <c r="AW504" s="162" t="s">
        <v>30</v>
      </c>
      <c r="AX504" s="162" t="s">
        <v>73</v>
      </c>
      <c r="AY504" s="164" t="s">
        <v>124</v>
      </c>
    </row>
    <row r="505" spans="1:65" s="170" customFormat="1">
      <c r="B505" s="171"/>
      <c r="D505" s="158" t="s">
        <v>155</v>
      </c>
      <c r="E505" s="172" t="s">
        <v>1</v>
      </c>
      <c r="F505" s="173" t="s">
        <v>157</v>
      </c>
      <c r="H505" s="174">
        <v>17.553000000000001</v>
      </c>
      <c r="I505" s="7"/>
      <c r="L505" s="171"/>
      <c r="M505" s="175"/>
      <c r="N505" s="176"/>
      <c r="O505" s="176"/>
      <c r="P505" s="176"/>
      <c r="Q505" s="176"/>
      <c r="R505" s="176"/>
      <c r="S505" s="176"/>
      <c r="T505" s="177"/>
      <c r="AT505" s="172" t="s">
        <v>155</v>
      </c>
      <c r="AU505" s="172" t="s">
        <v>83</v>
      </c>
      <c r="AV505" s="170" t="s">
        <v>131</v>
      </c>
      <c r="AW505" s="170" t="s">
        <v>30</v>
      </c>
      <c r="AX505" s="170" t="s">
        <v>81</v>
      </c>
      <c r="AY505" s="172" t="s">
        <v>124</v>
      </c>
    </row>
    <row r="506" spans="1:65" s="28" customFormat="1" ht="16.5" customHeight="1">
      <c r="A506" s="24"/>
      <c r="B506" s="25"/>
      <c r="C506" s="186" t="s">
        <v>588</v>
      </c>
      <c r="D506" s="186" t="s">
        <v>196</v>
      </c>
      <c r="E506" s="187" t="s">
        <v>589</v>
      </c>
      <c r="F506" s="188" t="s">
        <v>590</v>
      </c>
      <c r="G506" s="189" t="s">
        <v>584</v>
      </c>
      <c r="H506" s="190">
        <v>17.553000000000001</v>
      </c>
      <c r="I506" s="9"/>
      <c r="J506" s="191">
        <f>ROUND(I506*H506,2)</f>
        <v>0</v>
      </c>
      <c r="K506" s="188" t="s">
        <v>130</v>
      </c>
      <c r="L506" s="192"/>
      <c r="M506" s="193" t="s">
        <v>1</v>
      </c>
      <c r="N506" s="194" t="s">
        <v>38</v>
      </c>
      <c r="O506" s="52"/>
      <c r="P506" s="154">
        <f>O506*H506</f>
        <v>0</v>
      </c>
      <c r="Q506" s="154">
        <v>0</v>
      </c>
      <c r="R506" s="154">
        <f>Q506*H506</f>
        <v>0</v>
      </c>
      <c r="S506" s="154">
        <v>0</v>
      </c>
      <c r="T506" s="155">
        <f>S506*H506</f>
        <v>0</v>
      </c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R506" s="156" t="s">
        <v>143</v>
      </c>
      <c r="AT506" s="156" t="s">
        <v>196</v>
      </c>
      <c r="AU506" s="156" t="s">
        <v>83</v>
      </c>
      <c r="AY506" s="12" t="s">
        <v>124</v>
      </c>
      <c r="BE506" s="157">
        <f>IF(N506="základní",J506,0)</f>
        <v>0</v>
      </c>
      <c r="BF506" s="157">
        <f>IF(N506="snížená",J506,0)</f>
        <v>0</v>
      </c>
      <c r="BG506" s="157">
        <f>IF(N506="zákl. přenesená",J506,0)</f>
        <v>0</v>
      </c>
      <c r="BH506" s="157">
        <f>IF(N506="sníž. přenesená",J506,0)</f>
        <v>0</v>
      </c>
      <c r="BI506" s="157">
        <f>IF(N506="nulová",J506,0)</f>
        <v>0</v>
      </c>
      <c r="BJ506" s="12" t="s">
        <v>81</v>
      </c>
      <c r="BK506" s="157">
        <f>ROUND(I506*H506,2)</f>
        <v>0</v>
      </c>
      <c r="BL506" s="12" t="s">
        <v>131</v>
      </c>
      <c r="BM506" s="156" t="s">
        <v>591</v>
      </c>
    </row>
    <row r="507" spans="1:65" s="28" customFormat="1">
      <c r="A507" s="24"/>
      <c r="B507" s="25"/>
      <c r="C507" s="24"/>
      <c r="D507" s="158" t="s">
        <v>132</v>
      </c>
      <c r="E507" s="24"/>
      <c r="F507" s="159" t="s">
        <v>590</v>
      </c>
      <c r="G507" s="24"/>
      <c r="H507" s="24"/>
      <c r="I507" s="3"/>
      <c r="J507" s="24"/>
      <c r="K507" s="24"/>
      <c r="L507" s="25"/>
      <c r="M507" s="160"/>
      <c r="N507" s="161"/>
      <c r="O507" s="52"/>
      <c r="P507" s="52"/>
      <c r="Q507" s="52"/>
      <c r="R507" s="52"/>
      <c r="S507" s="52"/>
      <c r="T507" s="53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T507" s="12" t="s">
        <v>132</v>
      </c>
      <c r="AU507" s="12" t="s">
        <v>83</v>
      </c>
    </row>
    <row r="508" spans="1:65" s="162" customFormat="1">
      <c r="B508" s="163"/>
      <c r="D508" s="158" t="s">
        <v>155</v>
      </c>
      <c r="E508" s="164" t="s">
        <v>1</v>
      </c>
      <c r="F508" s="165" t="s">
        <v>587</v>
      </c>
      <c r="H508" s="166">
        <v>17.553000000000001</v>
      </c>
      <c r="I508" s="6"/>
      <c r="L508" s="163"/>
      <c r="M508" s="167"/>
      <c r="N508" s="168"/>
      <c r="O508" s="168"/>
      <c r="P508" s="168"/>
      <c r="Q508" s="168"/>
      <c r="R508" s="168"/>
      <c r="S508" s="168"/>
      <c r="T508" s="169"/>
      <c r="AT508" s="164" t="s">
        <v>155</v>
      </c>
      <c r="AU508" s="164" t="s">
        <v>83</v>
      </c>
      <c r="AV508" s="162" t="s">
        <v>83</v>
      </c>
      <c r="AW508" s="162" t="s">
        <v>30</v>
      </c>
      <c r="AX508" s="162" t="s">
        <v>73</v>
      </c>
      <c r="AY508" s="164" t="s">
        <v>124</v>
      </c>
    </row>
    <row r="509" spans="1:65" s="170" customFormat="1">
      <c r="B509" s="171"/>
      <c r="D509" s="158" t="s">
        <v>155</v>
      </c>
      <c r="E509" s="172" t="s">
        <v>1</v>
      </c>
      <c r="F509" s="173" t="s">
        <v>157</v>
      </c>
      <c r="H509" s="174">
        <v>17.553000000000001</v>
      </c>
      <c r="I509" s="7"/>
      <c r="L509" s="171"/>
      <c r="M509" s="175"/>
      <c r="N509" s="176"/>
      <c r="O509" s="176"/>
      <c r="P509" s="176"/>
      <c r="Q509" s="176"/>
      <c r="R509" s="176"/>
      <c r="S509" s="176"/>
      <c r="T509" s="177"/>
      <c r="AT509" s="172" t="s">
        <v>155</v>
      </c>
      <c r="AU509" s="172" t="s">
        <v>83</v>
      </c>
      <c r="AV509" s="170" t="s">
        <v>131</v>
      </c>
      <c r="AW509" s="170" t="s">
        <v>30</v>
      </c>
      <c r="AX509" s="170" t="s">
        <v>81</v>
      </c>
      <c r="AY509" s="172" t="s">
        <v>124</v>
      </c>
    </row>
    <row r="510" spans="1:65" s="28" customFormat="1" ht="21.75" customHeight="1">
      <c r="A510" s="24"/>
      <c r="B510" s="25"/>
      <c r="C510" s="146" t="s">
        <v>361</v>
      </c>
      <c r="D510" s="146" t="s">
        <v>126</v>
      </c>
      <c r="E510" s="147" t="s">
        <v>592</v>
      </c>
      <c r="F510" s="148" t="s">
        <v>593</v>
      </c>
      <c r="G510" s="149" t="s">
        <v>129</v>
      </c>
      <c r="H510" s="150">
        <v>1876.8</v>
      </c>
      <c r="I510" s="5"/>
      <c r="J510" s="151">
        <f>ROUND(I510*H510,2)</f>
        <v>0</v>
      </c>
      <c r="K510" s="148" t="s">
        <v>130</v>
      </c>
      <c r="L510" s="25"/>
      <c r="M510" s="152" t="s">
        <v>1</v>
      </c>
      <c r="N510" s="153" t="s">
        <v>38</v>
      </c>
      <c r="O510" s="52"/>
      <c r="P510" s="154">
        <f>O510*H510</f>
        <v>0</v>
      </c>
      <c r="Q510" s="154">
        <v>1.0175E-3</v>
      </c>
      <c r="R510" s="154">
        <f>Q510*H510</f>
        <v>1.9096439999999999</v>
      </c>
      <c r="S510" s="154">
        <v>0</v>
      </c>
      <c r="T510" s="155">
        <f>S510*H510</f>
        <v>0</v>
      </c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R510" s="156" t="s">
        <v>131</v>
      </c>
      <c r="AT510" s="156" t="s">
        <v>126</v>
      </c>
      <c r="AU510" s="156" t="s">
        <v>83</v>
      </c>
      <c r="AY510" s="12" t="s">
        <v>124</v>
      </c>
      <c r="BE510" s="157">
        <f>IF(N510="základní",J510,0)</f>
        <v>0</v>
      </c>
      <c r="BF510" s="157">
        <f>IF(N510="snížená",J510,0)</f>
        <v>0</v>
      </c>
      <c r="BG510" s="157">
        <f>IF(N510="zákl. přenesená",J510,0)</f>
        <v>0</v>
      </c>
      <c r="BH510" s="157">
        <f>IF(N510="sníž. přenesená",J510,0)</f>
        <v>0</v>
      </c>
      <c r="BI510" s="157">
        <f>IF(N510="nulová",J510,0)</f>
        <v>0</v>
      </c>
      <c r="BJ510" s="12" t="s">
        <v>81</v>
      </c>
      <c r="BK510" s="157">
        <f>ROUND(I510*H510,2)</f>
        <v>0</v>
      </c>
      <c r="BL510" s="12" t="s">
        <v>131</v>
      </c>
      <c r="BM510" s="156" t="s">
        <v>594</v>
      </c>
    </row>
    <row r="511" spans="1:65" s="28" customFormat="1" ht="19.5">
      <c r="A511" s="24"/>
      <c r="B511" s="25"/>
      <c r="C511" s="24"/>
      <c r="D511" s="158" t="s">
        <v>132</v>
      </c>
      <c r="E511" s="24"/>
      <c r="F511" s="159" t="s">
        <v>593</v>
      </c>
      <c r="G511" s="24"/>
      <c r="H511" s="24"/>
      <c r="I511" s="3"/>
      <c r="J511" s="24"/>
      <c r="K511" s="24"/>
      <c r="L511" s="25"/>
      <c r="M511" s="160"/>
      <c r="N511" s="161"/>
      <c r="O511" s="52"/>
      <c r="P511" s="52"/>
      <c r="Q511" s="52"/>
      <c r="R511" s="52"/>
      <c r="S511" s="52"/>
      <c r="T511" s="53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T511" s="12" t="s">
        <v>132</v>
      </c>
      <c r="AU511" s="12" t="s">
        <v>83</v>
      </c>
    </row>
    <row r="512" spans="1:65" s="178" customFormat="1">
      <c r="B512" s="179"/>
      <c r="D512" s="158" t="s">
        <v>155</v>
      </c>
      <c r="E512" s="180" t="s">
        <v>1</v>
      </c>
      <c r="F512" s="181" t="s">
        <v>168</v>
      </c>
      <c r="H512" s="180" t="s">
        <v>1</v>
      </c>
      <c r="I512" s="8"/>
      <c r="L512" s="179"/>
      <c r="M512" s="182"/>
      <c r="N512" s="183"/>
      <c r="O512" s="183"/>
      <c r="P512" s="183"/>
      <c r="Q512" s="183"/>
      <c r="R512" s="183"/>
      <c r="S512" s="183"/>
      <c r="T512" s="184"/>
      <c r="AT512" s="180" t="s">
        <v>155</v>
      </c>
      <c r="AU512" s="180" t="s">
        <v>83</v>
      </c>
      <c r="AV512" s="178" t="s">
        <v>81</v>
      </c>
      <c r="AW512" s="178" t="s">
        <v>30</v>
      </c>
      <c r="AX512" s="178" t="s">
        <v>73</v>
      </c>
      <c r="AY512" s="180" t="s">
        <v>124</v>
      </c>
    </row>
    <row r="513" spans="1:65" s="178" customFormat="1">
      <c r="B513" s="179"/>
      <c r="D513" s="158" t="s">
        <v>155</v>
      </c>
      <c r="E513" s="180" t="s">
        <v>1</v>
      </c>
      <c r="F513" s="181" t="s">
        <v>595</v>
      </c>
      <c r="H513" s="180" t="s">
        <v>1</v>
      </c>
      <c r="I513" s="8"/>
      <c r="L513" s="179"/>
      <c r="M513" s="182"/>
      <c r="N513" s="183"/>
      <c r="O513" s="183"/>
      <c r="P513" s="183"/>
      <c r="Q513" s="183"/>
      <c r="R513" s="183"/>
      <c r="S513" s="183"/>
      <c r="T513" s="184"/>
      <c r="AT513" s="180" t="s">
        <v>155</v>
      </c>
      <c r="AU513" s="180" t="s">
        <v>83</v>
      </c>
      <c r="AV513" s="178" t="s">
        <v>81</v>
      </c>
      <c r="AW513" s="178" t="s">
        <v>30</v>
      </c>
      <c r="AX513" s="178" t="s">
        <v>73</v>
      </c>
      <c r="AY513" s="180" t="s">
        <v>124</v>
      </c>
    </row>
    <row r="514" spans="1:65" s="162" customFormat="1">
      <c r="B514" s="163"/>
      <c r="D514" s="158" t="s">
        <v>155</v>
      </c>
      <c r="E514" s="164" t="s">
        <v>1</v>
      </c>
      <c r="F514" s="165" t="s">
        <v>564</v>
      </c>
      <c r="H514" s="166">
        <v>1872</v>
      </c>
      <c r="I514" s="6"/>
      <c r="L514" s="163"/>
      <c r="M514" s="167"/>
      <c r="N514" s="168"/>
      <c r="O514" s="168"/>
      <c r="P514" s="168"/>
      <c r="Q514" s="168"/>
      <c r="R514" s="168"/>
      <c r="S514" s="168"/>
      <c r="T514" s="169"/>
      <c r="AT514" s="164" t="s">
        <v>155</v>
      </c>
      <c r="AU514" s="164" t="s">
        <v>83</v>
      </c>
      <c r="AV514" s="162" t="s">
        <v>83</v>
      </c>
      <c r="AW514" s="162" t="s">
        <v>30</v>
      </c>
      <c r="AX514" s="162" t="s">
        <v>73</v>
      </c>
      <c r="AY514" s="164" t="s">
        <v>124</v>
      </c>
    </row>
    <row r="515" spans="1:65" s="162" customFormat="1">
      <c r="B515" s="163"/>
      <c r="D515" s="158" t="s">
        <v>155</v>
      </c>
      <c r="E515" s="164" t="s">
        <v>1</v>
      </c>
      <c r="F515" s="165" t="s">
        <v>565</v>
      </c>
      <c r="H515" s="166">
        <v>4.8</v>
      </c>
      <c r="I515" s="6"/>
      <c r="L515" s="163"/>
      <c r="M515" s="167"/>
      <c r="N515" s="168"/>
      <c r="O515" s="168"/>
      <c r="P515" s="168"/>
      <c r="Q515" s="168"/>
      <c r="R515" s="168"/>
      <c r="S515" s="168"/>
      <c r="T515" s="169"/>
      <c r="AT515" s="164" t="s">
        <v>155</v>
      </c>
      <c r="AU515" s="164" t="s">
        <v>83</v>
      </c>
      <c r="AV515" s="162" t="s">
        <v>83</v>
      </c>
      <c r="AW515" s="162" t="s">
        <v>30</v>
      </c>
      <c r="AX515" s="162" t="s">
        <v>73</v>
      </c>
      <c r="AY515" s="164" t="s">
        <v>124</v>
      </c>
    </row>
    <row r="516" spans="1:65" s="170" customFormat="1">
      <c r="B516" s="171"/>
      <c r="D516" s="158" t="s">
        <v>155</v>
      </c>
      <c r="E516" s="172" t="s">
        <v>1</v>
      </c>
      <c r="F516" s="173" t="s">
        <v>157</v>
      </c>
      <c r="H516" s="174">
        <v>1876.8</v>
      </c>
      <c r="I516" s="7"/>
      <c r="L516" s="171"/>
      <c r="M516" s="175"/>
      <c r="N516" s="176"/>
      <c r="O516" s="176"/>
      <c r="P516" s="176"/>
      <c r="Q516" s="176"/>
      <c r="R516" s="176"/>
      <c r="S516" s="176"/>
      <c r="T516" s="177"/>
      <c r="AT516" s="172" t="s">
        <v>155</v>
      </c>
      <c r="AU516" s="172" t="s">
        <v>83</v>
      </c>
      <c r="AV516" s="170" t="s">
        <v>131</v>
      </c>
      <c r="AW516" s="170" t="s">
        <v>30</v>
      </c>
      <c r="AX516" s="170" t="s">
        <v>81</v>
      </c>
      <c r="AY516" s="172" t="s">
        <v>124</v>
      </c>
    </row>
    <row r="517" spans="1:65" s="28" customFormat="1" ht="21.75" customHeight="1">
      <c r="A517" s="24"/>
      <c r="B517" s="25"/>
      <c r="C517" s="146" t="s">
        <v>596</v>
      </c>
      <c r="D517" s="146" t="s">
        <v>126</v>
      </c>
      <c r="E517" s="147" t="s">
        <v>597</v>
      </c>
      <c r="F517" s="148" t="s">
        <v>598</v>
      </c>
      <c r="G517" s="149" t="s">
        <v>129</v>
      </c>
      <c r="H517" s="150">
        <v>1876.8</v>
      </c>
      <c r="I517" s="5"/>
      <c r="J517" s="151">
        <f>ROUND(I517*H517,2)</f>
        <v>0</v>
      </c>
      <c r="K517" s="148" t="s">
        <v>130</v>
      </c>
      <c r="L517" s="25"/>
      <c r="M517" s="152" t="s">
        <v>1</v>
      </c>
      <c r="N517" s="153" t="s">
        <v>38</v>
      </c>
      <c r="O517" s="52"/>
      <c r="P517" s="154">
        <f>O517*H517</f>
        <v>0</v>
      </c>
      <c r="Q517" s="154">
        <v>1.2375000000000001E-3</v>
      </c>
      <c r="R517" s="154">
        <f>Q517*H517</f>
        <v>2.32254</v>
      </c>
      <c r="S517" s="154">
        <v>0</v>
      </c>
      <c r="T517" s="155">
        <f>S517*H517</f>
        <v>0</v>
      </c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R517" s="156" t="s">
        <v>131</v>
      </c>
      <c r="AT517" s="156" t="s">
        <v>126</v>
      </c>
      <c r="AU517" s="156" t="s">
        <v>83</v>
      </c>
      <c r="AY517" s="12" t="s">
        <v>124</v>
      </c>
      <c r="BE517" s="157">
        <f>IF(N517="základní",J517,0)</f>
        <v>0</v>
      </c>
      <c r="BF517" s="157">
        <f>IF(N517="snížená",J517,0)</f>
        <v>0</v>
      </c>
      <c r="BG517" s="157">
        <f>IF(N517="zákl. přenesená",J517,0)</f>
        <v>0</v>
      </c>
      <c r="BH517" s="157">
        <f>IF(N517="sníž. přenesená",J517,0)</f>
        <v>0</v>
      </c>
      <c r="BI517" s="157">
        <f>IF(N517="nulová",J517,0)</f>
        <v>0</v>
      </c>
      <c r="BJ517" s="12" t="s">
        <v>81</v>
      </c>
      <c r="BK517" s="157">
        <f>ROUND(I517*H517,2)</f>
        <v>0</v>
      </c>
      <c r="BL517" s="12" t="s">
        <v>131</v>
      </c>
      <c r="BM517" s="156" t="s">
        <v>599</v>
      </c>
    </row>
    <row r="518" spans="1:65" s="28" customFormat="1" ht="19.5">
      <c r="A518" s="24"/>
      <c r="B518" s="25"/>
      <c r="C518" s="24"/>
      <c r="D518" s="158" t="s">
        <v>132</v>
      </c>
      <c r="E518" s="24"/>
      <c r="F518" s="159" t="s">
        <v>598</v>
      </c>
      <c r="G518" s="24"/>
      <c r="H518" s="24"/>
      <c r="I518" s="3"/>
      <c r="J518" s="24"/>
      <c r="K518" s="24"/>
      <c r="L518" s="25"/>
      <c r="M518" s="160"/>
      <c r="N518" s="161"/>
      <c r="O518" s="52"/>
      <c r="P518" s="52"/>
      <c r="Q518" s="52"/>
      <c r="R518" s="52"/>
      <c r="S518" s="52"/>
      <c r="T518" s="53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T518" s="12" t="s">
        <v>132</v>
      </c>
      <c r="AU518" s="12" t="s">
        <v>83</v>
      </c>
    </row>
    <row r="519" spans="1:65" s="178" customFormat="1">
      <c r="B519" s="179"/>
      <c r="D519" s="158" t="s">
        <v>155</v>
      </c>
      <c r="E519" s="180" t="s">
        <v>1</v>
      </c>
      <c r="F519" s="181" t="s">
        <v>168</v>
      </c>
      <c r="H519" s="180" t="s">
        <v>1</v>
      </c>
      <c r="I519" s="8"/>
      <c r="L519" s="179"/>
      <c r="M519" s="182"/>
      <c r="N519" s="183"/>
      <c r="O519" s="183"/>
      <c r="P519" s="183"/>
      <c r="Q519" s="183"/>
      <c r="R519" s="183"/>
      <c r="S519" s="183"/>
      <c r="T519" s="184"/>
      <c r="AT519" s="180" t="s">
        <v>155</v>
      </c>
      <c r="AU519" s="180" t="s">
        <v>83</v>
      </c>
      <c r="AV519" s="178" t="s">
        <v>81</v>
      </c>
      <c r="AW519" s="178" t="s">
        <v>30</v>
      </c>
      <c r="AX519" s="178" t="s">
        <v>73</v>
      </c>
      <c r="AY519" s="180" t="s">
        <v>124</v>
      </c>
    </row>
    <row r="520" spans="1:65" s="178" customFormat="1">
      <c r="B520" s="179"/>
      <c r="D520" s="158" t="s">
        <v>155</v>
      </c>
      <c r="E520" s="180" t="s">
        <v>1</v>
      </c>
      <c r="F520" s="181" t="s">
        <v>600</v>
      </c>
      <c r="H520" s="180" t="s">
        <v>1</v>
      </c>
      <c r="I520" s="8"/>
      <c r="L520" s="179"/>
      <c r="M520" s="182"/>
      <c r="N520" s="183"/>
      <c r="O520" s="183"/>
      <c r="P520" s="183"/>
      <c r="Q520" s="183"/>
      <c r="R520" s="183"/>
      <c r="S520" s="183"/>
      <c r="T520" s="184"/>
      <c r="AT520" s="180" t="s">
        <v>155</v>
      </c>
      <c r="AU520" s="180" t="s">
        <v>83</v>
      </c>
      <c r="AV520" s="178" t="s">
        <v>81</v>
      </c>
      <c r="AW520" s="178" t="s">
        <v>30</v>
      </c>
      <c r="AX520" s="178" t="s">
        <v>73</v>
      </c>
      <c r="AY520" s="180" t="s">
        <v>124</v>
      </c>
    </row>
    <row r="521" spans="1:65" s="162" customFormat="1">
      <c r="B521" s="163"/>
      <c r="D521" s="158" t="s">
        <v>155</v>
      </c>
      <c r="E521" s="164" t="s">
        <v>1</v>
      </c>
      <c r="F521" s="165" t="s">
        <v>564</v>
      </c>
      <c r="H521" s="166">
        <v>1872</v>
      </c>
      <c r="I521" s="6"/>
      <c r="L521" s="163"/>
      <c r="M521" s="167"/>
      <c r="N521" s="168"/>
      <c r="O521" s="168"/>
      <c r="P521" s="168"/>
      <c r="Q521" s="168"/>
      <c r="R521" s="168"/>
      <c r="S521" s="168"/>
      <c r="T521" s="169"/>
      <c r="AT521" s="164" t="s">
        <v>155</v>
      </c>
      <c r="AU521" s="164" t="s">
        <v>83</v>
      </c>
      <c r="AV521" s="162" t="s">
        <v>83</v>
      </c>
      <c r="AW521" s="162" t="s">
        <v>30</v>
      </c>
      <c r="AX521" s="162" t="s">
        <v>73</v>
      </c>
      <c r="AY521" s="164" t="s">
        <v>124</v>
      </c>
    </row>
    <row r="522" spans="1:65" s="162" customFormat="1">
      <c r="B522" s="163"/>
      <c r="D522" s="158" t="s">
        <v>155</v>
      </c>
      <c r="E522" s="164" t="s">
        <v>1</v>
      </c>
      <c r="F522" s="165" t="s">
        <v>565</v>
      </c>
      <c r="H522" s="166">
        <v>4.8</v>
      </c>
      <c r="I522" s="6"/>
      <c r="L522" s="163"/>
      <c r="M522" s="167"/>
      <c r="N522" s="168"/>
      <c r="O522" s="168"/>
      <c r="P522" s="168"/>
      <c r="Q522" s="168"/>
      <c r="R522" s="168"/>
      <c r="S522" s="168"/>
      <c r="T522" s="169"/>
      <c r="AT522" s="164" t="s">
        <v>155</v>
      </c>
      <c r="AU522" s="164" t="s">
        <v>83</v>
      </c>
      <c r="AV522" s="162" t="s">
        <v>83</v>
      </c>
      <c r="AW522" s="162" t="s">
        <v>30</v>
      </c>
      <c r="AX522" s="162" t="s">
        <v>73</v>
      </c>
      <c r="AY522" s="164" t="s">
        <v>124</v>
      </c>
    </row>
    <row r="523" spans="1:65" s="170" customFormat="1">
      <c r="B523" s="171"/>
      <c r="D523" s="158" t="s">
        <v>155</v>
      </c>
      <c r="E523" s="172" t="s">
        <v>1</v>
      </c>
      <c r="F523" s="173" t="s">
        <v>157</v>
      </c>
      <c r="H523" s="174">
        <v>1876.8</v>
      </c>
      <c r="I523" s="7"/>
      <c r="L523" s="171"/>
      <c r="M523" s="175"/>
      <c r="N523" s="176"/>
      <c r="O523" s="176"/>
      <c r="P523" s="176"/>
      <c r="Q523" s="176"/>
      <c r="R523" s="176"/>
      <c r="S523" s="176"/>
      <c r="T523" s="177"/>
      <c r="AT523" s="172" t="s">
        <v>155</v>
      </c>
      <c r="AU523" s="172" t="s">
        <v>83</v>
      </c>
      <c r="AV523" s="170" t="s">
        <v>131</v>
      </c>
      <c r="AW523" s="170" t="s">
        <v>30</v>
      </c>
      <c r="AX523" s="170" t="s">
        <v>81</v>
      </c>
      <c r="AY523" s="172" t="s">
        <v>124</v>
      </c>
    </row>
    <row r="524" spans="1:65" s="28" customFormat="1" ht="21.75" customHeight="1">
      <c r="A524" s="24"/>
      <c r="B524" s="25"/>
      <c r="C524" s="146" t="s">
        <v>366</v>
      </c>
      <c r="D524" s="146" t="s">
        <v>126</v>
      </c>
      <c r="E524" s="147" t="s">
        <v>601</v>
      </c>
      <c r="F524" s="148" t="s">
        <v>602</v>
      </c>
      <c r="G524" s="149" t="s">
        <v>603</v>
      </c>
      <c r="H524" s="195">
        <v>15220</v>
      </c>
      <c r="I524" s="5"/>
      <c r="J524" s="151">
        <f>ROUND(I524*H524,2)</f>
        <v>0</v>
      </c>
      <c r="K524" s="148" t="s">
        <v>130</v>
      </c>
      <c r="L524" s="25"/>
      <c r="M524" s="152" t="s">
        <v>1</v>
      </c>
      <c r="N524" s="153" t="s">
        <v>38</v>
      </c>
      <c r="O524" s="52"/>
      <c r="P524" s="154">
        <f>O524*H524</f>
        <v>0</v>
      </c>
      <c r="Q524" s="154">
        <v>0</v>
      </c>
      <c r="R524" s="154">
        <f>Q524*H524</f>
        <v>0</v>
      </c>
      <c r="S524" s="154">
        <v>0</v>
      </c>
      <c r="T524" s="155">
        <f>S524*H524</f>
        <v>0</v>
      </c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R524" s="156" t="s">
        <v>131</v>
      </c>
      <c r="AT524" s="156" t="s">
        <v>126</v>
      </c>
      <c r="AU524" s="156" t="s">
        <v>83</v>
      </c>
      <c r="AY524" s="12" t="s">
        <v>124</v>
      </c>
      <c r="BE524" s="157">
        <f>IF(N524="základní",J524,0)</f>
        <v>0</v>
      </c>
      <c r="BF524" s="157">
        <f>IF(N524="snížená",J524,0)</f>
        <v>0</v>
      </c>
      <c r="BG524" s="157">
        <f>IF(N524="zákl. přenesená",J524,0)</f>
        <v>0</v>
      </c>
      <c r="BH524" s="157">
        <f>IF(N524="sníž. přenesená",J524,0)</f>
        <v>0</v>
      </c>
      <c r="BI524" s="157">
        <f>IF(N524="nulová",J524,0)</f>
        <v>0</v>
      </c>
      <c r="BJ524" s="12" t="s">
        <v>81</v>
      </c>
      <c r="BK524" s="157">
        <f>ROUND(I524*H524,2)</f>
        <v>0</v>
      </c>
      <c r="BL524" s="12" t="s">
        <v>131</v>
      </c>
      <c r="BM524" s="156" t="s">
        <v>604</v>
      </c>
    </row>
    <row r="525" spans="1:65" s="28" customFormat="1" ht="19.5">
      <c r="A525" s="24"/>
      <c r="B525" s="25"/>
      <c r="C525" s="24"/>
      <c r="D525" s="158" t="s">
        <v>132</v>
      </c>
      <c r="E525" s="24"/>
      <c r="F525" s="159" t="s">
        <v>602</v>
      </c>
      <c r="G525" s="24"/>
      <c r="H525" s="24"/>
      <c r="I525" s="3"/>
      <c r="J525" s="24"/>
      <c r="K525" s="24"/>
      <c r="L525" s="25"/>
      <c r="M525" s="196"/>
      <c r="N525" s="197"/>
      <c r="O525" s="198"/>
      <c r="P525" s="198"/>
      <c r="Q525" s="198"/>
      <c r="R525" s="198"/>
      <c r="S525" s="198"/>
      <c r="T525" s="199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T525" s="12" t="s">
        <v>132</v>
      </c>
      <c r="AU525" s="12" t="s">
        <v>83</v>
      </c>
    </row>
    <row r="526" spans="1:65" s="28" customFormat="1" ht="6.95" customHeight="1">
      <c r="A526" s="24"/>
      <c r="B526" s="40"/>
      <c r="C526" s="41"/>
      <c r="D526" s="41"/>
      <c r="E526" s="41"/>
      <c r="F526" s="41"/>
      <c r="G526" s="41"/>
      <c r="H526" s="41"/>
      <c r="I526" s="41"/>
      <c r="J526" s="41"/>
      <c r="K526" s="41"/>
      <c r="L526" s="25"/>
      <c r="M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</row>
  </sheetData>
  <sheetProtection password="9F15" sheet="1" objects="1" scenarios="1"/>
  <autoFilter ref="C128:K52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0"/>
  <sheetViews>
    <sheetView showGridLines="0" workbookViewId="0">
      <selection activeCell="J123" sqref="J123"/>
    </sheetView>
  </sheetViews>
  <sheetFormatPr defaultRowHeight="11.25"/>
  <cols>
    <col min="1" max="1" width="8.33203125" style="11" customWidth="1"/>
    <col min="2" max="2" width="1.6640625" style="11" customWidth="1"/>
    <col min="3" max="3" width="4.1640625" style="11" customWidth="1"/>
    <col min="4" max="4" width="4.33203125" style="11" customWidth="1"/>
    <col min="5" max="5" width="17.1640625" style="11" customWidth="1"/>
    <col min="6" max="6" width="50.83203125" style="11" customWidth="1"/>
    <col min="7" max="7" width="7" style="11" customWidth="1"/>
    <col min="8" max="8" width="11.5" style="11" customWidth="1"/>
    <col min="9" max="11" width="20.1640625" style="11" customWidth="1"/>
    <col min="12" max="12" width="9.33203125" style="11" customWidth="1"/>
    <col min="13" max="13" width="10.83203125" style="11" hidden="1" customWidth="1"/>
    <col min="14" max="14" width="9.33203125" style="11" hidden="1"/>
    <col min="15" max="20" width="14.1640625" style="11" hidden="1" customWidth="1"/>
    <col min="21" max="21" width="16.33203125" style="11" hidden="1" customWidth="1"/>
    <col min="22" max="22" width="12.33203125" style="11" customWidth="1"/>
    <col min="23" max="23" width="16.33203125" style="11" customWidth="1"/>
    <col min="24" max="24" width="12.33203125" style="11" customWidth="1"/>
    <col min="25" max="25" width="15" style="11" customWidth="1"/>
    <col min="26" max="26" width="11" style="11" customWidth="1"/>
    <col min="27" max="27" width="15" style="11" customWidth="1"/>
    <col min="28" max="28" width="16.33203125" style="11" customWidth="1"/>
    <col min="29" max="29" width="11" style="11" customWidth="1"/>
    <col min="30" max="30" width="15" style="11" customWidth="1"/>
    <col min="31" max="31" width="16.33203125" style="11" customWidth="1"/>
    <col min="32" max="43" width="9.33203125" style="11"/>
    <col min="44" max="65" width="9.33203125" style="11" hidden="1"/>
    <col min="66" max="16384" width="9.33203125" style="11"/>
  </cols>
  <sheetData>
    <row r="2" spans="1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2" t="s">
        <v>85</v>
      </c>
    </row>
    <row r="3" spans="1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83</v>
      </c>
    </row>
    <row r="4" spans="1:46" ht="24.95" customHeight="1">
      <c r="B4" s="15"/>
      <c r="D4" s="16" t="s">
        <v>88</v>
      </c>
      <c r="L4" s="15"/>
      <c r="M4" s="88" t="s">
        <v>10</v>
      </c>
      <c r="AT4" s="12" t="s">
        <v>3</v>
      </c>
    </row>
    <row r="5" spans="1:46" ht="6.95" customHeight="1">
      <c r="B5" s="15"/>
      <c r="L5" s="15"/>
    </row>
    <row r="6" spans="1:46" ht="12" customHeight="1">
      <c r="B6" s="15"/>
      <c r="D6" s="21" t="s">
        <v>16</v>
      </c>
      <c r="L6" s="15"/>
    </row>
    <row r="7" spans="1:46" ht="16.5" customHeight="1">
      <c r="B7" s="15"/>
      <c r="E7" s="246" t="str">
        <f>'Rekapitulace zakázky'!K6</f>
        <v>Oprava mostu v km 6,268 trati Liberec - Hrádek nad Nisou</v>
      </c>
      <c r="F7" s="247"/>
      <c r="G7" s="247"/>
      <c r="H7" s="247"/>
      <c r="L7" s="15"/>
    </row>
    <row r="8" spans="1:46" s="28" customFormat="1" ht="12" customHeight="1">
      <c r="A8" s="24"/>
      <c r="B8" s="25"/>
      <c r="C8" s="24"/>
      <c r="D8" s="21" t="s">
        <v>89</v>
      </c>
      <c r="E8" s="24"/>
      <c r="F8" s="24"/>
      <c r="G8" s="24"/>
      <c r="H8" s="24"/>
      <c r="I8" s="24"/>
      <c r="J8" s="24"/>
      <c r="K8" s="24"/>
      <c r="L8" s="35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8" customFormat="1" ht="16.5" customHeight="1">
      <c r="A9" s="24"/>
      <c r="B9" s="25"/>
      <c r="C9" s="24"/>
      <c r="D9" s="24"/>
      <c r="E9" s="232" t="s">
        <v>605</v>
      </c>
      <c r="F9" s="245"/>
      <c r="G9" s="245"/>
      <c r="H9" s="245"/>
      <c r="I9" s="24"/>
      <c r="J9" s="24"/>
      <c r="K9" s="24"/>
      <c r="L9" s="35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8" customFormat="1">
      <c r="A10" s="24"/>
      <c r="B10" s="25"/>
      <c r="C10" s="24"/>
      <c r="D10" s="24"/>
      <c r="E10" s="24"/>
      <c r="F10" s="24"/>
      <c r="G10" s="24"/>
      <c r="H10" s="24"/>
      <c r="I10" s="24"/>
      <c r="J10" s="24"/>
      <c r="K10" s="24"/>
      <c r="L10" s="35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8" customFormat="1" ht="12" customHeight="1">
      <c r="A11" s="24"/>
      <c r="B11" s="25"/>
      <c r="C11" s="24"/>
      <c r="D11" s="21" t="s">
        <v>18</v>
      </c>
      <c r="E11" s="24"/>
      <c r="F11" s="22" t="s">
        <v>1</v>
      </c>
      <c r="G11" s="24"/>
      <c r="H11" s="24"/>
      <c r="I11" s="21" t="s">
        <v>19</v>
      </c>
      <c r="J11" s="22" t="s">
        <v>1</v>
      </c>
      <c r="K11" s="24"/>
      <c r="L11" s="35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8" customFormat="1" ht="12" customHeight="1">
      <c r="A12" s="24"/>
      <c r="B12" s="25"/>
      <c r="C12" s="24"/>
      <c r="D12" s="21" t="s">
        <v>20</v>
      </c>
      <c r="E12" s="24"/>
      <c r="F12" s="22" t="s">
        <v>21</v>
      </c>
      <c r="G12" s="24"/>
      <c r="H12" s="24"/>
      <c r="I12" s="21" t="s">
        <v>22</v>
      </c>
      <c r="J12" s="89" t="str">
        <f>'Rekapitulace zakázky'!AN8</f>
        <v>6. 1. 2020</v>
      </c>
      <c r="K12" s="24"/>
      <c r="L12" s="35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8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4"/>
      <c r="K13" s="24"/>
      <c r="L13" s="35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8" customFormat="1" ht="12" customHeight="1">
      <c r="A14" s="24"/>
      <c r="B14" s="25"/>
      <c r="C14" s="24"/>
      <c r="D14" s="21" t="s">
        <v>24</v>
      </c>
      <c r="E14" s="24"/>
      <c r="F14" s="24"/>
      <c r="G14" s="24"/>
      <c r="H14" s="24"/>
      <c r="I14" s="21" t="s">
        <v>25</v>
      </c>
      <c r="J14" s="22" t="str">
        <f>IF('Rekapitulace zakázky'!AN10="","",'Rekapitulace zakázky'!AN10)</f>
        <v/>
      </c>
      <c r="K14" s="24"/>
      <c r="L14" s="35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8" customFormat="1" ht="18" customHeight="1">
      <c r="A15" s="24"/>
      <c r="B15" s="25"/>
      <c r="C15" s="24"/>
      <c r="D15" s="24"/>
      <c r="E15" s="22" t="str">
        <f>IF('Rekapitulace zakázky'!E11="","",'Rekapitulace zakázky'!E11)</f>
        <v xml:space="preserve"> </v>
      </c>
      <c r="F15" s="24"/>
      <c r="G15" s="24"/>
      <c r="H15" s="24"/>
      <c r="I15" s="21" t="s">
        <v>26</v>
      </c>
      <c r="J15" s="22" t="str">
        <f>IF('Rekapitulace zakázky'!AN11="","",'Rekapitulace zakázky'!AN11)</f>
        <v/>
      </c>
      <c r="K15" s="24"/>
      <c r="L15" s="35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8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35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8" customFormat="1" ht="12" customHeight="1">
      <c r="A17" s="24"/>
      <c r="B17" s="25"/>
      <c r="C17" s="24"/>
      <c r="D17" s="21" t="s">
        <v>27</v>
      </c>
      <c r="E17" s="24"/>
      <c r="F17" s="24"/>
      <c r="G17" s="24"/>
      <c r="H17" s="24"/>
      <c r="I17" s="21" t="s">
        <v>25</v>
      </c>
      <c r="J17" s="1" t="str">
        <f>'Rekapitulace zakázky'!AN13</f>
        <v>Vyplň údaj</v>
      </c>
      <c r="K17" s="24"/>
      <c r="L17" s="35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8" customFormat="1" ht="18" customHeight="1">
      <c r="A18" s="24"/>
      <c r="B18" s="25"/>
      <c r="C18" s="24"/>
      <c r="D18" s="24"/>
      <c r="E18" s="248" t="str">
        <f>'Rekapitulace zakázky'!E14</f>
        <v>Vyplň údaj</v>
      </c>
      <c r="F18" s="249"/>
      <c r="G18" s="249"/>
      <c r="H18" s="249"/>
      <c r="I18" s="21" t="s">
        <v>26</v>
      </c>
      <c r="J18" s="1" t="str">
        <f>'Rekapitulace zakázky'!AN14</f>
        <v>Vyplň údaj</v>
      </c>
      <c r="K18" s="24"/>
      <c r="L18" s="35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8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4"/>
      <c r="K19" s="24"/>
      <c r="L19" s="35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8" customFormat="1" ht="12" customHeight="1">
      <c r="A20" s="24"/>
      <c r="B20" s="25"/>
      <c r="C20" s="24"/>
      <c r="D20" s="21" t="s">
        <v>29</v>
      </c>
      <c r="E20" s="24"/>
      <c r="F20" s="24"/>
      <c r="G20" s="24"/>
      <c r="H20" s="24"/>
      <c r="I20" s="21" t="s">
        <v>25</v>
      </c>
      <c r="J20" s="22" t="str">
        <f>IF('Rekapitulace zakázky'!AN16="","",'Rekapitulace zakázky'!AN16)</f>
        <v/>
      </c>
      <c r="K20" s="24"/>
      <c r="L20" s="35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8" customFormat="1" ht="18" customHeight="1">
      <c r="A21" s="24"/>
      <c r="B21" s="25"/>
      <c r="C21" s="24"/>
      <c r="D21" s="24"/>
      <c r="E21" s="22" t="str">
        <f>IF('Rekapitulace zakázky'!E17="","",'Rekapitulace zakázky'!E17)</f>
        <v xml:space="preserve"> </v>
      </c>
      <c r="F21" s="24"/>
      <c r="G21" s="24"/>
      <c r="H21" s="24"/>
      <c r="I21" s="21" t="s">
        <v>26</v>
      </c>
      <c r="J21" s="22" t="str">
        <f>IF('Rekapitulace zakázky'!AN17="","",'Rekapitulace zakázky'!AN17)</f>
        <v/>
      </c>
      <c r="K21" s="24"/>
      <c r="L21" s="35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8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4"/>
      <c r="K22" s="24"/>
      <c r="L22" s="35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8" customFormat="1" ht="12" customHeight="1">
      <c r="A23" s="24"/>
      <c r="B23" s="25"/>
      <c r="C23" s="24"/>
      <c r="D23" s="21" t="s">
        <v>31</v>
      </c>
      <c r="E23" s="24"/>
      <c r="F23" s="24"/>
      <c r="G23" s="24"/>
      <c r="H23" s="24"/>
      <c r="I23" s="21" t="s">
        <v>25</v>
      </c>
      <c r="J23" s="22" t="str">
        <f>IF('Rekapitulace zakázky'!AN19="","",'Rekapitulace zakázky'!AN19)</f>
        <v/>
      </c>
      <c r="K23" s="24"/>
      <c r="L23" s="35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8" customFormat="1" ht="18" customHeight="1">
      <c r="A24" s="24"/>
      <c r="B24" s="25"/>
      <c r="C24" s="24"/>
      <c r="D24" s="24"/>
      <c r="E24" s="22" t="str">
        <f>IF('Rekapitulace zakázky'!E20="","",'Rekapitulace zakázky'!E20)</f>
        <v xml:space="preserve"> </v>
      </c>
      <c r="F24" s="24"/>
      <c r="G24" s="24"/>
      <c r="H24" s="24"/>
      <c r="I24" s="21" t="s">
        <v>26</v>
      </c>
      <c r="J24" s="22" t="str">
        <f>IF('Rekapitulace zakázky'!AN20="","",'Rekapitulace zakázky'!AN20)</f>
        <v/>
      </c>
      <c r="K24" s="24"/>
      <c r="L24" s="35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8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4"/>
      <c r="K25" s="24"/>
      <c r="L25" s="3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8" customFormat="1" ht="12" customHeight="1">
      <c r="A26" s="24"/>
      <c r="B26" s="25"/>
      <c r="C26" s="24"/>
      <c r="D26" s="21" t="s">
        <v>32</v>
      </c>
      <c r="E26" s="24"/>
      <c r="F26" s="24"/>
      <c r="G26" s="24"/>
      <c r="H26" s="24"/>
      <c r="I26" s="24"/>
      <c r="J26" s="24"/>
      <c r="K26" s="24"/>
      <c r="L26" s="3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93" customFormat="1" ht="16.5" customHeight="1">
      <c r="A27" s="90"/>
      <c r="B27" s="91"/>
      <c r="C27" s="90"/>
      <c r="D27" s="90"/>
      <c r="E27" s="217" t="s">
        <v>1</v>
      </c>
      <c r="F27" s="217"/>
      <c r="G27" s="217"/>
      <c r="H27" s="21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8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3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8" customFormat="1" ht="6.95" customHeight="1">
      <c r="A29" s="24"/>
      <c r="B29" s="25"/>
      <c r="C29" s="24"/>
      <c r="D29" s="60"/>
      <c r="E29" s="60"/>
      <c r="F29" s="60"/>
      <c r="G29" s="60"/>
      <c r="H29" s="60"/>
      <c r="I29" s="60"/>
      <c r="J29" s="60"/>
      <c r="K29" s="60"/>
      <c r="L29" s="3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8" customFormat="1" ht="25.35" customHeight="1">
      <c r="A30" s="24"/>
      <c r="B30" s="25"/>
      <c r="C30" s="24"/>
      <c r="D30" s="94" t="s">
        <v>33</v>
      </c>
      <c r="E30" s="24"/>
      <c r="F30" s="24"/>
      <c r="G30" s="24"/>
      <c r="H30" s="24"/>
      <c r="I30" s="24"/>
      <c r="J30" s="95">
        <f>ROUND(J122, 2)</f>
        <v>0</v>
      </c>
      <c r="K30" s="24"/>
      <c r="L30" s="35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8" customFormat="1" ht="6.95" customHeight="1">
      <c r="A31" s="24"/>
      <c r="B31" s="25"/>
      <c r="C31" s="24"/>
      <c r="D31" s="60"/>
      <c r="E31" s="60"/>
      <c r="F31" s="60"/>
      <c r="G31" s="60"/>
      <c r="H31" s="60"/>
      <c r="I31" s="60"/>
      <c r="J31" s="60"/>
      <c r="K31" s="60"/>
      <c r="L31" s="35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8" customFormat="1" ht="14.45" customHeight="1">
      <c r="A32" s="24"/>
      <c r="B32" s="25"/>
      <c r="C32" s="24"/>
      <c r="D32" s="24"/>
      <c r="E32" s="24"/>
      <c r="F32" s="96" t="s">
        <v>35</v>
      </c>
      <c r="G32" s="24"/>
      <c r="H32" s="24"/>
      <c r="I32" s="96" t="s">
        <v>34</v>
      </c>
      <c r="J32" s="96" t="s">
        <v>36</v>
      </c>
      <c r="K32" s="24"/>
      <c r="L32" s="35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8" customFormat="1" ht="14.45" customHeight="1">
      <c r="A33" s="24"/>
      <c r="B33" s="25"/>
      <c r="C33" s="24"/>
      <c r="D33" s="97" t="s">
        <v>37</v>
      </c>
      <c r="E33" s="21" t="s">
        <v>38</v>
      </c>
      <c r="F33" s="98">
        <f>ROUND((SUM(BE122:BE229)),  2)</f>
        <v>0</v>
      </c>
      <c r="G33" s="24"/>
      <c r="H33" s="24"/>
      <c r="I33" s="99">
        <v>0.21</v>
      </c>
      <c r="J33" s="98">
        <f>ROUND(((SUM(BE122:BE229))*I33),  2)</f>
        <v>0</v>
      </c>
      <c r="K33" s="24"/>
      <c r="L33" s="35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8" customFormat="1" ht="14.45" customHeight="1">
      <c r="A34" s="24"/>
      <c r="B34" s="25"/>
      <c r="C34" s="24"/>
      <c r="D34" s="24"/>
      <c r="E34" s="21" t="s">
        <v>39</v>
      </c>
      <c r="F34" s="98">
        <f>ROUND((SUM(BF122:BF229)),  2)</f>
        <v>0</v>
      </c>
      <c r="G34" s="24"/>
      <c r="H34" s="24"/>
      <c r="I34" s="99">
        <v>0.15</v>
      </c>
      <c r="J34" s="98">
        <f>ROUND(((SUM(BF122:BF229))*I34),  2)</f>
        <v>0</v>
      </c>
      <c r="K34" s="24"/>
      <c r="L34" s="35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8" customFormat="1" ht="14.45" hidden="1" customHeight="1">
      <c r="A35" s="24"/>
      <c r="B35" s="25"/>
      <c r="C35" s="24"/>
      <c r="D35" s="24"/>
      <c r="E35" s="21" t="s">
        <v>40</v>
      </c>
      <c r="F35" s="98">
        <f>ROUND((SUM(BG122:BG229)),  2)</f>
        <v>0</v>
      </c>
      <c r="G35" s="24"/>
      <c r="H35" s="24"/>
      <c r="I35" s="99">
        <v>0.21</v>
      </c>
      <c r="J35" s="98">
        <f>0</f>
        <v>0</v>
      </c>
      <c r="K35" s="24"/>
      <c r="L35" s="35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8" customFormat="1" ht="14.45" hidden="1" customHeight="1">
      <c r="A36" s="24"/>
      <c r="B36" s="25"/>
      <c r="C36" s="24"/>
      <c r="D36" s="24"/>
      <c r="E36" s="21" t="s">
        <v>41</v>
      </c>
      <c r="F36" s="98">
        <f>ROUND((SUM(BH122:BH229)),  2)</f>
        <v>0</v>
      </c>
      <c r="G36" s="24"/>
      <c r="H36" s="24"/>
      <c r="I36" s="99">
        <v>0.15</v>
      </c>
      <c r="J36" s="98">
        <f>0</f>
        <v>0</v>
      </c>
      <c r="K36" s="24"/>
      <c r="L36" s="35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8" customFormat="1" ht="14.45" hidden="1" customHeight="1">
      <c r="A37" s="24"/>
      <c r="B37" s="25"/>
      <c r="C37" s="24"/>
      <c r="D37" s="24"/>
      <c r="E37" s="21" t="s">
        <v>42</v>
      </c>
      <c r="F37" s="98">
        <f>ROUND((SUM(BI122:BI229)),  2)</f>
        <v>0</v>
      </c>
      <c r="G37" s="24"/>
      <c r="H37" s="24"/>
      <c r="I37" s="99">
        <v>0</v>
      </c>
      <c r="J37" s="98">
        <f>0</f>
        <v>0</v>
      </c>
      <c r="K37" s="24"/>
      <c r="L37" s="35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8" customFormat="1" ht="6.95" customHeight="1">
      <c r="A38" s="24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35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8" customFormat="1" ht="25.35" customHeight="1">
      <c r="A39" s="24"/>
      <c r="B39" s="25"/>
      <c r="C39" s="100"/>
      <c r="D39" s="101" t="s">
        <v>43</v>
      </c>
      <c r="E39" s="54"/>
      <c r="F39" s="54"/>
      <c r="G39" s="102" t="s">
        <v>44</v>
      </c>
      <c r="H39" s="103" t="s">
        <v>45</v>
      </c>
      <c r="I39" s="54"/>
      <c r="J39" s="104">
        <f>SUM(J30:J37)</f>
        <v>0</v>
      </c>
      <c r="K39" s="105"/>
      <c r="L39" s="35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8" customFormat="1" ht="14.45" customHeight="1">
      <c r="A40" s="24"/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35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ht="14.45" customHeight="1">
      <c r="B41" s="15"/>
      <c r="L41" s="15"/>
    </row>
    <row r="42" spans="1:31" ht="14.45" customHeight="1">
      <c r="B42" s="15"/>
      <c r="L42" s="15"/>
    </row>
    <row r="43" spans="1:31" ht="14.45" customHeight="1">
      <c r="B43" s="15"/>
      <c r="L43" s="15"/>
    </row>
    <row r="44" spans="1:31" ht="14.45" customHeight="1">
      <c r="B44" s="15"/>
      <c r="L44" s="15"/>
    </row>
    <row r="45" spans="1:31" ht="14.45" customHeight="1">
      <c r="B45" s="15"/>
      <c r="L45" s="15"/>
    </row>
    <row r="46" spans="1:31" ht="14.45" customHeight="1">
      <c r="B46" s="15"/>
      <c r="L46" s="15"/>
    </row>
    <row r="47" spans="1:31" ht="14.45" customHeight="1">
      <c r="B47" s="15"/>
      <c r="L47" s="15"/>
    </row>
    <row r="48" spans="1:31" ht="14.45" customHeight="1">
      <c r="B48" s="15"/>
      <c r="L48" s="15"/>
    </row>
    <row r="49" spans="1:31" ht="14.45" customHeight="1">
      <c r="B49" s="15"/>
      <c r="L49" s="15"/>
    </row>
    <row r="50" spans="1:31" s="28" customFormat="1" ht="14.45" customHeight="1">
      <c r="B50" s="3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35"/>
    </row>
    <row r="51" spans="1:31">
      <c r="B51" s="15"/>
      <c r="L51" s="15"/>
    </row>
    <row r="52" spans="1:31">
      <c r="B52" s="15"/>
      <c r="L52" s="15"/>
    </row>
    <row r="53" spans="1:31">
      <c r="B53" s="15"/>
      <c r="L53" s="15"/>
    </row>
    <row r="54" spans="1:31">
      <c r="B54" s="15"/>
      <c r="L54" s="15"/>
    </row>
    <row r="55" spans="1:31">
      <c r="B55" s="15"/>
      <c r="L55" s="15"/>
    </row>
    <row r="56" spans="1:31">
      <c r="B56" s="15"/>
      <c r="L56" s="15"/>
    </row>
    <row r="57" spans="1:31">
      <c r="B57" s="15"/>
      <c r="L57" s="15"/>
    </row>
    <row r="58" spans="1:31">
      <c r="B58" s="15"/>
      <c r="L58" s="15"/>
    </row>
    <row r="59" spans="1:31">
      <c r="B59" s="15"/>
      <c r="L59" s="15"/>
    </row>
    <row r="60" spans="1:31">
      <c r="B60" s="15"/>
      <c r="L60" s="15"/>
    </row>
    <row r="61" spans="1:31" s="28" customFormat="1" ht="12.75">
      <c r="A61" s="24"/>
      <c r="B61" s="25"/>
      <c r="C61" s="24"/>
      <c r="D61" s="38" t="s">
        <v>48</v>
      </c>
      <c r="E61" s="27"/>
      <c r="F61" s="106" t="s">
        <v>49</v>
      </c>
      <c r="G61" s="38" t="s">
        <v>48</v>
      </c>
      <c r="H61" s="27"/>
      <c r="I61" s="27"/>
      <c r="J61" s="107" t="s">
        <v>49</v>
      </c>
      <c r="K61" s="27"/>
      <c r="L61" s="35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"/>
      <c r="L62" s="15"/>
    </row>
    <row r="63" spans="1:31">
      <c r="B63" s="15"/>
      <c r="L63" s="15"/>
    </row>
    <row r="64" spans="1:31">
      <c r="B64" s="15"/>
      <c r="L64" s="15"/>
    </row>
    <row r="65" spans="1:31" s="28" customFormat="1" ht="12.75">
      <c r="A65" s="24"/>
      <c r="B65" s="25"/>
      <c r="C65" s="24"/>
      <c r="D65" s="36" t="s">
        <v>50</v>
      </c>
      <c r="E65" s="39"/>
      <c r="F65" s="39"/>
      <c r="G65" s="36" t="s">
        <v>51</v>
      </c>
      <c r="H65" s="39"/>
      <c r="I65" s="39"/>
      <c r="J65" s="39"/>
      <c r="K65" s="39"/>
      <c r="L65" s="35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"/>
      <c r="L66" s="15"/>
    </row>
    <row r="67" spans="1:31">
      <c r="B67" s="15"/>
      <c r="L67" s="15"/>
    </row>
    <row r="68" spans="1:31">
      <c r="B68" s="15"/>
      <c r="L68" s="15"/>
    </row>
    <row r="69" spans="1:31">
      <c r="B69" s="15"/>
      <c r="L69" s="15"/>
    </row>
    <row r="70" spans="1:31">
      <c r="B70" s="15"/>
      <c r="L70" s="15"/>
    </row>
    <row r="71" spans="1:31">
      <c r="B71" s="15"/>
      <c r="L71" s="15"/>
    </row>
    <row r="72" spans="1:31">
      <c r="B72" s="15"/>
      <c r="L72" s="15"/>
    </row>
    <row r="73" spans="1:31">
      <c r="B73" s="15"/>
      <c r="L73" s="15"/>
    </row>
    <row r="74" spans="1:31">
      <c r="B74" s="15"/>
      <c r="L74" s="15"/>
    </row>
    <row r="75" spans="1:31">
      <c r="B75" s="15"/>
      <c r="L75" s="15"/>
    </row>
    <row r="76" spans="1:31" s="28" customFormat="1" ht="12.75">
      <c r="A76" s="24"/>
      <c r="B76" s="25"/>
      <c r="C76" s="24"/>
      <c r="D76" s="38" t="s">
        <v>48</v>
      </c>
      <c r="E76" s="27"/>
      <c r="F76" s="106" t="s">
        <v>49</v>
      </c>
      <c r="G76" s="38" t="s">
        <v>48</v>
      </c>
      <c r="H76" s="27"/>
      <c r="I76" s="27"/>
      <c r="J76" s="107" t="s">
        <v>49</v>
      </c>
      <c r="K76" s="27"/>
      <c r="L76" s="35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8" customFormat="1" ht="14.45" customHeight="1">
      <c r="A77" s="24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5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8" customFormat="1" ht="6.95" customHeight="1">
      <c r="A81" s="24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5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8" customFormat="1" ht="24.95" customHeight="1">
      <c r="A82" s="24"/>
      <c r="B82" s="25"/>
      <c r="C82" s="16" t="s">
        <v>91</v>
      </c>
      <c r="D82" s="24"/>
      <c r="E82" s="24"/>
      <c r="F82" s="24"/>
      <c r="G82" s="24"/>
      <c r="H82" s="24"/>
      <c r="I82" s="24"/>
      <c r="J82" s="24"/>
      <c r="K82" s="24"/>
      <c r="L82" s="35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8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35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8" customFormat="1" ht="12" customHeight="1">
      <c r="A84" s="24"/>
      <c r="B84" s="25"/>
      <c r="C84" s="21" t="s">
        <v>16</v>
      </c>
      <c r="D84" s="24"/>
      <c r="E84" s="24"/>
      <c r="F84" s="24"/>
      <c r="G84" s="24"/>
      <c r="H84" s="24"/>
      <c r="I84" s="24"/>
      <c r="J84" s="24"/>
      <c r="K84" s="24"/>
      <c r="L84" s="35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8" customFormat="1" ht="16.5" customHeight="1">
      <c r="A85" s="24"/>
      <c r="B85" s="25"/>
      <c r="C85" s="24"/>
      <c r="D85" s="24"/>
      <c r="E85" s="246" t="str">
        <f>E7</f>
        <v>Oprava mostu v km 6,268 trati Liberec - Hrádek nad Nisou</v>
      </c>
      <c r="F85" s="247"/>
      <c r="G85" s="247"/>
      <c r="H85" s="247"/>
      <c r="I85" s="24"/>
      <c r="J85" s="24"/>
      <c r="K85" s="24"/>
      <c r="L85" s="35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8" customFormat="1" ht="12" customHeight="1">
      <c r="A86" s="24"/>
      <c r="B86" s="25"/>
      <c r="C86" s="21" t="s">
        <v>89</v>
      </c>
      <c r="D86" s="24"/>
      <c r="E86" s="24"/>
      <c r="F86" s="24"/>
      <c r="G86" s="24"/>
      <c r="H86" s="24"/>
      <c r="I86" s="24"/>
      <c r="J86" s="24"/>
      <c r="K86" s="24"/>
      <c r="L86" s="35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8" customFormat="1" ht="16.5" customHeight="1">
      <c r="A87" s="24"/>
      <c r="B87" s="25"/>
      <c r="C87" s="24"/>
      <c r="D87" s="24"/>
      <c r="E87" s="232" t="str">
        <f>E9</f>
        <v>18-007-02 - Kolej - 18-007-02 - Kolej</v>
      </c>
      <c r="F87" s="245"/>
      <c r="G87" s="245"/>
      <c r="H87" s="245"/>
      <c r="I87" s="24"/>
      <c r="J87" s="24"/>
      <c r="K87" s="24"/>
      <c r="L87" s="35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8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35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8" customFormat="1" ht="12" customHeight="1">
      <c r="A89" s="24"/>
      <c r="B89" s="25"/>
      <c r="C89" s="21" t="s">
        <v>20</v>
      </c>
      <c r="D89" s="24"/>
      <c r="E89" s="24"/>
      <c r="F89" s="22" t="str">
        <f>F12</f>
        <v xml:space="preserve"> </v>
      </c>
      <c r="G89" s="24"/>
      <c r="H89" s="24"/>
      <c r="I89" s="21" t="s">
        <v>22</v>
      </c>
      <c r="J89" s="89" t="str">
        <f>IF(J12="","",J12)</f>
        <v>6. 1. 2020</v>
      </c>
      <c r="K89" s="24"/>
      <c r="L89" s="35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8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4"/>
      <c r="K90" s="24"/>
      <c r="L90" s="35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8" customFormat="1" ht="15.2" customHeight="1">
      <c r="A91" s="24"/>
      <c r="B91" s="25"/>
      <c r="C91" s="21" t="s">
        <v>24</v>
      </c>
      <c r="D91" s="24"/>
      <c r="E91" s="24"/>
      <c r="F91" s="22" t="str">
        <f>E15</f>
        <v xml:space="preserve"> </v>
      </c>
      <c r="G91" s="24"/>
      <c r="H91" s="24"/>
      <c r="I91" s="21" t="s">
        <v>29</v>
      </c>
      <c r="J91" s="108" t="str">
        <f>E21</f>
        <v xml:space="preserve"> </v>
      </c>
      <c r="K91" s="24"/>
      <c r="L91" s="35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8" customFormat="1" ht="15.2" customHeight="1">
      <c r="A92" s="24"/>
      <c r="B92" s="25"/>
      <c r="C92" s="21" t="s">
        <v>27</v>
      </c>
      <c r="D92" s="24"/>
      <c r="E92" s="24"/>
      <c r="F92" s="22" t="str">
        <f>IF(E18="","",E18)</f>
        <v>Vyplň údaj</v>
      </c>
      <c r="G92" s="24"/>
      <c r="H92" s="24"/>
      <c r="I92" s="21" t="s">
        <v>31</v>
      </c>
      <c r="J92" s="108" t="str">
        <f>E24</f>
        <v xml:space="preserve"> </v>
      </c>
      <c r="K92" s="24"/>
      <c r="L92" s="35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8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35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8" customFormat="1" ht="29.25" customHeight="1">
      <c r="A94" s="24"/>
      <c r="B94" s="25"/>
      <c r="C94" s="109" t="s">
        <v>92</v>
      </c>
      <c r="D94" s="100"/>
      <c r="E94" s="100"/>
      <c r="F94" s="100"/>
      <c r="G94" s="100"/>
      <c r="H94" s="100"/>
      <c r="I94" s="100"/>
      <c r="J94" s="110" t="s">
        <v>93</v>
      </c>
      <c r="K94" s="100"/>
      <c r="L94" s="35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8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4"/>
      <c r="K95" s="24"/>
      <c r="L95" s="35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8" customFormat="1" ht="22.9" customHeight="1">
      <c r="A96" s="24"/>
      <c r="B96" s="25"/>
      <c r="C96" s="111" t="s">
        <v>94</v>
      </c>
      <c r="D96" s="24"/>
      <c r="E96" s="24"/>
      <c r="F96" s="24"/>
      <c r="G96" s="24"/>
      <c r="H96" s="24"/>
      <c r="I96" s="24"/>
      <c r="J96" s="95">
        <f>J122</f>
        <v>0</v>
      </c>
      <c r="K96" s="24"/>
      <c r="L96" s="35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2" t="s">
        <v>95</v>
      </c>
    </row>
    <row r="97" spans="1:31" s="112" customFormat="1" ht="24.95" customHeight="1">
      <c r="B97" s="113"/>
      <c r="D97" s="114" t="s">
        <v>96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17" customFormat="1" ht="19.899999999999999" customHeight="1">
      <c r="B98" s="118"/>
      <c r="D98" s="119" t="s">
        <v>101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17" customFormat="1" ht="19.899999999999999" customHeight="1">
      <c r="B99" s="118"/>
      <c r="D99" s="119" t="s">
        <v>103</v>
      </c>
      <c r="E99" s="120"/>
      <c r="F99" s="120"/>
      <c r="G99" s="120"/>
      <c r="H99" s="120"/>
      <c r="I99" s="120"/>
      <c r="J99" s="121">
        <f>J182</f>
        <v>0</v>
      </c>
      <c r="L99" s="118"/>
    </row>
    <row r="100" spans="1:31" s="117" customFormat="1" ht="19.899999999999999" customHeight="1">
      <c r="B100" s="118"/>
      <c r="D100" s="119" t="s">
        <v>105</v>
      </c>
      <c r="E100" s="120"/>
      <c r="F100" s="120"/>
      <c r="G100" s="120"/>
      <c r="H100" s="120"/>
      <c r="I100" s="120"/>
      <c r="J100" s="121">
        <f>J202</f>
        <v>0</v>
      </c>
      <c r="L100" s="118"/>
    </row>
    <row r="101" spans="1:31" s="117" customFormat="1" ht="19.899999999999999" customHeight="1">
      <c r="B101" s="118"/>
      <c r="D101" s="119" t="s">
        <v>106</v>
      </c>
      <c r="E101" s="120"/>
      <c r="F101" s="120"/>
      <c r="G101" s="120"/>
      <c r="H101" s="120"/>
      <c r="I101" s="120"/>
      <c r="J101" s="121">
        <f>J212</f>
        <v>0</v>
      </c>
      <c r="L101" s="118"/>
    </row>
    <row r="102" spans="1:31" s="112" customFormat="1" ht="24.95" customHeight="1">
      <c r="B102" s="113"/>
      <c r="D102" s="114" t="s">
        <v>606</v>
      </c>
      <c r="E102" s="115"/>
      <c r="F102" s="115"/>
      <c r="G102" s="115"/>
      <c r="H102" s="115"/>
      <c r="I102" s="115"/>
      <c r="J102" s="116">
        <f>J215</f>
        <v>0</v>
      </c>
      <c r="L102" s="113"/>
    </row>
    <row r="103" spans="1:31" s="28" customFormat="1" ht="21.75" customHeight="1">
      <c r="A103" s="24"/>
      <c r="B103" s="25"/>
      <c r="C103" s="24"/>
      <c r="D103" s="24"/>
      <c r="E103" s="24"/>
      <c r="F103" s="24"/>
      <c r="G103" s="24"/>
      <c r="H103" s="24"/>
      <c r="I103" s="24"/>
      <c r="J103" s="24"/>
      <c r="K103" s="24"/>
      <c r="L103" s="35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4" spans="1:31" s="28" customFormat="1" ht="6.95" customHeight="1">
      <c r="A104" s="24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35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</row>
    <row r="108" spans="1:31" s="28" customFormat="1" ht="6.95" customHeight="1">
      <c r="A108" s="24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5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s="28" customFormat="1" ht="24.95" customHeight="1">
      <c r="A109" s="24"/>
      <c r="B109" s="25"/>
      <c r="C109" s="16" t="s">
        <v>109</v>
      </c>
      <c r="D109" s="24"/>
      <c r="E109" s="24"/>
      <c r="F109" s="24"/>
      <c r="G109" s="24"/>
      <c r="H109" s="24"/>
      <c r="I109" s="24"/>
      <c r="J109" s="24"/>
      <c r="K109" s="24"/>
      <c r="L109" s="35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31" s="28" customFormat="1" ht="6.9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4"/>
      <c r="K110" s="24"/>
      <c r="L110" s="35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8" customFormat="1" ht="12" customHeight="1">
      <c r="A111" s="24"/>
      <c r="B111" s="25"/>
      <c r="C111" s="21" t="s">
        <v>16</v>
      </c>
      <c r="D111" s="24"/>
      <c r="E111" s="24"/>
      <c r="F111" s="24"/>
      <c r="G111" s="24"/>
      <c r="H111" s="24"/>
      <c r="I111" s="24"/>
      <c r="J111" s="24"/>
      <c r="K111" s="24"/>
      <c r="L111" s="35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31" s="28" customFormat="1" ht="16.5" customHeight="1">
      <c r="A112" s="24"/>
      <c r="B112" s="25"/>
      <c r="C112" s="24"/>
      <c r="D112" s="24"/>
      <c r="E112" s="246" t="str">
        <f>E7</f>
        <v>Oprava mostu v km 6,268 trati Liberec - Hrádek nad Nisou</v>
      </c>
      <c r="F112" s="247"/>
      <c r="G112" s="247"/>
      <c r="H112" s="247"/>
      <c r="I112" s="24"/>
      <c r="J112" s="24"/>
      <c r="K112" s="24"/>
      <c r="L112" s="35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8" customFormat="1" ht="12" customHeight="1">
      <c r="A113" s="24"/>
      <c r="B113" s="25"/>
      <c r="C113" s="21" t="s">
        <v>89</v>
      </c>
      <c r="D113" s="24"/>
      <c r="E113" s="24"/>
      <c r="F113" s="24"/>
      <c r="G113" s="24"/>
      <c r="H113" s="24"/>
      <c r="I113" s="24"/>
      <c r="J113" s="24"/>
      <c r="K113" s="24"/>
      <c r="L113" s="35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8" customFormat="1" ht="16.5" customHeight="1">
      <c r="A114" s="24"/>
      <c r="B114" s="25"/>
      <c r="C114" s="24"/>
      <c r="D114" s="24"/>
      <c r="E114" s="232" t="str">
        <f>E9</f>
        <v>18-007-02 - Kolej - 18-007-02 - Kolej</v>
      </c>
      <c r="F114" s="245"/>
      <c r="G114" s="245"/>
      <c r="H114" s="245"/>
      <c r="I114" s="24"/>
      <c r="J114" s="24"/>
      <c r="K114" s="24"/>
      <c r="L114" s="35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8" customFormat="1" ht="6.95" customHeight="1">
      <c r="A115" s="24"/>
      <c r="B115" s="25"/>
      <c r="C115" s="24"/>
      <c r="D115" s="24"/>
      <c r="E115" s="24"/>
      <c r="F115" s="24"/>
      <c r="G115" s="24"/>
      <c r="H115" s="24"/>
      <c r="I115" s="24"/>
      <c r="J115" s="24"/>
      <c r="K115" s="24"/>
      <c r="L115" s="35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28" customFormat="1" ht="12" customHeight="1">
      <c r="A116" s="24"/>
      <c r="B116" s="25"/>
      <c r="C116" s="21" t="s">
        <v>20</v>
      </c>
      <c r="D116" s="24"/>
      <c r="E116" s="24"/>
      <c r="F116" s="22" t="str">
        <f>F12</f>
        <v xml:space="preserve"> </v>
      </c>
      <c r="G116" s="24"/>
      <c r="H116" s="24"/>
      <c r="I116" s="21" t="s">
        <v>22</v>
      </c>
      <c r="J116" s="89" t="str">
        <f>IF(J12="","",J12)</f>
        <v>6. 1. 2020</v>
      </c>
      <c r="K116" s="24"/>
      <c r="L116" s="35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5" s="28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4"/>
      <c r="K117" s="24"/>
      <c r="L117" s="35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5" s="28" customFormat="1" ht="15.2" customHeight="1">
      <c r="A118" s="24"/>
      <c r="B118" s="25"/>
      <c r="C118" s="21" t="s">
        <v>24</v>
      </c>
      <c r="D118" s="24"/>
      <c r="E118" s="24"/>
      <c r="F118" s="22" t="str">
        <f>E15</f>
        <v xml:space="preserve"> </v>
      </c>
      <c r="G118" s="24"/>
      <c r="H118" s="24"/>
      <c r="I118" s="21" t="s">
        <v>29</v>
      </c>
      <c r="J118" s="108" t="str">
        <f>E21</f>
        <v xml:space="preserve"> </v>
      </c>
      <c r="K118" s="24"/>
      <c r="L118" s="35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5" s="28" customFormat="1" ht="15.2" customHeight="1">
      <c r="A119" s="24"/>
      <c r="B119" s="25"/>
      <c r="C119" s="21" t="s">
        <v>27</v>
      </c>
      <c r="D119" s="24"/>
      <c r="E119" s="24"/>
      <c r="F119" s="22" t="str">
        <f>IF(E18="","",E18)</f>
        <v>Vyplň údaj</v>
      </c>
      <c r="G119" s="24"/>
      <c r="H119" s="24"/>
      <c r="I119" s="21" t="s">
        <v>31</v>
      </c>
      <c r="J119" s="108" t="str">
        <f>E24</f>
        <v xml:space="preserve"> </v>
      </c>
      <c r="K119" s="24"/>
      <c r="L119" s="35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5" s="28" customFormat="1" ht="10.35" customHeight="1">
      <c r="A120" s="24"/>
      <c r="B120" s="25"/>
      <c r="C120" s="24"/>
      <c r="D120" s="24"/>
      <c r="E120" s="24"/>
      <c r="F120" s="24"/>
      <c r="G120" s="24"/>
      <c r="H120" s="24"/>
      <c r="I120" s="24"/>
      <c r="J120" s="24"/>
      <c r="K120" s="24"/>
      <c r="L120" s="35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5" s="128" customFormat="1" ht="29.25" customHeight="1">
      <c r="A121" s="122"/>
      <c r="B121" s="123"/>
      <c r="C121" s="124" t="s">
        <v>110</v>
      </c>
      <c r="D121" s="125" t="s">
        <v>58</v>
      </c>
      <c r="E121" s="125" t="s">
        <v>54</v>
      </c>
      <c r="F121" s="125" t="s">
        <v>55</v>
      </c>
      <c r="G121" s="125" t="s">
        <v>111</v>
      </c>
      <c r="H121" s="125" t="s">
        <v>112</v>
      </c>
      <c r="I121" s="125" t="s">
        <v>113</v>
      </c>
      <c r="J121" s="125" t="s">
        <v>93</v>
      </c>
      <c r="K121" s="126" t="s">
        <v>114</v>
      </c>
      <c r="L121" s="127"/>
      <c r="M121" s="56" t="s">
        <v>1</v>
      </c>
      <c r="N121" s="57" t="s">
        <v>37</v>
      </c>
      <c r="O121" s="57" t="s">
        <v>115</v>
      </c>
      <c r="P121" s="57" t="s">
        <v>116</v>
      </c>
      <c r="Q121" s="57" t="s">
        <v>117</v>
      </c>
      <c r="R121" s="57" t="s">
        <v>118</v>
      </c>
      <c r="S121" s="57" t="s">
        <v>119</v>
      </c>
      <c r="T121" s="58" t="s">
        <v>120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8" customFormat="1" ht="22.9" customHeight="1">
      <c r="A122" s="24"/>
      <c r="B122" s="25"/>
      <c r="C122" s="64" t="s">
        <v>121</v>
      </c>
      <c r="D122" s="24"/>
      <c r="E122" s="24"/>
      <c r="F122" s="24"/>
      <c r="G122" s="24"/>
      <c r="H122" s="24"/>
      <c r="I122" s="24"/>
      <c r="J122" s="129">
        <f>BK122</f>
        <v>0</v>
      </c>
      <c r="K122" s="24"/>
      <c r="L122" s="25"/>
      <c r="M122" s="59"/>
      <c r="N122" s="50"/>
      <c r="O122" s="60"/>
      <c r="P122" s="130">
        <f>P123+P215</f>
        <v>0</v>
      </c>
      <c r="Q122" s="60"/>
      <c r="R122" s="130">
        <f>R123+R215</f>
        <v>1479.8250972799997</v>
      </c>
      <c r="S122" s="60"/>
      <c r="T122" s="131">
        <f>T123+T215</f>
        <v>1173.42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T122" s="12" t="s">
        <v>72</v>
      </c>
      <c r="AU122" s="12" t="s">
        <v>95</v>
      </c>
      <c r="BK122" s="132">
        <f>BK123+BK215</f>
        <v>0</v>
      </c>
    </row>
    <row r="123" spans="1:65" s="133" customFormat="1" ht="25.9" customHeight="1">
      <c r="B123" s="134"/>
      <c r="D123" s="135" t="s">
        <v>72</v>
      </c>
      <c r="E123" s="136" t="s">
        <v>122</v>
      </c>
      <c r="F123" s="136" t="s">
        <v>123</v>
      </c>
      <c r="J123" s="137">
        <f>BK123</f>
        <v>0</v>
      </c>
      <c r="L123" s="134"/>
      <c r="M123" s="138"/>
      <c r="N123" s="139"/>
      <c r="O123" s="139"/>
      <c r="P123" s="140">
        <f>P124+P182+P202+P212</f>
        <v>0</v>
      </c>
      <c r="Q123" s="139"/>
      <c r="R123" s="140">
        <f>R124+R182+R202+R212</f>
        <v>1479.8250972799997</v>
      </c>
      <c r="S123" s="139"/>
      <c r="T123" s="141">
        <f>T124+T182+T202+T212</f>
        <v>1173.42</v>
      </c>
      <c r="AR123" s="135" t="s">
        <v>81</v>
      </c>
      <c r="AT123" s="142" t="s">
        <v>72</v>
      </c>
      <c r="AU123" s="142" t="s">
        <v>73</v>
      </c>
      <c r="AY123" s="135" t="s">
        <v>124</v>
      </c>
      <c r="BK123" s="143">
        <f>BK124+BK182+BK202+BK212</f>
        <v>0</v>
      </c>
    </row>
    <row r="124" spans="1:65" s="133" customFormat="1" ht="22.9" customHeight="1">
      <c r="B124" s="134"/>
      <c r="D124" s="135" t="s">
        <v>72</v>
      </c>
      <c r="E124" s="144" t="s">
        <v>144</v>
      </c>
      <c r="F124" s="144" t="s">
        <v>363</v>
      </c>
      <c r="J124" s="145">
        <f>BK124</f>
        <v>0</v>
      </c>
      <c r="L124" s="134"/>
      <c r="M124" s="138"/>
      <c r="N124" s="139"/>
      <c r="O124" s="139"/>
      <c r="P124" s="140">
        <f>SUM(P125:P181)</f>
        <v>0</v>
      </c>
      <c r="Q124" s="139"/>
      <c r="R124" s="140">
        <f>SUM(R125:R181)</f>
        <v>1255.6131105599998</v>
      </c>
      <c r="S124" s="139"/>
      <c r="T124" s="141">
        <f>SUM(T125:T181)</f>
        <v>1173.42</v>
      </c>
      <c r="AR124" s="135" t="s">
        <v>81</v>
      </c>
      <c r="AT124" s="142" t="s">
        <v>72</v>
      </c>
      <c r="AU124" s="142" t="s">
        <v>81</v>
      </c>
      <c r="AY124" s="135" t="s">
        <v>124</v>
      </c>
      <c r="BK124" s="143">
        <f>SUM(BK125:BK181)</f>
        <v>0</v>
      </c>
    </row>
    <row r="125" spans="1:65" s="28" customFormat="1" ht="16.5" customHeight="1">
      <c r="A125" s="24"/>
      <c r="B125" s="25"/>
      <c r="C125" s="146" t="s">
        <v>81</v>
      </c>
      <c r="D125" s="146" t="s">
        <v>126</v>
      </c>
      <c r="E125" s="147" t="s">
        <v>607</v>
      </c>
      <c r="F125" s="148" t="s">
        <v>608</v>
      </c>
      <c r="G125" s="149" t="s">
        <v>160</v>
      </c>
      <c r="H125" s="150">
        <v>610.4</v>
      </c>
      <c r="I125" s="5"/>
      <c r="J125" s="151">
        <f>ROUND(I125*H125,2)</f>
        <v>0</v>
      </c>
      <c r="K125" s="148" t="s">
        <v>130</v>
      </c>
      <c r="L125" s="25"/>
      <c r="M125" s="152" t="s">
        <v>1</v>
      </c>
      <c r="N125" s="153" t="s">
        <v>38</v>
      </c>
      <c r="O125" s="52"/>
      <c r="P125" s="154">
        <f>O125*H125</f>
        <v>0</v>
      </c>
      <c r="Q125" s="154">
        <v>2.03485</v>
      </c>
      <c r="R125" s="154">
        <f>Q125*H125</f>
        <v>1242.0724399999999</v>
      </c>
      <c r="S125" s="154">
        <v>0</v>
      </c>
      <c r="T125" s="155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156" t="s">
        <v>131</v>
      </c>
      <c r="AT125" s="156" t="s">
        <v>126</v>
      </c>
      <c r="AU125" s="156" t="s">
        <v>83</v>
      </c>
      <c r="AY125" s="12" t="s">
        <v>124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2" t="s">
        <v>81</v>
      </c>
      <c r="BK125" s="157">
        <f>ROUND(I125*H125,2)</f>
        <v>0</v>
      </c>
      <c r="BL125" s="12" t="s">
        <v>131</v>
      </c>
      <c r="BM125" s="156" t="s">
        <v>83</v>
      </c>
    </row>
    <row r="126" spans="1:65" s="28" customFormat="1">
      <c r="A126" s="24"/>
      <c r="B126" s="25"/>
      <c r="C126" s="24"/>
      <c r="D126" s="158" t="s">
        <v>132</v>
      </c>
      <c r="E126" s="24"/>
      <c r="F126" s="159" t="s">
        <v>608</v>
      </c>
      <c r="G126" s="24"/>
      <c r="H126" s="24"/>
      <c r="I126" s="3"/>
      <c r="J126" s="24"/>
      <c r="K126" s="24"/>
      <c r="L126" s="25"/>
      <c r="M126" s="160"/>
      <c r="N126" s="161"/>
      <c r="O126" s="52"/>
      <c r="P126" s="52"/>
      <c r="Q126" s="52"/>
      <c r="R126" s="52"/>
      <c r="S126" s="52"/>
      <c r="T126" s="53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T126" s="12" t="s">
        <v>132</v>
      </c>
      <c r="AU126" s="12" t="s">
        <v>83</v>
      </c>
    </row>
    <row r="127" spans="1:65" s="178" customFormat="1" ht="22.5">
      <c r="B127" s="179"/>
      <c r="D127" s="158" t="s">
        <v>155</v>
      </c>
      <c r="E127" s="180" t="s">
        <v>1</v>
      </c>
      <c r="F127" s="181" t="s">
        <v>609</v>
      </c>
      <c r="H127" s="180" t="s">
        <v>1</v>
      </c>
      <c r="I127" s="8"/>
      <c r="L127" s="179"/>
      <c r="M127" s="182"/>
      <c r="N127" s="183"/>
      <c r="O127" s="183"/>
      <c r="P127" s="183"/>
      <c r="Q127" s="183"/>
      <c r="R127" s="183"/>
      <c r="S127" s="183"/>
      <c r="T127" s="184"/>
      <c r="AT127" s="180" t="s">
        <v>155</v>
      </c>
      <c r="AU127" s="180" t="s">
        <v>83</v>
      </c>
      <c r="AV127" s="178" t="s">
        <v>81</v>
      </c>
      <c r="AW127" s="178" t="s">
        <v>30</v>
      </c>
      <c r="AX127" s="178" t="s">
        <v>73</v>
      </c>
      <c r="AY127" s="180" t="s">
        <v>124</v>
      </c>
    </row>
    <row r="128" spans="1:65" s="162" customFormat="1">
      <c r="B128" s="163"/>
      <c r="D128" s="158" t="s">
        <v>155</v>
      </c>
      <c r="E128" s="164" t="s">
        <v>1</v>
      </c>
      <c r="F128" s="165" t="s">
        <v>610</v>
      </c>
      <c r="H128" s="166">
        <v>602.4</v>
      </c>
      <c r="I128" s="6"/>
      <c r="L128" s="163"/>
      <c r="M128" s="167"/>
      <c r="N128" s="168"/>
      <c r="O128" s="168"/>
      <c r="P128" s="168"/>
      <c r="Q128" s="168"/>
      <c r="R128" s="168"/>
      <c r="S128" s="168"/>
      <c r="T128" s="169"/>
      <c r="AT128" s="164" t="s">
        <v>155</v>
      </c>
      <c r="AU128" s="164" t="s">
        <v>83</v>
      </c>
      <c r="AV128" s="162" t="s">
        <v>83</v>
      </c>
      <c r="AW128" s="162" t="s">
        <v>30</v>
      </c>
      <c r="AX128" s="162" t="s">
        <v>73</v>
      </c>
      <c r="AY128" s="164" t="s">
        <v>124</v>
      </c>
    </row>
    <row r="129" spans="1:65" s="162" customFormat="1">
      <c r="B129" s="163"/>
      <c r="D129" s="158" t="s">
        <v>155</v>
      </c>
      <c r="E129" s="164" t="s">
        <v>1</v>
      </c>
      <c r="F129" s="165" t="s">
        <v>611</v>
      </c>
      <c r="H129" s="166">
        <v>8</v>
      </c>
      <c r="I129" s="6"/>
      <c r="L129" s="163"/>
      <c r="M129" s="167"/>
      <c r="N129" s="168"/>
      <c r="O129" s="168"/>
      <c r="P129" s="168"/>
      <c r="Q129" s="168"/>
      <c r="R129" s="168"/>
      <c r="S129" s="168"/>
      <c r="T129" s="169"/>
      <c r="AT129" s="164" t="s">
        <v>155</v>
      </c>
      <c r="AU129" s="164" t="s">
        <v>83</v>
      </c>
      <c r="AV129" s="162" t="s">
        <v>83</v>
      </c>
      <c r="AW129" s="162" t="s">
        <v>30</v>
      </c>
      <c r="AX129" s="162" t="s">
        <v>73</v>
      </c>
      <c r="AY129" s="164" t="s">
        <v>124</v>
      </c>
    </row>
    <row r="130" spans="1:65" s="170" customFormat="1">
      <c r="B130" s="171"/>
      <c r="D130" s="158" t="s">
        <v>155</v>
      </c>
      <c r="E130" s="172" t="s">
        <v>1</v>
      </c>
      <c r="F130" s="173" t="s">
        <v>157</v>
      </c>
      <c r="H130" s="174">
        <v>610.4</v>
      </c>
      <c r="I130" s="7"/>
      <c r="L130" s="171"/>
      <c r="M130" s="175"/>
      <c r="N130" s="176"/>
      <c r="O130" s="176"/>
      <c r="P130" s="176"/>
      <c r="Q130" s="176"/>
      <c r="R130" s="176"/>
      <c r="S130" s="176"/>
      <c r="T130" s="177"/>
      <c r="AT130" s="172" t="s">
        <v>155</v>
      </c>
      <c r="AU130" s="172" t="s">
        <v>83</v>
      </c>
      <c r="AV130" s="170" t="s">
        <v>131</v>
      </c>
      <c r="AW130" s="170" t="s">
        <v>30</v>
      </c>
      <c r="AX130" s="170" t="s">
        <v>81</v>
      </c>
      <c r="AY130" s="172" t="s">
        <v>124</v>
      </c>
    </row>
    <row r="131" spans="1:65" s="28" customFormat="1" ht="21.75" customHeight="1">
      <c r="A131" s="24"/>
      <c r="B131" s="25"/>
      <c r="C131" s="146" t="s">
        <v>83</v>
      </c>
      <c r="D131" s="146" t="s">
        <v>126</v>
      </c>
      <c r="E131" s="147" t="s">
        <v>612</v>
      </c>
      <c r="F131" s="148" t="s">
        <v>613</v>
      </c>
      <c r="G131" s="149" t="s">
        <v>160</v>
      </c>
      <c r="H131" s="150">
        <v>564.52499999999998</v>
      </c>
      <c r="I131" s="5"/>
      <c r="J131" s="151">
        <f>ROUND(I131*H131,2)</f>
        <v>0</v>
      </c>
      <c r="K131" s="148" t="s">
        <v>130</v>
      </c>
      <c r="L131" s="25"/>
      <c r="M131" s="152" t="s">
        <v>1</v>
      </c>
      <c r="N131" s="153" t="s">
        <v>38</v>
      </c>
      <c r="O131" s="52"/>
      <c r="P131" s="154">
        <f>O131*H131</f>
        <v>0</v>
      </c>
      <c r="Q131" s="154">
        <v>0</v>
      </c>
      <c r="R131" s="154">
        <f>Q131*H131</f>
        <v>0</v>
      </c>
      <c r="S131" s="154">
        <v>1.8080000000000001</v>
      </c>
      <c r="T131" s="155">
        <f>S131*H131</f>
        <v>1020.6612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156" t="s">
        <v>131</v>
      </c>
      <c r="AT131" s="156" t="s">
        <v>126</v>
      </c>
      <c r="AU131" s="156" t="s">
        <v>83</v>
      </c>
      <c r="AY131" s="12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2" t="s">
        <v>81</v>
      </c>
      <c r="BK131" s="157">
        <f>ROUND(I131*H131,2)</f>
        <v>0</v>
      </c>
      <c r="BL131" s="12" t="s">
        <v>131</v>
      </c>
      <c r="BM131" s="156" t="s">
        <v>131</v>
      </c>
    </row>
    <row r="132" spans="1:65" s="28" customFormat="1">
      <c r="A132" s="24"/>
      <c r="B132" s="25"/>
      <c r="C132" s="24"/>
      <c r="D132" s="158" t="s">
        <v>132</v>
      </c>
      <c r="E132" s="24"/>
      <c r="F132" s="159" t="s">
        <v>613</v>
      </c>
      <c r="G132" s="24"/>
      <c r="H132" s="24"/>
      <c r="I132" s="3"/>
      <c r="J132" s="24"/>
      <c r="K132" s="24"/>
      <c r="L132" s="25"/>
      <c r="M132" s="160"/>
      <c r="N132" s="161"/>
      <c r="O132" s="52"/>
      <c r="P132" s="52"/>
      <c r="Q132" s="52"/>
      <c r="R132" s="52"/>
      <c r="S132" s="52"/>
      <c r="T132" s="53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T132" s="12" t="s">
        <v>132</v>
      </c>
      <c r="AU132" s="12" t="s">
        <v>83</v>
      </c>
    </row>
    <row r="133" spans="1:65" s="162" customFormat="1">
      <c r="B133" s="163"/>
      <c r="D133" s="158" t="s">
        <v>155</v>
      </c>
      <c r="E133" s="164" t="s">
        <v>1</v>
      </c>
      <c r="F133" s="165" t="s">
        <v>614</v>
      </c>
      <c r="H133" s="166">
        <v>564.52499999999998</v>
      </c>
      <c r="I133" s="6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155</v>
      </c>
      <c r="AU133" s="164" t="s">
        <v>83</v>
      </c>
      <c r="AV133" s="162" t="s">
        <v>83</v>
      </c>
      <c r="AW133" s="162" t="s">
        <v>30</v>
      </c>
      <c r="AX133" s="162" t="s">
        <v>73</v>
      </c>
      <c r="AY133" s="164" t="s">
        <v>124</v>
      </c>
    </row>
    <row r="134" spans="1:65" s="170" customFormat="1">
      <c r="B134" s="171"/>
      <c r="D134" s="158" t="s">
        <v>155</v>
      </c>
      <c r="E134" s="172" t="s">
        <v>1</v>
      </c>
      <c r="F134" s="173" t="s">
        <v>157</v>
      </c>
      <c r="H134" s="174">
        <v>564.52499999999998</v>
      </c>
      <c r="I134" s="7"/>
      <c r="L134" s="171"/>
      <c r="M134" s="175"/>
      <c r="N134" s="176"/>
      <c r="O134" s="176"/>
      <c r="P134" s="176"/>
      <c r="Q134" s="176"/>
      <c r="R134" s="176"/>
      <c r="S134" s="176"/>
      <c r="T134" s="177"/>
      <c r="AT134" s="172" t="s">
        <v>155</v>
      </c>
      <c r="AU134" s="172" t="s">
        <v>83</v>
      </c>
      <c r="AV134" s="170" t="s">
        <v>131</v>
      </c>
      <c r="AW134" s="170" t="s">
        <v>30</v>
      </c>
      <c r="AX134" s="170" t="s">
        <v>81</v>
      </c>
      <c r="AY134" s="172" t="s">
        <v>124</v>
      </c>
    </row>
    <row r="135" spans="1:65" s="28" customFormat="1" ht="21.75" customHeight="1">
      <c r="A135" s="24"/>
      <c r="B135" s="25"/>
      <c r="C135" s="146" t="s">
        <v>136</v>
      </c>
      <c r="D135" s="146" t="s">
        <v>126</v>
      </c>
      <c r="E135" s="147" t="s">
        <v>615</v>
      </c>
      <c r="F135" s="148" t="s">
        <v>616</v>
      </c>
      <c r="G135" s="149" t="s">
        <v>160</v>
      </c>
      <c r="H135" s="150">
        <v>564.52499999999998</v>
      </c>
      <c r="I135" s="5"/>
      <c r="J135" s="151">
        <f>ROUND(I135*H135,2)</f>
        <v>0</v>
      </c>
      <c r="K135" s="148" t="s">
        <v>130</v>
      </c>
      <c r="L135" s="25"/>
      <c r="M135" s="152" t="s">
        <v>1</v>
      </c>
      <c r="N135" s="153" t="s">
        <v>38</v>
      </c>
      <c r="O135" s="52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R135" s="156" t="s">
        <v>131</v>
      </c>
      <c r="AT135" s="156" t="s">
        <v>126</v>
      </c>
      <c r="AU135" s="156" t="s">
        <v>83</v>
      </c>
      <c r="AY135" s="12" t="s">
        <v>124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2" t="s">
        <v>81</v>
      </c>
      <c r="BK135" s="157">
        <f>ROUND(I135*H135,2)</f>
        <v>0</v>
      </c>
      <c r="BL135" s="12" t="s">
        <v>131</v>
      </c>
      <c r="BM135" s="156" t="s">
        <v>139</v>
      </c>
    </row>
    <row r="136" spans="1:65" s="28" customFormat="1" ht="19.5">
      <c r="A136" s="24"/>
      <c r="B136" s="25"/>
      <c r="C136" s="24"/>
      <c r="D136" s="158" t="s">
        <v>132</v>
      </c>
      <c r="E136" s="24"/>
      <c r="F136" s="159" t="s">
        <v>616</v>
      </c>
      <c r="G136" s="24"/>
      <c r="H136" s="24"/>
      <c r="I136" s="3"/>
      <c r="J136" s="24"/>
      <c r="K136" s="24"/>
      <c r="L136" s="25"/>
      <c r="M136" s="160"/>
      <c r="N136" s="161"/>
      <c r="O136" s="52"/>
      <c r="P136" s="52"/>
      <c r="Q136" s="52"/>
      <c r="R136" s="52"/>
      <c r="S136" s="52"/>
      <c r="T136" s="53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T136" s="12" t="s">
        <v>132</v>
      </c>
      <c r="AU136" s="12" t="s">
        <v>83</v>
      </c>
    </row>
    <row r="137" spans="1:65" s="162" customFormat="1">
      <c r="B137" s="163"/>
      <c r="D137" s="158" t="s">
        <v>155</v>
      </c>
      <c r="E137" s="164" t="s">
        <v>1</v>
      </c>
      <c r="F137" s="165" t="s">
        <v>617</v>
      </c>
      <c r="H137" s="166">
        <v>564.52499999999998</v>
      </c>
      <c r="I137" s="6"/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155</v>
      </c>
      <c r="AU137" s="164" t="s">
        <v>83</v>
      </c>
      <c r="AV137" s="162" t="s">
        <v>83</v>
      </c>
      <c r="AW137" s="162" t="s">
        <v>30</v>
      </c>
      <c r="AX137" s="162" t="s">
        <v>73</v>
      </c>
      <c r="AY137" s="164" t="s">
        <v>124</v>
      </c>
    </row>
    <row r="138" spans="1:65" s="170" customFormat="1">
      <c r="B138" s="171"/>
      <c r="D138" s="158" t="s">
        <v>155</v>
      </c>
      <c r="E138" s="172" t="s">
        <v>1</v>
      </c>
      <c r="F138" s="173" t="s">
        <v>157</v>
      </c>
      <c r="H138" s="174">
        <v>564.52499999999998</v>
      </c>
      <c r="I138" s="7"/>
      <c r="L138" s="171"/>
      <c r="M138" s="175"/>
      <c r="N138" s="176"/>
      <c r="O138" s="176"/>
      <c r="P138" s="176"/>
      <c r="Q138" s="176"/>
      <c r="R138" s="176"/>
      <c r="S138" s="176"/>
      <c r="T138" s="177"/>
      <c r="AT138" s="172" t="s">
        <v>155</v>
      </c>
      <c r="AU138" s="172" t="s">
        <v>83</v>
      </c>
      <c r="AV138" s="170" t="s">
        <v>131</v>
      </c>
      <c r="AW138" s="170" t="s">
        <v>30</v>
      </c>
      <c r="AX138" s="170" t="s">
        <v>81</v>
      </c>
      <c r="AY138" s="172" t="s">
        <v>124</v>
      </c>
    </row>
    <row r="139" spans="1:65" s="28" customFormat="1" ht="16.5" customHeight="1">
      <c r="A139" s="24"/>
      <c r="B139" s="25"/>
      <c r="C139" s="146" t="s">
        <v>131</v>
      </c>
      <c r="D139" s="146" t="s">
        <v>126</v>
      </c>
      <c r="E139" s="147" t="s">
        <v>618</v>
      </c>
      <c r="F139" s="148" t="s">
        <v>619</v>
      </c>
      <c r="G139" s="149" t="s">
        <v>166</v>
      </c>
      <c r="H139" s="150">
        <v>233.5</v>
      </c>
      <c r="I139" s="5"/>
      <c r="J139" s="151">
        <f>ROUND(I139*H139,2)</f>
        <v>0</v>
      </c>
      <c r="K139" s="148" t="s">
        <v>130</v>
      </c>
      <c r="L139" s="25"/>
      <c r="M139" s="152" t="s">
        <v>1</v>
      </c>
      <c r="N139" s="153" t="s">
        <v>38</v>
      </c>
      <c r="O139" s="52"/>
      <c r="P139" s="154">
        <f>O139*H139</f>
        <v>0</v>
      </c>
      <c r="Q139" s="154">
        <v>4.4633343999999998E-2</v>
      </c>
      <c r="R139" s="154">
        <f>Q139*H139</f>
        <v>10.421885824</v>
      </c>
      <c r="S139" s="154">
        <v>0</v>
      </c>
      <c r="T139" s="155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156" t="s">
        <v>131</v>
      </c>
      <c r="AT139" s="156" t="s">
        <v>126</v>
      </c>
      <c r="AU139" s="156" t="s">
        <v>83</v>
      </c>
      <c r="AY139" s="12" t="s">
        <v>124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2" t="s">
        <v>81</v>
      </c>
      <c r="BK139" s="157">
        <f>ROUND(I139*H139,2)</f>
        <v>0</v>
      </c>
      <c r="BL139" s="12" t="s">
        <v>131</v>
      </c>
      <c r="BM139" s="156" t="s">
        <v>143</v>
      </c>
    </row>
    <row r="140" spans="1:65" s="28" customFormat="1">
      <c r="A140" s="24"/>
      <c r="B140" s="25"/>
      <c r="C140" s="24"/>
      <c r="D140" s="158" t="s">
        <v>132</v>
      </c>
      <c r="E140" s="24"/>
      <c r="F140" s="159" t="s">
        <v>619</v>
      </c>
      <c r="G140" s="24"/>
      <c r="H140" s="24"/>
      <c r="I140" s="3"/>
      <c r="J140" s="24"/>
      <c r="K140" s="24"/>
      <c r="L140" s="25"/>
      <c r="M140" s="160"/>
      <c r="N140" s="161"/>
      <c r="O140" s="52"/>
      <c r="P140" s="52"/>
      <c r="Q140" s="52"/>
      <c r="R140" s="52"/>
      <c r="S140" s="52"/>
      <c r="T140" s="5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T140" s="12" t="s">
        <v>132</v>
      </c>
      <c r="AU140" s="12" t="s">
        <v>83</v>
      </c>
    </row>
    <row r="141" spans="1:65" s="162" customFormat="1">
      <c r="B141" s="163"/>
      <c r="D141" s="158" t="s">
        <v>155</v>
      </c>
      <c r="E141" s="164" t="s">
        <v>1</v>
      </c>
      <c r="F141" s="165" t="s">
        <v>620</v>
      </c>
      <c r="H141" s="166">
        <v>233.5</v>
      </c>
      <c r="I141" s="6"/>
      <c r="L141" s="163"/>
      <c r="M141" s="167"/>
      <c r="N141" s="168"/>
      <c r="O141" s="168"/>
      <c r="P141" s="168"/>
      <c r="Q141" s="168"/>
      <c r="R141" s="168"/>
      <c r="S141" s="168"/>
      <c r="T141" s="169"/>
      <c r="AT141" s="164" t="s">
        <v>155</v>
      </c>
      <c r="AU141" s="164" t="s">
        <v>83</v>
      </c>
      <c r="AV141" s="162" t="s">
        <v>83</v>
      </c>
      <c r="AW141" s="162" t="s">
        <v>30</v>
      </c>
      <c r="AX141" s="162" t="s">
        <v>73</v>
      </c>
      <c r="AY141" s="164" t="s">
        <v>124</v>
      </c>
    </row>
    <row r="142" spans="1:65" s="170" customFormat="1">
      <c r="B142" s="171"/>
      <c r="D142" s="158" t="s">
        <v>155</v>
      </c>
      <c r="E142" s="172" t="s">
        <v>1</v>
      </c>
      <c r="F142" s="173" t="s">
        <v>157</v>
      </c>
      <c r="H142" s="174">
        <v>233.5</v>
      </c>
      <c r="I142" s="7"/>
      <c r="L142" s="171"/>
      <c r="M142" s="175"/>
      <c r="N142" s="176"/>
      <c r="O142" s="176"/>
      <c r="P142" s="176"/>
      <c r="Q142" s="176"/>
      <c r="R142" s="176"/>
      <c r="S142" s="176"/>
      <c r="T142" s="177"/>
      <c r="AT142" s="172" t="s">
        <v>155</v>
      </c>
      <c r="AU142" s="172" t="s">
        <v>83</v>
      </c>
      <c r="AV142" s="170" t="s">
        <v>131</v>
      </c>
      <c r="AW142" s="170" t="s">
        <v>30</v>
      </c>
      <c r="AX142" s="170" t="s">
        <v>81</v>
      </c>
      <c r="AY142" s="172" t="s">
        <v>124</v>
      </c>
    </row>
    <row r="143" spans="1:65" s="28" customFormat="1" ht="16.5" customHeight="1">
      <c r="A143" s="24"/>
      <c r="B143" s="25"/>
      <c r="C143" s="146" t="s">
        <v>144</v>
      </c>
      <c r="D143" s="146" t="s">
        <v>126</v>
      </c>
      <c r="E143" s="147" t="s">
        <v>618</v>
      </c>
      <c r="F143" s="148" t="s">
        <v>619</v>
      </c>
      <c r="G143" s="149" t="s">
        <v>166</v>
      </c>
      <c r="H143" s="150">
        <v>18.5</v>
      </c>
      <c r="I143" s="5"/>
      <c r="J143" s="151">
        <f>ROUND(I143*H143,2)</f>
        <v>0</v>
      </c>
      <c r="K143" s="148" t="s">
        <v>130</v>
      </c>
      <c r="L143" s="25"/>
      <c r="M143" s="152" t="s">
        <v>1</v>
      </c>
      <c r="N143" s="153" t="s">
        <v>38</v>
      </c>
      <c r="O143" s="52"/>
      <c r="P143" s="154">
        <f>O143*H143</f>
        <v>0</v>
      </c>
      <c r="Q143" s="154">
        <v>4.4633343999999998E-2</v>
      </c>
      <c r="R143" s="154">
        <f>Q143*H143</f>
        <v>0.82571686399999999</v>
      </c>
      <c r="S143" s="154">
        <v>0</v>
      </c>
      <c r="T143" s="155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156" t="s">
        <v>131</v>
      </c>
      <c r="AT143" s="156" t="s">
        <v>126</v>
      </c>
      <c r="AU143" s="156" t="s">
        <v>83</v>
      </c>
      <c r="AY143" s="12" t="s">
        <v>124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2" t="s">
        <v>81</v>
      </c>
      <c r="BK143" s="157">
        <f>ROUND(I143*H143,2)</f>
        <v>0</v>
      </c>
      <c r="BL143" s="12" t="s">
        <v>131</v>
      </c>
      <c r="BM143" s="156" t="s">
        <v>147</v>
      </c>
    </row>
    <row r="144" spans="1:65" s="28" customFormat="1">
      <c r="A144" s="24"/>
      <c r="B144" s="25"/>
      <c r="C144" s="24"/>
      <c r="D144" s="158" t="s">
        <v>132</v>
      </c>
      <c r="E144" s="24"/>
      <c r="F144" s="159" t="s">
        <v>619</v>
      </c>
      <c r="G144" s="24"/>
      <c r="H144" s="24"/>
      <c r="I144" s="3"/>
      <c r="J144" s="24"/>
      <c r="K144" s="24"/>
      <c r="L144" s="25"/>
      <c r="M144" s="160"/>
      <c r="N144" s="161"/>
      <c r="O144" s="52"/>
      <c r="P144" s="52"/>
      <c r="Q144" s="52"/>
      <c r="R144" s="52"/>
      <c r="S144" s="52"/>
      <c r="T144" s="5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T144" s="12" t="s">
        <v>132</v>
      </c>
      <c r="AU144" s="12" t="s">
        <v>83</v>
      </c>
    </row>
    <row r="145" spans="1:65" s="28" customFormat="1" ht="16.5" customHeight="1">
      <c r="A145" s="24"/>
      <c r="B145" s="25"/>
      <c r="C145" s="186" t="s">
        <v>139</v>
      </c>
      <c r="D145" s="186" t="s">
        <v>196</v>
      </c>
      <c r="E145" s="187" t="s">
        <v>621</v>
      </c>
      <c r="F145" s="188" t="s">
        <v>622</v>
      </c>
      <c r="G145" s="189" t="s">
        <v>199</v>
      </c>
      <c r="H145" s="190">
        <v>1.8129999999999999</v>
      </c>
      <c r="I145" s="9"/>
      <c r="J145" s="191">
        <f>ROUND(I145*H145,2)</f>
        <v>0</v>
      </c>
      <c r="K145" s="188" t="s">
        <v>130</v>
      </c>
      <c r="L145" s="192"/>
      <c r="M145" s="193" t="s">
        <v>1</v>
      </c>
      <c r="N145" s="194" t="s">
        <v>38</v>
      </c>
      <c r="O145" s="52"/>
      <c r="P145" s="154">
        <f>O145*H145</f>
        <v>0</v>
      </c>
      <c r="Q145" s="154">
        <v>1</v>
      </c>
      <c r="R145" s="154">
        <f>Q145*H145</f>
        <v>1.8129999999999999</v>
      </c>
      <c r="S145" s="154">
        <v>0</v>
      </c>
      <c r="T145" s="155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156" t="s">
        <v>143</v>
      </c>
      <c r="AT145" s="156" t="s">
        <v>196</v>
      </c>
      <c r="AU145" s="156" t="s">
        <v>83</v>
      </c>
      <c r="AY145" s="12" t="s">
        <v>124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2" t="s">
        <v>81</v>
      </c>
      <c r="BK145" s="157">
        <f>ROUND(I145*H145,2)</f>
        <v>0</v>
      </c>
      <c r="BL145" s="12" t="s">
        <v>131</v>
      </c>
      <c r="BM145" s="156" t="s">
        <v>150</v>
      </c>
    </row>
    <row r="146" spans="1:65" s="28" customFormat="1">
      <c r="A146" s="24"/>
      <c r="B146" s="25"/>
      <c r="C146" s="24"/>
      <c r="D146" s="158" t="s">
        <v>132</v>
      </c>
      <c r="E146" s="24"/>
      <c r="F146" s="159" t="s">
        <v>622</v>
      </c>
      <c r="G146" s="24"/>
      <c r="H146" s="24"/>
      <c r="I146" s="3"/>
      <c r="J146" s="24"/>
      <c r="K146" s="24"/>
      <c r="L146" s="25"/>
      <c r="M146" s="160"/>
      <c r="N146" s="161"/>
      <c r="O146" s="52"/>
      <c r="P146" s="52"/>
      <c r="Q146" s="52"/>
      <c r="R146" s="52"/>
      <c r="S146" s="52"/>
      <c r="T146" s="53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T146" s="12" t="s">
        <v>132</v>
      </c>
      <c r="AU146" s="12" t="s">
        <v>83</v>
      </c>
    </row>
    <row r="147" spans="1:65" s="162" customFormat="1">
      <c r="B147" s="163"/>
      <c r="D147" s="158" t="s">
        <v>155</v>
      </c>
      <c r="E147" s="164" t="s">
        <v>1</v>
      </c>
      <c r="F147" s="165" t="s">
        <v>623</v>
      </c>
      <c r="H147" s="166">
        <v>1.8129999999999999</v>
      </c>
      <c r="I147" s="6"/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155</v>
      </c>
      <c r="AU147" s="164" t="s">
        <v>83</v>
      </c>
      <c r="AV147" s="162" t="s">
        <v>83</v>
      </c>
      <c r="AW147" s="162" t="s">
        <v>30</v>
      </c>
      <c r="AX147" s="162" t="s">
        <v>73</v>
      </c>
      <c r="AY147" s="164" t="s">
        <v>124</v>
      </c>
    </row>
    <row r="148" spans="1:65" s="170" customFormat="1">
      <c r="B148" s="171"/>
      <c r="D148" s="158" t="s">
        <v>155</v>
      </c>
      <c r="E148" s="172" t="s">
        <v>1</v>
      </c>
      <c r="F148" s="173" t="s">
        <v>157</v>
      </c>
      <c r="H148" s="174">
        <v>1.8129999999999999</v>
      </c>
      <c r="I148" s="7"/>
      <c r="L148" s="171"/>
      <c r="M148" s="175"/>
      <c r="N148" s="176"/>
      <c r="O148" s="176"/>
      <c r="P148" s="176"/>
      <c r="Q148" s="176"/>
      <c r="R148" s="176"/>
      <c r="S148" s="176"/>
      <c r="T148" s="177"/>
      <c r="AT148" s="172" t="s">
        <v>155</v>
      </c>
      <c r="AU148" s="172" t="s">
        <v>83</v>
      </c>
      <c r="AV148" s="170" t="s">
        <v>131</v>
      </c>
      <c r="AW148" s="170" t="s">
        <v>30</v>
      </c>
      <c r="AX148" s="170" t="s">
        <v>81</v>
      </c>
      <c r="AY148" s="172" t="s">
        <v>124</v>
      </c>
    </row>
    <row r="149" spans="1:65" s="28" customFormat="1" ht="16.5" customHeight="1">
      <c r="A149" s="24"/>
      <c r="B149" s="25"/>
      <c r="C149" s="146" t="s">
        <v>151</v>
      </c>
      <c r="D149" s="146" t="s">
        <v>126</v>
      </c>
      <c r="E149" s="147" t="s">
        <v>624</v>
      </c>
      <c r="F149" s="148" t="s">
        <v>625</v>
      </c>
      <c r="G149" s="149" t="s">
        <v>166</v>
      </c>
      <c r="H149" s="150">
        <v>252</v>
      </c>
      <c r="I149" s="5"/>
      <c r="J149" s="151">
        <f>ROUND(I149*H149,2)</f>
        <v>0</v>
      </c>
      <c r="K149" s="148" t="s">
        <v>130</v>
      </c>
      <c r="L149" s="25"/>
      <c r="M149" s="152" t="s">
        <v>1</v>
      </c>
      <c r="N149" s="153" t="s">
        <v>38</v>
      </c>
      <c r="O149" s="52"/>
      <c r="P149" s="154">
        <f>O149*H149</f>
        <v>0</v>
      </c>
      <c r="Q149" s="154">
        <v>0</v>
      </c>
      <c r="R149" s="154">
        <f>Q149*H149</f>
        <v>0</v>
      </c>
      <c r="S149" s="154">
        <v>0.60399999999999998</v>
      </c>
      <c r="T149" s="155">
        <f>S149*H149</f>
        <v>152.208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156" t="s">
        <v>131</v>
      </c>
      <c r="AT149" s="156" t="s">
        <v>126</v>
      </c>
      <c r="AU149" s="156" t="s">
        <v>83</v>
      </c>
      <c r="AY149" s="12" t="s">
        <v>124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2" t="s">
        <v>81</v>
      </c>
      <c r="BK149" s="157">
        <f>ROUND(I149*H149,2)</f>
        <v>0</v>
      </c>
      <c r="BL149" s="12" t="s">
        <v>131</v>
      </c>
      <c r="BM149" s="156" t="s">
        <v>154</v>
      </c>
    </row>
    <row r="150" spans="1:65" s="28" customFormat="1">
      <c r="A150" s="24"/>
      <c r="B150" s="25"/>
      <c r="C150" s="24"/>
      <c r="D150" s="158" t="s">
        <v>132</v>
      </c>
      <c r="E150" s="24"/>
      <c r="F150" s="159" t="s">
        <v>625</v>
      </c>
      <c r="G150" s="24"/>
      <c r="H150" s="24"/>
      <c r="I150" s="3"/>
      <c r="J150" s="24"/>
      <c r="K150" s="24"/>
      <c r="L150" s="25"/>
      <c r="M150" s="160"/>
      <c r="N150" s="161"/>
      <c r="O150" s="52"/>
      <c r="P150" s="52"/>
      <c r="Q150" s="52"/>
      <c r="R150" s="52"/>
      <c r="S150" s="52"/>
      <c r="T150" s="53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T150" s="12" t="s">
        <v>132</v>
      </c>
      <c r="AU150" s="12" t="s">
        <v>83</v>
      </c>
    </row>
    <row r="151" spans="1:65" s="28" customFormat="1" ht="21.75" customHeight="1">
      <c r="A151" s="24"/>
      <c r="B151" s="25"/>
      <c r="C151" s="146" t="s">
        <v>143</v>
      </c>
      <c r="D151" s="146" t="s">
        <v>126</v>
      </c>
      <c r="E151" s="147" t="s">
        <v>626</v>
      </c>
      <c r="F151" s="148" t="s">
        <v>627</v>
      </c>
      <c r="G151" s="149" t="s">
        <v>166</v>
      </c>
      <c r="H151" s="150">
        <v>252</v>
      </c>
      <c r="I151" s="5"/>
      <c r="J151" s="151">
        <f>ROUND(I151*H151,2)</f>
        <v>0</v>
      </c>
      <c r="K151" s="148" t="s">
        <v>130</v>
      </c>
      <c r="L151" s="25"/>
      <c r="M151" s="152" t="s">
        <v>1</v>
      </c>
      <c r="N151" s="153" t="s">
        <v>38</v>
      </c>
      <c r="O151" s="52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156" t="s">
        <v>131</v>
      </c>
      <c r="AT151" s="156" t="s">
        <v>126</v>
      </c>
      <c r="AU151" s="156" t="s">
        <v>83</v>
      </c>
      <c r="AY151" s="12" t="s">
        <v>124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2" t="s">
        <v>81</v>
      </c>
      <c r="BK151" s="157">
        <f>ROUND(I151*H151,2)</f>
        <v>0</v>
      </c>
      <c r="BL151" s="12" t="s">
        <v>131</v>
      </c>
      <c r="BM151" s="156" t="s">
        <v>161</v>
      </c>
    </row>
    <row r="152" spans="1:65" s="28" customFormat="1">
      <c r="A152" s="24"/>
      <c r="B152" s="25"/>
      <c r="C152" s="24"/>
      <c r="D152" s="158" t="s">
        <v>132</v>
      </c>
      <c r="E152" s="24"/>
      <c r="F152" s="159" t="s">
        <v>627</v>
      </c>
      <c r="G152" s="24"/>
      <c r="H152" s="24"/>
      <c r="I152" s="3"/>
      <c r="J152" s="24"/>
      <c r="K152" s="24"/>
      <c r="L152" s="25"/>
      <c r="M152" s="160"/>
      <c r="N152" s="161"/>
      <c r="O152" s="52"/>
      <c r="P152" s="52"/>
      <c r="Q152" s="52"/>
      <c r="R152" s="52"/>
      <c r="S152" s="52"/>
      <c r="T152" s="53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T152" s="12" t="s">
        <v>132</v>
      </c>
      <c r="AU152" s="12" t="s">
        <v>83</v>
      </c>
    </row>
    <row r="153" spans="1:65" s="28" customFormat="1" ht="21.75" customHeight="1">
      <c r="A153" s="24"/>
      <c r="B153" s="25"/>
      <c r="C153" s="146" t="s">
        <v>163</v>
      </c>
      <c r="D153" s="146" t="s">
        <v>126</v>
      </c>
      <c r="E153" s="147" t="s">
        <v>628</v>
      </c>
      <c r="F153" s="148" t="s">
        <v>629</v>
      </c>
      <c r="G153" s="149" t="s">
        <v>199</v>
      </c>
      <c r="H153" s="150">
        <v>138.6</v>
      </c>
      <c r="I153" s="5"/>
      <c r="J153" s="151">
        <f>ROUND(I153*H153,2)</f>
        <v>0</v>
      </c>
      <c r="K153" s="148" t="s">
        <v>130</v>
      </c>
      <c r="L153" s="25"/>
      <c r="M153" s="152" t="s">
        <v>1</v>
      </c>
      <c r="N153" s="153" t="s">
        <v>38</v>
      </c>
      <c r="O153" s="52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156" t="s">
        <v>131</v>
      </c>
      <c r="AT153" s="156" t="s">
        <v>126</v>
      </c>
      <c r="AU153" s="156" t="s">
        <v>83</v>
      </c>
      <c r="AY153" s="12" t="s">
        <v>124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2" t="s">
        <v>81</v>
      </c>
      <c r="BK153" s="157">
        <f>ROUND(I153*H153,2)</f>
        <v>0</v>
      </c>
      <c r="BL153" s="12" t="s">
        <v>131</v>
      </c>
      <c r="BM153" s="156" t="s">
        <v>167</v>
      </c>
    </row>
    <row r="154" spans="1:65" s="28" customFormat="1" ht="19.5">
      <c r="A154" s="24"/>
      <c r="B154" s="25"/>
      <c r="C154" s="24"/>
      <c r="D154" s="158" t="s">
        <v>132</v>
      </c>
      <c r="E154" s="24"/>
      <c r="F154" s="159" t="s">
        <v>629</v>
      </c>
      <c r="G154" s="24"/>
      <c r="H154" s="24"/>
      <c r="I154" s="3"/>
      <c r="J154" s="24"/>
      <c r="K154" s="24"/>
      <c r="L154" s="25"/>
      <c r="M154" s="160"/>
      <c r="N154" s="161"/>
      <c r="O154" s="52"/>
      <c r="P154" s="52"/>
      <c r="Q154" s="52"/>
      <c r="R154" s="52"/>
      <c r="S154" s="52"/>
      <c r="T154" s="53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T154" s="12" t="s">
        <v>132</v>
      </c>
      <c r="AU154" s="12" t="s">
        <v>83</v>
      </c>
    </row>
    <row r="155" spans="1:65" s="178" customFormat="1" ht="22.5">
      <c r="B155" s="179"/>
      <c r="D155" s="158" t="s">
        <v>155</v>
      </c>
      <c r="E155" s="180" t="s">
        <v>1</v>
      </c>
      <c r="F155" s="181" t="s">
        <v>630</v>
      </c>
      <c r="H155" s="180" t="s">
        <v>1</v>
      </c>
      <c r="I155" s="8"/>
      <c r="L155" s="179"/>
      <c r="M155" s="182"/>
      <c r="N155" s="183"/>
      <c r="O155" s="183"/>
      <c r="P155" s="183"/>
      <c r="Q155" s="183"/>
      <c r="R155" s="183"/>
      <c r="S155" s="183"/>
      <c r="T155" s="184"/>
      <c r="AT155" s="180" t="s">
        <v>155</v>
      </c>
      <c r="AU155" s="180" t="s">
        <v>83</v>
      </c>
      <c r="AV155" s="178" t="s">
        <v>81</v>
      </c>
      <c r="AW155" s="178" t="s">
        <v>30</v>
      </c>
      <c r="AX155" s="178" t="s">
        <v>73</v>
      </c>
      <c r="AY155" s="180" t="s">
        <v>124</v>
      </c>
    </row>
    <row r="156" spans="1:65" s="162" customFormat="1">
      <c r="B156" s="163"/>
      <c r="D156" s="158" t="s">
        <v>155</v>
      </c>
      <c r="E156" s="164" t="s">
        <v>1</v>
      </c>
      <c r="F156" s="165" t="s">
        <v>631</v>
      </c>
      <c r="H156" s="166">
        <v>138.6</v>
      </c>
      <c r="I156" s="6"/>
      <c r="L156" s="163"/>
      <c r="M156" s="167"/>
      <c r="N156" s="168"/>
      <c r="O156" s="168"/>
      <c r="P156" s="168"/>
      <c r="Q156" s="168"/>
      <c r="R156" s="168"/>
      <c r="S156" s="168"/>
      <c r="T156" s="169"/>
      <c r="AT156" s="164" t="s">
        <v>155</v>
      </c>
      <c r="AU156" s="164" t="s">
        <v>83</v>
      </c>
      <c r="AV156" s="162" t="s">
        <v>83</v>
      </c>
      <c r="AW156" s="162" t="s">
        <v>30</v>
      </c>
      <c r="AX156" s="162" t="s">
        <v>73</v>
      </c>
      <c r="AY156" s="164" t="s">
        <v>124</v>
      </c>
    </row>
    <row r="157" spans="1:65" s="170" customFormat="1">
      <c r="B157" s="171"/>
      <c r="D157" s="158" t="s">
        <v>155</v>
      </c>
      <c r="E157" s="172" t="s">
        <v>1</v>
      </c>
      <c r="F157" s="173" t="s">
        <v>157</v>
      </c>
      <c r="H157" s="174">
        <v>138.6</v>
      </c>
      <c r="I157" s="7"/>
      <c r="L157" s="171"/>
      <c r="M157" s="175"/>
      <c r="N157" s="176"/>
      <c r="O157" s="176"/>
      <c r="P157" s="176"/>
      <c r="Q157" s="176"/>
      <c r="R157" s="176"/>
      <c r="S157" s="176"/>
      <c r="T157" s="177"/>
      <c r="AT157" s="172" t="s">
        <v>155</v>
      </c>
      <c r="AU157" s="172" t="s">
        <v>83</v>
      </c>
      <c r="AV157" s="170" t="s">
        <v>131</v>
      </c>
      <c r="AW157" s="170" t="s">
        <v>30</v>
      </c>
      <c r="AX157" s="170" t="s">
        <v>81</v>
      </c>
      <c r="AY157" s="172" t="s">
        <v>124</v>
      </c>
    </row>
    <row r="158" spans="1:65" s="28" customFormat="1" ht="16.5" customHeight="1">
      <c r="A158" s="24"/>
      <c r="B158" s="25"/>
      <c r="C158" s="146" t="s">
        <v>147</v>
      </c>
      <c r="D158" s="146" t="s">
        <v>126</v>
      </c>
      <c r="E158" s="147" t="s">
        <v>632</v>
      </c>
      <c r="F158" s="148" t="s">
        <v>633</v>
      </c>
      <c r="G158" s="149" t="s">
        <v>142</v>
      </c>
      <c r="H158" s="150">
        <v>4</v>
      </c>
      <c r="I158" s="5"/>
      <c r="J158" s="151">
        <f>ROUND(I158*H158,2)</f>
        <v>0</v>
      </c>
      <c r="K158" s="148" t="s">
        <v>130</v>
      </c>
      <c r="L158" s="25"/>
      <c r="M158" s="152" t="s">
        <v>1</v>
      </c>
      <c r="N158" s="153" t="s">
        <v>38</v>
      </c>
      <c r="O158" s="52"/>
      <c r="P158" s="154">
        <f>O158*H158</f>
        <v>0</v>
      </c>
      <c r="Q158" s="154">
        <v>3.3223950000000002E-2</v>
      </c>
      <c r="R158" s="154">
        <f>Q158*H158</f>
        <v>0.13289580000000001</v>
      </c>
      <c r="S158" s="154">
        <v>0</v>
      </c>
      <c r="T158" s="155">
        <f>S158*H158</f>
        <v>0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156" t="s">
        <v>131</v>
      </c>
      <c r="AT158" s="156" t="s">
        <v>126</v>
      </c>
      <c r="AU158" s="156" t="s">
        <v>83</v>
      </c>
      <c r="AY158" s="12" t="s">
        <v>124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2" t="s">
        <v>81</v>
      </c>
      <c r="BK158" s="157">
        <f>ROUND(I158*H158,2)</f>
        <v>0</v>
      </c>
      <c r="BL158" s="12" t="s">
        <v>131</v>
      </c>
      <c r="BM158" s="156" t="s">
        <v>174</v>
      </c>
    </row>
    <row r="159" spans="1:65" s="28" customFormat="1">
      <c r="A159" s="24"/>
      <c r="B159" s="25"/>
      <c r="C159" s="24"/>
      <c r="D159" s="158" t="s">
        <v>132</v>
      </c>
      <c r="E159" s="24"/>
      <c r="F159" s="159" t="s">
        <v>633</v>
      </c>
      <c r="G159" s="24"/>
      <c r="H159" s="24"/>
      <c r="I159" s="3"/>
      <c r="J159" s="24"/>
      <c r="K159" s="24"/>
      <c r="L159" s="25"/>
      <c r="M159" s="160"/>
      <c r="N159" s="161"/>
      <c r="O159" s="52"/>
      <c r="P159" s="52"/>
      <c r="Q159" s="52"/>
      <c r="R159" s="52"/>
      <c r="S159" s="52"/>
      <c r="T159" s="53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T159" s="12" t="s">
        <v>132</v>
      </c>
      <c r="AU159" s="12" t="s">
        <v>83</v>
      </c>
    </row>
    <row r="160" spans="1:65" s="28" customFormat="1" ht="16.5" customHeight="1">
      <c r="A160" s="24"/>
      <c r="B160" s="25"/>
      <c r="C160" s="146" t="s">
        <v>180</v>
      </c>
      <c r="D160" s="146" t="s">
        <v>126</v>
      </c>
      <c r="E160" s="147" t="s">
        <v>634</v>
      </c>
      <c r="F160" s="148" t="s">
        <v>635</v>
      </c>
      <c r="G160" s="149" t="s">
        <v>142</v>
      </c>
      <c r="H160" s="150">
        <v>275.39999999999998</v>
      </c>
      <c r="I160" s="5"/>
      <c r="J160" s="151">
        <f>ROUND(I160*H160,2)</f>
        <v>0</v>
      </c>
      <c r="K160" s="148" t="s">
        <v>130</v>
      </c>
      <c r="L160" s="25"/>
      <c r="M160" s="152" t="s">
        <v>1</v>
      </c>
      <c r="N160" s="153" t="s">
        <v>38</v>
      </c>
      <c r="O160" s="52"/>
      <c r="P160" s="154">
        <f>O160*H160</f>
        <v>0</v>
      </c>
      <c r="Q160" s="154">
        <v>1.2126800000000001E-3</v>
      </c>
      <c r="R160" s="154">
        <f>Q160*H160</f>
        <v>0.33397207200000001</v>
      </c>
      <c r="S160" s="154">
        <v>2E-3</v>
      </c>
      <c r="T160" s="155">
        <f>S160*H160</f>
        <v>0.55079999999999996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156" t="s">
        <v>131</v>
      </c>
      <c r="AT160" s="156" t="s">
        <v>126</v>
      </c>
      <c r="AU160" s="156" t="s">
        <v>83</v>
      </c>
      <c r="AY160" s="12" t="s">
        <v>124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2" t="s">
        <v>81</v>
      </c>
      <c r="BK160" s="157">
        <f>ROUND(I160*H160,2)</f>
        <v>0</v>
      </c>
      <c r="BL160" s="12" t="s">
        <v>131</v>
      </c>
      <c r="BM160" s="156" t="s">
        <v>183</v>
      </c>
    </row>
    <row r="161" spans="1:65" s="28" customFormat="1">
      <c r="A161" s="24"/>
      <c r="B161" s="25"/>
      <c r="C161" s="24"/>
      <c r="D161" s="158" t="s">
        <v>132</v>
      </c>
      <c r="E161" s="24"/>
      <c r="F161" s="159" t="s">
        <v>635</v>
      </c>
      <c r="G161" s="24"/>
      <c r="H161" s="24"/>
      <c r="I161" s="3"/>
      <c r="J161" s="24"/>
      <c r="K161" s="24"/>
      <c r="L161" s="25"/>
      <c r="M161" s="160"/>
      <c r="N161" s="161"/>
      <c r="O161" s="52"/>
      <c r="P161" s="52"/>
      <c r="Q161" s="52"/>
      <c r="R161" s="52"/>
      <c r="S161" s="52"/>
      <c r="T161" s="53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T161" s="12" t="s">
        <v>132</v>
      </c>
      <c r="AU161" s="12" t="s">
        <v>83</v>
      </c>
    </row>
    <row r="162" spans="1:65" s="178" customFormat="1">
      <c r="B162" s="179"/>
      <c r="D162" s="158" t="s">
        <v>155</v>
      </c>
      <c r="E162" s="180" t="s">
        <v>1</v>
      </c>
      <c r="F162" s="181" t="s">
        <v>168</v>
      </c>
      <c r="H162" s="180" t="s">
        <v>1</v>
      </c>
      <c r="I162" s="8"/>
      <c r="L162" s="179"/>
      <c r="M162" s="182"/>
      <c r="N162" s="183"/>
      <c r="O162" s="183"/>
      <c r="P162" s="183"/>
      <c r="Q162" s="183"/>
      <c r="R162" s="183"/>
      <c r="S162" s="183"/>
      <c r="T162" s="184"/>
      <c r="AT162" s="180" t="s">
        <v>155</v>
      </c>
      <c r="AU162" s="180" t="s">
        <v>83</v>
      </c>
      <c r="AV162" s="178" t="s">
        <v>81</v>
      </c>
      <c r="AW162" s="178" t="s">
        <v>30</v>
      </c>
      <c r="AX162" s="178" t="s">
        <v>73</v>
      </c>
      <c r="AY162" s="180" t="s">
        <v>124</v>
      </c>
    </row>
    <row r="163" spans="1:65" s="178" customFormat="1">
      <c r="B163" s="179"/>
      <c r="D163" s="158" t="s">
        <v>155</v>
      </c>
      <c r="E163" s="180" t="s">
        <v>1</v>
      </c>
      <c r="F163" s="181" t="s">
        <v>636</v>
      </c>
      <c r="H163" s="180" t="s">
        <v>1</v>
      </c>
      <c r="I163" s="8"/>
      <c r="L163" s="179"/>
      <c r="M163" s="182"/>
      <c r="N163" s="183"/>
      <c r="O163" s="183"/>
      <c r="P163" s="183"/>
      <c r="Q163" s="183"/>
      <c r="R163" s="183"/>
      <c r="S163" s="183"/>
      <c r="T163" s="184"/>
      <c r="AT163" s="180" t="s">
        <v>155</v>
      </c>
      <c r="AU163" s="180" t="s">
        <v>83</v>
      </c>
      <c r="AV163" s="178" t="s">
        <v>81</v>
      </c>
      <c r="AW163" s="178" t="s">
        <v>30</v>
      </c>
      <c r="AX163" s="178" t="s">
        <v>73</v>
      </c>
      <c r="AY163" s="180" t="s">
        <v>124</v>
      </c>
    </row>
    <row r="164" spans="1:65" s="178" customFormat="1">
      <c r="B164" s="179"/>
      <c r="D164" s="158" t="s">
        <v>155</v>
      </c>
      <c r="E164" s="180" t="s">
        <v>1</v>
      </c>
      <c r="F164" s="181" t="s">
        <v>637</v>
      </c>
      <c r="H164" s="180" t="s">
        <v>1</v>
      </c>
      <c r="I164" s="8"/>
      <c r="L164" s="179"/>
      <c r="M164" s="182"/>
      <c r="N164" s="183"/>
      <c r="O164" s="183"/>
      <c r="P164" s="183"/>
      <c r="Q164" s="183"/>
      <c r="R164" s="183"/>
      <c r="S164" s="183"/>
      <c r="T164" s="184"/>
      <c r="AT164" s="180" t="s">
        <v>155</v>
      </c>
      <c r="AU164" s="180" t="s">
        <v>83</v>
      </c>
      <c r="AV164" s="178" t="s">
        <v>81</v>
      </c>
      <c r="AW164" s="178" t="s">
        <v>30</v>
      </c>
      <c r="AX164" s="178" t="s">
        <v>73</v>
      </c>
      <c r="AY164" s="180" t="s">
        <v>124</v>
      </c>
    </row>
    <row r="165" spans="1:65" s="162" customFormat="1">
      <c r="B165" s="163"/>
      <c r="D165" s="158" t="s">
        <v>155</v>
      </c>
      <c r="E165" s="164" t="s">
        <v>1</v>
      </c>
      <c r="F165" s="165" t="s">
        <v>638</v>
      </c>
      <c r="H165" s="166">
        <v>275.39999999999998</v>
      </c>
      <c r="I165" s="6"/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155</v>
      </c>
      <c r="AU165" s="164" t="s">
        <v>83</v>
      </c>
      <c r="AV165" s="162" t="s">
        <v>83</v>
      </c>
      <c r="AW165" s="162" t="s">
        <v>30</v>
      </c>
      <c r="AX165" s="162" t="s">
        <v>73</v>
      </c>
      <c r="AY165" s="164" t="s">
        <v>124</v>
      </c>
    </row>
    <row r="166" spans="1:65" s="170" customFormat="1">
      <c r="B166" s="171"/>
      <c r="D166" s="158" t="s">
        <v>155</v>
      </c>
      <c r="E166" s="172" t="s">
        <v>1</v>
      </c>
      <c r="F166" s="173" t="s">
        <v>157</v>
      </c>
      <c r="H166" s="174">
        <v>275.39999999999998</v>
      </c>
      <c r="I166" s="7"/>
      <c r="L166" s="171"/>
      <c r="M166" s="175"/>
      <c r="N166" s="176"/>
      <c r="O166" s="176"/>
      <c r="P166" s="176"/>
      <c r="Q166" s="176"/>
      <c r="R166" s="176"/>
      <c r="S166" s="176"/>
      <c r="T166" s="177"/>
      <c r="AT166" s="172" t="s">
        <v>155</v>
      </c>
      <c r="AU166" s="172" t="s">
        <v>83</v>
      </c>
      <c r="AV166" s="170" t="s">
        <v>131</v>
      </c>
      <c r="AW166" s="170" t="s">
        <v>30</v>
      </c>
      <c r="AX166" s="170" t="s">
        <v>81</v>
      </c>
      <c r="AY166" s="172" t="s">
        <v>124</v>
      </c>
    </row>
    <row r="167" spans="1:65" s="28" customFormat="1" ht="21.75" customHeight="1">
      <c r="A167" s="24"/>
      <c r="B167" s="25"/>
      <c r="C167" s="146" t="s">
        <v>150</v>
      </c>
      <c r="D167" s="146" t="s">
        <v>126</v>
      </c>
      <c r="E167" s="147" t="s">
        <v>639</v>
      </c>
      <c r="F167" s="148" t="s">
        <v>640</v>
      </c>
      <c r="G167" s="149" t="s">
        <v>142</v>
      </c>
      <c r="H167" s="150">
        <v>20</v>
      </c>
      <c r="I167" s="5"/>
      <c r="J167" s="151">
        <f>ROUND(I167*H167,2)</f>
        <v>0</v>
      </c>
      <c r="K167" s="148" t="s">
        <v>130</v>
      </c>
      <c r="L167" s="25"/>
      <c r="M167" s="152" t="s">
        <v>1</v>
      </c>
      <c r="N167" s="153" t="s">
        <v>38</v>
      </c>
      <c r="O167" s="52"/>
      <c r="P167" s="154">
        <f>O167*H167</f>
        <v>0</v>
      </c>
      <c r="Q167" s="154">
        <v>1.3999999999999999E-4</v>
      </c>
      <c r="R167" s="154">
        <f>Q167*H167</f>
        <v>2.7999999999999995E-3</v>
      </c>
      <c r="S167" s="154">
        <v>0</v>
      </c>
      <c r="T167" s="155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156" t="s">
        <v>131</v>
      </c>
      <c r="AT167" s="156" t="s">
        <v>126</v>
      </c>
      <c r="AU167" s="156" t="s">
        <v>83</v>
      </c>
      <c r="AY167" s="12" t="s">
        <v>124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2" t="s">
        <v>81</v>
      </c>
      <c r="BK167" s="157">
        <f>ROUND(I167*H167,2)</f>
        <v>0</v>
      </c>
      <c r="BL167" s="12" t="s">
        <v>131</v>
      </c>
      <c r="BM167" s="156" t="s">
        <v>187</v>
      </c>
    </row>
    <row r="168" spans="1:65" s="28" customFormat="1">
      <c r="A168" s="24"/>
      <c r="B168" s="25"/>
      <c r="C168" s="24"/>
      <c r="D168" s="158" t="s">
        <v>132</v>
      </c>
      <c r="E168" s="24"/>
      <c r="F168" s="159" t="s">
        <v>640</v>
      </c>
      <c r="G168" s="24"/>
      <c r="H168" s="24"/>
      <c r="I168" s="3"/>
      <c r="J168" s="24"/>
      <c r="K168" s="24"/>
      <c r="L168" s="25"/>
      <c r="M168" s="160"/>
      <c r="N168" s="161"/>
      <c r="O168" s="52"/>
      <c r="P168" s="52"/>
      <c r="Q168" s="52"/>
      <c r="R168" s="52"/>
      <c r="S168" s="52"/>
      <c r="T168" s="53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T168" s="12" t="s">
        <v>132</v>
      </c>
      <c r="AU168" s="12" t="s">
        <v>83</v>
      </c>
    </row>
    <row r="169" spans="1:65" s="28" customFormat="1" ht="16.5" customHeight="1">
      <c r="A169" s="24"/>
      <c r="B169" s="25"/>
      <c r="C169" s="146" t="s">
        <v>189</v>
      </c>
      <c r="D169" s="146" t="s">
        <v>126</v>
      </c>
      <c r="E169" s="147" t="s">
        <v>641</v>
      </c>
      <c r="F169" s="148" t="s">
        <v>642</v>
      </c>
      <c r="G169" s="149" t="s">
        <v>142</v>
      </c>
      <c r="H169" s="150">
        <v>20</v>
      </c>
      <c r="I169" s="5"/>
      <c r="J169" s="151">
        <f>ROUND(I169*H169,2)</f>
        <v>0</v>
      </c>
      <c r="K169" s="148" t="s">
        <v>130</v>
      </c>
      <c r="L169" s="25"/>
      <c r="M169" s="152" t="s">
        <v>1</v>
      </c>
      <c r="N169" s="153" t="s">
        <v>38</v>
      </c>
      <c r="O169" s="52"/>
      <c r="P169" s="154">
        <f>O169*H169</f>
        <v>0</v>
      </c>
      <c r="Q169" s="154">
        <v>5.1999999999999995E-4</v>
      </c>
      <c r="R169" s="154">
        <f>Q169*H169</f>
        <v>1.04E-2</v>
      </c>
      <c r="S169" s="154">
        <v>0</v>
      </c>
      <c r="T169" s="155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156" t="s">
        <v>131</v>
      </c>
      <c r="AT169" s="156" t="s">
        <v>126</v>
      </c>
      <c r="AU169" s="156" t="s">
        <v>83</v>
      </c>
      <c r="AY169" s="12" t="s">
        <v>124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2" t="s">
        <v>81</v>
      </c>
      <c r="BK169" s="157">
        <f>ROUND(I169*H169,2)</f>
        <v>0</v>
      </c>
      <c r="BL169" s="12" t="s">
        <v>131</v>
      </c>
      <c r="BM169" s="156" t="s">
        <v>192</v>
      </c>
    </row>
    <row r="170" spans="1:65" s="28" customFormat="1">
      <c r="A170" s="24"/>
      <c r="B170" s="25"/>
      <c r="C170" s="24"/>
      <c r="D170" s="158" t="s">
        <v>132</v>
      </c>
      <c r="E170" s="24"/>
      <c r="F170" s="159" t="s">
        <v>642</v>
      </c>
      <c r="G170" s="24"/>
      <c r="H170" s="24"/>
      <c r="I170" s="3"/>
      <c r="J170" s="24"/>
      <c r="K170" s="24"/>
      <c r="L170" s="25"/>
      <c r="M170" s="160"/>
      <c r="N170" s="161"/>
      <c r="O170" s="52"/>
      <c r="P170" s="52"/>
      <c r="Q170" s="52"/>
      <c r="R170" s="52"/>
      <c r="S170" s="52"/>
      <c r="T170" s="53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T170" s="12" t="s">
        <v>132</v>
      </c>
      <c r="AU170" s="12" t="s">
        <v>83</v>
      </c>
    </row>
    <row r="171" spans="1:65" s="28" customFormat="1" ht="16.5" customHeight="1">
      <c r="A171" s="24"/>
      <c r="B171" s="25"/>
      <c r="C171" s="146" t="s">
        <v>154</v>
      </c>
      <c r="D171" s="146" t="s">
        <v>126</v>
      </c>
      <c r="E171" s="147" t="s">
        <v>643</v>
      </c>
      <c r="F171" s="148" t="s">
        <v>644</v>
      </c>
      <c r="G171" s="149" t="s">
        <v>142</v>
      </c>
      <c r="H171" s="150">
        <v>4</v>
      </c>
      <c r="I171" s="5"/>
      <c r="J171" s="151">
        <f>ROUND(I171*H171,2)</f>
        <v>0</v>
      </c>
      <c r="K171" s="148" t="s">
        <v>130</v>
      </c>
      <c r="L171" s="25"/>
      <c r="M171" s="152" t="s">
        <v>1</v>
      </c>
      <c r="N171" s="153" t="s">
        <v>38</v>
      </c>
      <c r="O171" s="52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156" t="s">
        <v>131</v>
      </c>
      <c r="AT171" s="156" t="s">
        <v>126</v>
      </c>
      <c r="AU171" s="156" t="s">
        <v>83</v>
      </c>
      <c r="AY171" s="12" t="s">
        <v>124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2" t="s">
        <v>81</v>
      </c>
      <c r="BK171" s="157">
        <f>ROUND(I171*H171,2)</f>
        <v>0</v>
      </c>
      <c r="BL171" s="12" t="s">
        <v>131</v>
      </c>
      <c r="BM171" s="156" t="s">
        <v>200</v>
      </c>
    </row>
    <row r="172" spans="1:65" s="28" customFormat="1">
      <c r="A172" s="24"/>
      <c r="B172" s="25"/>
      <c r="C172" s="24"/>
      <c r="D172" s="158" t="s">
        <v>132</v>
      </c>
      <c r="E172" s="24"/>
      <c r="F172" s="159" t="s">
        <v>644</v>
      </c>
      <c r="G172" s="24"/>
      <c r="H172" s="24"/>
      <c r="I172" s="3"/>
      <c r="J172" s="24"/>
      <c r="K172" s="24"/>
      <c r="L172" s="25"/>
      <c r="M172" s="160"/>
      <c r="N172" s="161"/>
      <c r="O172" s="52"/>
      <c r="P172" s="52"/>
      <c r="Q172" s="52"/>
      <c r="R172" s="52"/>
      <c r="S172" s="52"/>
      <c r="T172" s="53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T172" s="12" t="s">
        <v>132</v>
      </c>
      <c r="AU172" s="12" t="s">
        <v>83</v>
      </c>
    </row>
    <row r="173" spans="1:65" s="28" customFormat="1" ht="21.75" customHeight="1">
      <c r="A173" s="24"/>
      <c r="B173" s="25"/>
      <c r="C173" s="146" t="s">
        <v>8</v>
      </c>
      <c r="D173" s="146" t="s">
        <v>126</v>
      </c>
      <c r="E173" s="147" t="s">
        <v>645</v>
      </c>
      <c r="F173" s="148" t="s">
        <v>646</v>
      </c>
      <c r="G173" s="149" t="s">
        <v>647</v>
      </c>
      <c r="H173" s="150">
        <v>1.5</v>
      </c>
      <c r="I173" s="5"/>
      <c r="J173" s="151">
        <f>ROUND(I173*H173,2)</f>
        <v>0</v>
      </c>
      <c r="K173" s="148" t="s">
        <v>648</v>
      </c>
      <c r="L173" s="25"/>
      <c r="M173" s="152" t="s">
        <v>1</v>
      </c>
      <c r="N173" s="153" t="s">
        <v>38</v>
      </c>
      <c r="O173" s="52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156" t="s">
        <v>131</v>
      </c>
      <c r="AT173" s="156" t="s">
        <v>126</v>
      </c>
      <c r="AU173" s="156" t="s">
        <v>83</v>
      </c>
      <c r="AY173" s="12" t="s">
        <v>124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2" t="s">
        <v>81</v>
      </c>
      <c r="BK173" s="157">
        <f>ROUND(I173*H173,2)</f>
        <v>0</v>
      </c>
      <c r="BL173" s="12" t="s">
        <v>131</v>
      </c>
      <c r="BM173" s="156" t="s">
        <v>204</v>
      </c>
    </row>
    <row r="174" spans="1:65" s="28" customFormat="1" ht="19.5">
      <c r="A174" s="24"/>
      <c r="B174" s="25"/>
      <c r="C174" s="24"/>
      <c r="D174" s="158" t="s">
        <v>132</v>
      </c>
      <c r="E174" s="24"/>
      <c r="F174" s="159" t="s">
        <v>646</v>
      </c>
      <c r="G174" s="24"/>
      <c r="H174" s="24"/>
      <c r="I174" s="3"/>
      <c r="J174" s="24"/>
      <c r="K174" s="24"/>
      <c r="L174" s="25"/>
      <c r="M174" s="160"/>
      <c r="N174" s="161"/>
      <c r="O174" s="52"/>
      <c r="P174" s="52"/>
      <c r="Q174" s="52"/>
      <c r="R174" s="52"/>
      <c r="S174" s="52"/>
      <c r="T174" s="53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T174" s="12" t="s">
        <v>132</v>
      </c>
      <c r="AU174" s="12" t="s">
        <v>83</v>
      </c>
    </row>
    <row r="175" spans="1:65" s="162" customFormat="1">
      <c r="B175" s="163"/>
      <c r="D175" s="158" t="s">
        <v>155</v>
      </c>
      <c r="E175" s="164" t="s">
        <v>1</v>
      </c>
      <c r="F175" s="165" t="s">
        <v>649</v>
      </c>
      <c r="H175" s="166">
        <v>1.5</v>
      </c>
      <c r="I175" s="6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155</v>
      </c>
      <c r="AU175" s="164" t="s">
        <v>83</v>
      </c>
      <c r="AV175" s="162" t="s">
        <v>83</v>
      </c>
      <c r="AW175" s="162" t="s">
        <v>30</v>
      </c>
      <c r="AX175" s="162" t="s">
        <v>73</v>
      </c>
      <c r="AY175" s="164" t="s">
        <v>124</v>
      </c>
    </row>
    <row r="176" spans="1:65" s="170" customFormat="1">
      <c r="B176" s="171"/>
      <c r="D176" s="158" t="s">
        <v>155</v>
      </c>
      <c r="E176" s="172" t="s">
        <v>1</v>
      </c>
      <c r="F176" s="173" t="s">
        <v>157</v>
      </c>
      <c r="H176" s="174">
        <v>1.5</v>
      </c>
      <c r="I176" s="7"/>
      <c r="L176" s="171"/>
      <c r="M176" s="175"/>
      <c r="N176" s="176"/>
      <c r="O176" s="176"/>
      <c r="P176" s="176"/>
      <c r="Q176" s="176"/>
      <c r="R176" s="176"/>
      <c r="S176" s="176"/>
      <c r="T176" s="177"/>
      <c r="AT176" s="172" t="s">
        <v>155</v>
      </c>
      <c r="AU176" s="172" t="s">
        <v>83</v>
      </c>
      <c r="AV176" s="170" t="s">
        <v>131</v>
      </c>
      <c r="AW176" s="170" t="s">
        <v>30</v>
      </c>
      <c r="AX176" s="170" t="s">
        <v>81</v>
      </c>
      <c r="AY176" s="172" t="s">
        <v>124</v>
      </c>
    </row>
    <row r="177" spans="1:65" s="28" customFormat="1" ht="21.75" customHeight="1">
      <c r="A177" s="24"/>
      <c r="B177" s="25"/>
      <c r="C177" s="146" t="s">
        <v>161</v>
      </c>
      <c r="D177" s="146" t="s">
        <v>126</v>
      </c>
      <c r="E177" s="147" t="s">
        <v>650</v>
      </c>
      <c r="F177" s="148" t="s">
        <v>651</v>
      </c>
      <c r="G177" s="149" t="s">
        <v>142</v>
      </c>
      <c r="H177" s="150">
        <v>459</v>
      </c>
      <c r="I177" s="5"/>
      <c r="J177" s="151">
        <f>ROUND(I177*H177,2)</f>
        <v>0</v>
      </c>
      <c r="K177" s="148" t="s">
        <v>130</v>
      </c>
      <c r="L177" s="25"/>
      <c r="M177" s="152" t="s">
        <v>1</v>
      </c>
      <c r="N177" s="153" t="s">
        <v>38</v>
      </c>
      <c r="O177" s="52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156" t="s">
        <v>131</v>
      </c>
      <c r="AT177" s="156" t="s">
        <v>126</v>
      </c>
      <c r="AU177" s="156" t="s">
        <v>83</v>
      </c>
      <c r="AY177" s="12" t="s">
        <v>124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2" t="s">
        <v>81</v>
      </c>
      <c r="BK177" s="157">
        <f>ROUND(I177*H177,2)</f>
        <v>0</v>
      </c>
      <c r="BL177" s="12" t="s">
        <v>131</v>
      </c>
      <c r="BM177" s="156" t="s">
        <v>207</v>
      </c>
    </row>
    <row r="178" spans="1:65" s="28" customFormat="1">
      <c r="A178" s="24"/>
      <c r="B178" s="25"/>
      <c r="C178" s="24"/>
      <c r="D178" s="158" t="s">
        <v>132</v>
      </c>
      <c r="E178" s="24"/>
      <c r="F178" s="159" t="s">
        <v>651</v>
      </c>
      <c r="G178" s="24"/>
      <c r="H178" s="24"/>
      <c r="I178" s="3"/>
      <c r="J178" s="24"/>
      <c r="K178" s="24"/>
      <c r="L178" s="25"/>
      <c r="M178" s="160"/>
      <c r="N178" s="161"/>
      <c r="O178" s="52"/>
      <c r="P178" s="52"/>
      <c r="Q178" s="52"/>
      <c r="R178" s="52"/>
      <c r="S178" s="52"/>
      <c r="T178" s="53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T178" s="12" t="s">
        <v>132</v>
      </c>
      <c r="AU178" s="12" t="s">
        <v>83</v>
      </c>
    </row>
    <row r="179" spans="1:65" s="178" customFormat="1" ht="22.5">
      <c r="B179" s="179"/>
      <c r="D179" s="158" t="s">
        <v>155</v>
      </c>
      <c r="E179" s="180" t="s">
        <v>1</v>
      </c>
      <c r="F179" s="181" t="s">
        <v>652</v>
      </c>
      <c r="H179" s="180" t="s">
        <v>1</v>
      </c>
      <c r="I179" s="8"/>
      <c r="L179" s="179"/>
      <c r="M179" s="182"/>
      <c r="N179" s="183"/>
      <c r="O179" s="183"/>
      <c r="P179" s="183"/>
      <c r="Q179" s="183"/>
      <c r="R179" s="183"/>
      <c r="S179" s="183"/>
      <c r="T179" s="184"/>
      <c r="AT179" s="180" t="s">
        <v>155</v>
      </c>
      <c r="AU179" s="180" t="s">
        <v>83</v>
      </c>
      <c r="AV179" s="178" t="s">
        <v>81</v>
      </c>
      <c r="AW179" s="178" t="s">
        <v>30</v>
      </c>
      <c r="AX179" s="178" t="s">
        <v>73</v>
      </c>
      <c r="AY179" s="180" t="s">
        <v>124</v>
      </c>
    </row>
    <row r="180" spans="1:65" s="162" customFormat="1">
      <c r="B180" s="163"/>
      <c r="D180" s="158" t="s">
        <v>155</v>
      </c>
      <c r="E180" s="164" t="s">
        <v>1</v>
      </c>
      <c r="F180" s="165" t="s">
        <v>653</v>
      </c>
      <c r="H180" s="166">
        <v>459</v>
      </c>
      <c r="I180" s="6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155</v>
      </c>
      <c r="AU180" s="164" t="s">
        <v>83</v>
      </c>
      <c r="AV180" s="162" t="s">
        <v>83</v>
      </c>
      <c r="AW180" s="162" t="s">
        <v>30</v>
      </c>
      <c r="AX180" s="162" t="s">
        <v>73</v>
      </c>
      <c r="AY180" s="164" t="s">
        <v>124</v>
      </c>
    </row>
    <row r="181" spans="1:65" s="170" customFormat="1">
      <c r="B181" s="171"/>
      <c r="D181" s="158" t="s">
        <v>155</v>
      </c>
      <c r="E181" s="172" t="s">
        <v>1</v>
      </c>
      <c r="F181" s="173" t="s">
        <v>157</v>
      </c>
      <c r="H181" s="174">
        <v>459</v>
      </c>
      <c r="I181" s="7"/>
      <c r="L181" s="171"/>
      <c r="M181" s="175"/>
      <c r="N181" s="176"/>
      <c r="O181" s="176"/>
      <c r="P181" s="176"/>
      <c r="Q181" s="176"/>
      <c r="R181" s="176"/>
      <c r="S181" s="176"/>
      <c r="T181" s="177"/>
      <c r="AT181" s="172" t="s">
        <v>155</v>
      </c>
      <c r="AU181" s="172" t="s">
        <v>83</v>
      </c>
      <c r="AV181" s="170" t="s">
        <v>131</v>
      </c>
      <c r="AW181" s="170" t="s">
        <v>30</v>
      </c>
      <c r="AX181" s="170" t="s">
        <v>81</v>
      </c>
      <c r="AY181" s="172" t="s">
        <v>124</v>
      </c>
    </row>
    <row r="182" spans="1:65" s="133" customFormat="1" ht="22.9" customHeight="1">
      <c r="B182" s="134"/>
      <c r="D182" s="135" t="s">
        <v>72</v>
      </c>
      <c r="E182" s="144" t="s">
        <v>163</v>
      </c>
      <c r="F182" s="144" t="s">
        <v>376</v>
      </c>
      <c r="I182" s="4"/>
      <c r="J182" s="145">
        <f>BK182</f>
        <v>0</v>
      </c>
      <c r="L182" s="134"/>
      <c r="M182" s="138"/>
      <c r="N182" s="139"/>
      <c r="O182" s="139"/>
      <c r="P182" s="140">
        <f>SUM(P183:P201)</f>
        <v>0</v>
      </c>
      <c r="Q182" s="139"/>
      <c r="R182" s="140">
        <f>SUM(R183:R201)</f>
        <v>224.21198672</v>
      </c>
      <c r="S182" s="139"/>
      <c r="T182" s="141">
        <f>SUM(T183:T201)</f>
        <v>0</v>
      </c>
      <c r="AR182" s="135" t="s">
        <v>81</v>
      </c>
      <c r="AT182" s="142" t="s">
        <v>72</v>
      </c>
      <c r="AU182" s="142" t="s">
        <v>81</v>
      </c>
      <c r="AY182" s="135" t="s">
        <v>124</v>
      </c>
      <c r="BK182" s="143">
        <f>SUM(BK183:BK201)</f>
        <v>0</v>
      </c>
    </row>
    <row r="183" spans="1:65" s="28" customFormat="1" ht="21.75" customHeight="1">
      <c r="A183" s="24"/>
      <c r="B183" s="25"/>
      <c r="C183" s="146" t="s">
        <v>211</v>
      </c>
      <c r="D183" s="146" t="s">
        <v>126</v>
      </c>
      <c r="E183" s="147" t="s">
        <v>654</v>
      </c>
      <c r="F183" s="148" t="s">
        <v>655</v>
      </c>
      <c r="G183" s="149" t="s">
        <v>142</v>
      </c>
      <c r="H183" s="150">
        <v>2</v>
      </c>
      <c r="I183" s="5"/>
      <c r="J183" s="151">
        <f>ROUND(I183*H183,2)</f>
        <v>0</v>
      </c>
      <c r="K183" s="148" t="s">
        <v>130</v>
      </c>
      <c r="L183" s="25"/>
      <c r="M183" s="152" t="s">
        <v>1</v>
      </c>
      <c r="N183" s="153" t="s">
        <v>38</v>
      </c>
      <c r="O183" s="52"/>
      <c r="P183" s="154">
        <f>O183*H183</f>
        <v>0</v>
      </c>
      <c r="Q183" s="154">
        <v>6.9999999999999999E-4</v>
      </c>
      <c r="R183" s="154">
        <f>Q183*H183</f>
        <v>1.4E-3</v>
      </c>
      <c r="S183" s="154">
        <v>0</v>
      </c>
      <c r="T183" s="155">
        <f>S183*H183</f>
        <v>0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156" t="s">
        <v>131</v>
      </c>
      <c r="AT183" s="156" t="s">
        <v>126</v>
      </c>
      <c r="AU183" s="156" t="s">
        <v>83</v>
      </c>
      <c r="AY183" s="12" t="s">
        <v>124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2" t="s">
        <v>81</v>
      </c>
      <c r="BK183" s="157">
        <f>ROUND(I183*H183,2)</f>
        <v>0</v>
      </c>
      <c r="BL183" s="12" t="s">
        <v>131</v>
      </c>
      <c r="BM183" s="156" t="s">
        <v>214</v>
      </c>
    </row>
    <row r="184" spans="1:65" s="28" customFormat="1" ht="19.5">
      <c r="A184" s="24"/>
      <c r="B184" s="25"/>
      <c r="C184" s="24"/>
      <c r="D184" s="158" t="s">
        <v>132</v>
      </c>
      <c r="E184" s="24"/>
      <c r="F184" s="159" t="s">
        <v>655</v>
      </c>
      <c r="G184" s="24"/>
      <c r="H184" s="24"/>
      <c r="I184" s="3"/>
      <c r="J184" s="24"/>
      <c r="K184" s="24"/>
      <c r="L184" s="25"/>
      <c r="M184" s="160"/>
      <c r="N184" s="161"/>
      <c r="O184" s="52"/>
      <c r="P184" s="52"/>
      <c r="Q184" s="52"/>
      <c r="R184" s="52"/>
      <c r="S184" s="52"/>
      <c r="T184" s="53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T184" s="12" t="s">
        <v>132</v>
      </c>
      <c r="AU184" s="12" t="s">
        <v>83</v>
      </c>
    </row>
    <row r="185" spans="1:65" s="28" customFormat="1" ht="16.5" customHeight="1">
      <c r="A185" s="24"/>
      <c r="B185" s="25"/>
      <c r="C185" s="186" t="s">
        <v>167</v>
      </c>
      <c r="D185" s="186" t="s">
        <v>196</v>
      </c>
      <c r="E185" s="187" t="s">
        <v>656</v>
      </c>
      <c r="F185" s="188" t="s">
        <v>657</v>
      </c>
      <c r="G185" s="189" t="s">
        <v>142</v>
      </c>
      <c r="H185" s="190">
        <v>2</v>
      </c>
      <c r="I185" s="9"/>
      <c r="J185" s="191">
        <f>ROUND(I185*H185,2)</f>
        <v>0</v>
      </c>
      <c r="K185" s="188" t="s">
        <v>130</v>
      </c>
      <c r="L185" s="192"/>
      <c r="M185" s="193" t="s">
        <v>1</v>
      </c>
      <c r="N185" s="194" t="s">
        <v>38</v>
      </c>
      <c r="O185" s="52"/>
      <c r="P185" s="154">
        <f>O185*H185</f>
        <v>0</v>
      </c>
      <c r="Q185" s="154">
        <v>3.0000000000000001E-3</v>
      </c>
      <c r="R185" s="154">
        <f>Q185*H185</f>
        <v>6.0000000000000001E-3</v>
      </c>
      <c r="S185" s="154">
        <v>0</v>
      </c>
      <c r="T185" s="155">
        <f>S185*H185</f>
        <v>0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156" t="s">
        <v>143</v>
      </c>
      <c r="AT185" s="156" t="s">
        <v>196</v>
      </c>
      <c r="AU185" s="156" t="s">
        <v>83</v>
      </c>
      <c r="AY185" s="12" t="s">
        <v>124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2" t="s">
        <v>81</v>
      </c>
      <c r="BK185" s="157">
        <f>ROUND(I185*H185,2)</f>
        <v>0</v>
      </c>
      <c r="BL185" s="12" t="s">
        <v>131</v>
      </c>
      <c r="BM185" s="156" t="s">
        <v>658</v>
      </c>
    </row>
    <row r="186" spans="1:65" s="28" customFormat="1">
      <c r="A186" s="24"/>
      <c r="B186" s="25"/>
      <c r="C186" s="24"/>
      <c r="D186" s="158" t="s">
        <v>132</v>
      </c>
      <c r="E186" s="24"/>
      <c r="F186" s="159" t="s">
        <v>659</v>
      </c>
      <c r="G186" s="24"/>
      <c r="H186" s="24"/>
      <c r="I186" s="3"/>
      <c r="J186" s="24"/>
      <c r="K186" s="24"/>
      <c r="L186" s="25"/>
      <c r="M186" s="160"/>
      <c r="N186" s="161"/>
      <c r="O186" s="52"/>
      <c r="P186" s="52"/>
      <c r="Q186" s="52"/>
      <c r="R186" s="52"/>
      <c r="S186" s="52"/>
      <c r="T186" s="53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T186" s="12" t="s">
        <v>132</v>
      </c>
      <c r="AU186" s="12" t="s">
        <v>83</v>
      </c>
    </row>
    <row r="187" spans="1:65" s="28" customFormat="1" ht="21.75" customHeight="1">
      <c r="A187" s="24"/>
      <c r="B187" s="25"/>
      <c r="C187" s="146" t="s">
        <v>223</v>
      </c>
      <c r="D187" s="146" t="s">
        <v>126</v>
      </c>
      <c r="E187" s="147" t="s">
        <v>660</v>
      </c>
      <c r="F187" s="148" t="s">
        <v>661</v>
      </c>
      <c r="G187" s="149" t="s">
        <v>142</v>
      </c>
      <c r="H187" s="150">
        <v>2</v>
      </c>
      <c r="I187" s="5"/>
      <c r="J187" s="151">
        <f>ROUND(I187*H187,2)</f>
        <v>0</v>
      </c>
      <c r="K187" s="148" t="s">
        <v>130</v>
      </c>
      <c r="L187" s="25"/>
      <c r="M187" s="152" t="s">
        <v>1</v>
      </c>
      <c r="N187" s="153" t="s">
        <v>38</v>
      </c>
      <c r="O187" s="52"/>
      <c r="P187" s="154">
        <f>O187*H187</f>
        <v>0</v>
      </c>
      <c r="Q187" s="154">
        <v>0.109405</v>
      </c>
      <c r="R187" s="154">
        <f>Q187*H187</f>
        <v>0.21881</v>
      </c>
      <c r="S187" s="154">
        <v>0</v>
      </c>
      <c r="T187" s="155">
        <f>S187*H187</f>
        <v>0</v>
      </c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R187" s="156" t="s">
        <v>131</v>
      </c>
      <c r="AT187" s="156" t="s">
        <v>126</v>
      </c>
      <c r="AU187" s="156" t="s">
        <v>83</v>
      </c>
      <c r="AY187" s="12" t="s">
        <v>124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2" t="s">
        <v>81</v>
      </c>
      <c r="BK187" s="157">
        <f>ROUND(I187*H187,2)</f>
        <v>0</v>
      </c>
      <c r="BL187" s="12" t="s">
        <v>131</v>
      </c>
      <c r="BM187" s="156" t="s">
        <v>226</v>
      </c>
    </row>
    <row r="188" spans="1:65" s="28" customFormat="1" ht="19.5">
      <c r="A188" s="24"/>
      <c r="B188" s="25"/>
      <c r="C188" s="24"/>
      <c r="D188" s="158" t="s">
        <v>132</v>
      </c>
      <c r="E188" s="24"/>
      <c r="F188" s="159" t="s">
        <v>661</v>
      </c>
      <c r="G188" s="24"/>
      <c r="H188" s="24"/>
      <c r="I188" s="3"/>
      <c r="J188" s="24"/>
      <c r="K188" s="24"/>
      <c r="L188" s="25"/>
      <c r="M188" s="160"/>
      <c r="N188" s="161"/>
      <c r="O188" s="52"/>
      <c r="P188" s="52"/>
      <c r="Q188" s="52"/>
      <c r="R188" s="52"/>
      <c r="S188" s="52"/>
      <c r="T188" s="53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T188" s="12" t="s">
        <v>132</v>
      </c>
      <c r="AU188" s="12" t="s">
        <v>83</v>
      </c>
    </row>
    <row r="189" spans="1:65" s="28" customFormat="1" ht="16.5" customHeight="1">
      <c r="A189" s="24"/>
      <c r="B189" s="25"/>
      <c r="C189" s="186" t="s">
        <v>174</v>
      </c>
      <c r="D189" s="186" t="s">
        <v>196</v>
      </c>
      <c r="E189" s="187" t="s">
        <v>662</v>
      </c>
      <c r="F189" s="188" t="s">
        <v>663</v>
      </c>
      <c r="G189" s="189" t="s">
        <v>142</v>
      </c>
      <c r="H189" s="190">
        <v>2</v>
      </c>
      <c r="I189" s="9"/>
      <c r="J189" s="191">
        <f>ROUND(I189*H189,2)</f>
        <v>0</v>
      </c>
      <c r="K189" s="188" t="s">
        <v>130</v>
      </c>
      <c r="L189" s="192"/>
      <c r="M189" s="193" t="s">
        <v>1</v>
      </c>
      <c r="N189" s="194" t="s">
        <v>38</v>
      </c>
      <c r="O189" s="52"/>
      <c r="P189" s="154">
        <f>O189*H189</f>
        <v>0</v>
      </c>
      <c r="Q189" s="154">
        <v>6.1000000000000004E-3</v>
      </c>
      <c r="R189" s="154">
        <f>Q189*H189</f>
        <v>1.2200000000000001E-2</v>
      </c>
      <c r="S189" s="154">
        <v>0</v>
      </c>
      <c r="T189" s="155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156" t="s">
        <v>143</v>
      </c>
      <c r="AT189" s="156" t="s">
        <v>196</v>
      </c>
      <c r="AU189" s="156" t="s">
        <v>83</v>
      </c>
      <c r="AY189" s="12" t="s">
        <v>124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2" t="s">
        <v>81</v>
      </c>
      <c r="BK189" s="157">
        <f>ROUND(I189*H189,2)</f>
        <v>0</v>
      </c>
      <c r="BL189" s="12" t="s">
        <v>131</v>
      </c>
      <c r="BM189" s="156" t="s">
        <v>230</v>
      </c>
    </row>
    <row r="190" spans="1:65" s="28" customFormat="1">
      <c r="A190" s="24"/>
      <c r="B190" s="25"/>
      <c r="C190" s="24"/>
      <c r="D190" s="158" t="s">
        <v>132</v>
      </c>
      <c r="E190" s="24"/>
      <c r="F190" s="159" t="s">
        <v>663</v>
      </c>
      <c r="G190" s="24"/>
      <c r="H190" s="24"/>
      <c r="I190" s="3"/>
      <c r="J190" s="24"/>
      <c r="K190" s="24"/>
      <c r="L190" s="25"/>
      <c r="M190" s="160"/>
      <c r="N190" s="161"/>
      <c r="O190" s="52"/>
      <c r="P190" s="52"/>
      <c r="Q190" s="52"/>
      <c r="R190" s="52"/>
      <c r="S190" s="52"/>
      <c r="T190" s="53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T190" s="12" t="s">
        <v>132</v>
      </c>
      <c r="AU190" s="12" t="s">
        <v>83</v>
      </c>
    </row>
    <row r="191" spans="1:65" s="28" customFormat="1" ht="16.5" customHeight="1">
      <c r="A191" s="24"/>
      <c r="B191" s="25"/>
      <c r="C191" s="146" t="s">
        <v>7</v>
      </c>
      <c r="D191" s="146" t="s">
        <v>126</v>
      </c>
      <c r="E191" s="147" t="s">
        <v>664</v>
      </c>
      <c r="F191" s="148" t="s">
        <v>665</v>
      </c>
      <c r="G191" s="149" t="s">
        <v>160</v>
      </c>
      <c r="H191" s="150">
        <v>120.9</v>
      </c>
      <c r="I191" s="5"/>
      <c r="J191" s="151">
        <f>ROUND(I191*H191,2)</f>
        <v>0</v>
      </c>
      <c r="K191" s="148" t="s">
        <v>130</v>
      </c>
      <c r="L191" s="25"/>
      <c r="M191" s="152" t="s">
        <v>1</v>
      </c>
      <c r="N191" s="153" t="s">
        <v>38</v>
      </c>
      <c r="O191" s="52"/>
      <c r="P191" s="154">
        <f>O191*H191</f>
        <v>0</v>
      </c>
      <c r="Q191" s="154">
        <v>1.8466400000000001</v>
      </c>
      <c r="R191" s="154">
        <f>Q191*H191</f>
        <v>223.25877600000001</v>
      </c>
      <c r="S191" s="154">
        <v>0</v>
      </c>
      <c r="T191" s="155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156" t="s">
        <v>131</v>
      </c>
      <c r="AT191" s="156" t="s">
        <v>126</v>
      </c>
      <c r="AU191" s="156" t="s">
        <v>83</v>
      </c>
      <c r="AY191" s="12" t="s">
        <v>124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2" t="s">
        <v>81</v>
      </c>
      <c r="BK191" s="157">
        <f>ROUND(I191*H191,2)</f>
        <v>0</v>
      </c>
      <c r="BL191" s="12" t="s">
        <v>131</v>
      </c>
      <c r="BM191" s="156" t="s">
        <v>234</v>
      </c>
    </row>
    <row r="192" spans="1:65" s="28" customFormat="1">
      <c r="A192" s="24"/>
      <c r="B192" s="25"/>
      <c r="C192" s="24"/>
      <c r="D192" s="158" t="s">
        <v>132</v>
      </c>
      <c r="E192" s="24"/>
      <c r="F192" s="159" t="s">
        <v>665</v>
      </c>
      <c r="G192" s="24"/>
      <c r="H192" s="24"/>
      <c r="I192" s="3"/>
      <c r="J192" s="24"/>
      <c r="K192" s="24"/>
      <c r="L192" s="25"/>
      <c r="M192" s="160"/>
      <c r="N192" s="161"/>
      <c r="O192" s="52"/>
      <c r="P192" s="52"/>
      <c r="Q192" s="52"/>
      <c r="R192" s="52"/>
      <c r="S192" s="52"/>
      <c r="T192" s="53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T192" s="12" t="s">
        <v>132</v>
      </c>
      <c r="AU192" s="12" t="s">
        <v>83</v>
      </c>
    </row>
    <row r="193" spans="1:65" s="178" customFormat="1" ht="22.5">
      <c r="B193" s="179"/>
      <c r="D193" s="158" t="s">
        <v>155</v>
      </c>
      <c r="E193" s="180" t="s">
        <v>1</v>
      </c>
      <c r="F193" s="181" t="s">
        <v>666</v>
      </c>
      <c r="H193" s="180" t="s">
        <v>1</v>
      </c>
      <c r="I193" s="8"/>
      <c r="L193" s="179"/>
      <c r="M193" s="182"/>
      <c r="N193" s="183"/>
      <c r="O193" s="183"/>
      <c r="P193" s="183"/>
      <c r="Q193" s="183"/>
      <c r="R193" s="183"/>
      <c r="S193" s="183"/>
      <c r="T193" s="184"/>
      <c r="AT193" s="180" t="s">
        <v>155</v>
      </c>
      <c r="AU193" s="180" t="s">
        <v>83</v>
      </c>
      <c r="AV193" s="178" t="s">
        <v>81</v>
      </c>
      <c r="AW193" s="178" t="s">
        <v>30</v>
      </c>
      <c r="AX193" s="178" t="s">
        <v>73</v>
      </c>
      <c r="AY193" s="180" t="s">
        <v>124</v>
      </c>
    </row>
    <row r="194" spans="1:65" s="162" customFormat="1">
      <c r="B194" s="163"/>
      <c r="D194" s="158" t="s">
        <v>155</v>
      </c>
      <c r="E194" s="164" t="s">
        <v>1</v>
      </c>
      <c r="F194" s="165" t="s">
        <v>667</v>
      </c>
      <c r="H194" s="166">
        <v>120.9</v>
      </c>
      <c r="I194" s="6"/>
      <c r="L194" s="163"/>
      <c r="M194" s="167"/>
      <c r="N194" s="168"/>
      <c r="O194" s="168"/>
      <c r="P194" s="168"/>
      <c r="Q194" s="168"/>
      <c r="R194" s="168"/>
      <c r="S194" s="168"/>
      <c r="T194" s="169"/>
      <c r="AT194" s="164" t="s">
        <v>155</v>
      </c>
      <c r="AU194" s="164" t="s">
        <v>83</v>
      </c>
      <c r="AV194" s="162" t="s">
        <v>83</v>
      </c>
      <c r="AW194" s="162" t="s">
        <v>30</v>
      </c>
      <c r="AX194" s="162" t="s">
        <v>73</v>
      </c>
      <c r="AY194" s="164" t="s">
        <v>124</v>
      </c>
    </row>
    <row r="195" spans="1:65" s="170" customFormat="1">
      <c r="B195" s="171"/>
      <c r="D195" s="158" t="s">
        <v>155</v>
      </c>
      <c r="E195" s="172" t="s">
        <v>1</v>
      </c>
      <c r="F195" s="173" t="s">
        <v>157</v>
      </c>
      <c r="H195" s="174">
        <v>120.9</v>
      </c>
      <c r="I195" s="7"/>
      <c r="L195" s="171"/>
      <c r="M195" s="175"/>
      <c r="N195" s="176"/>
      <c r="O195" s="176"/>
      <c r="P195" s="176"/>
      <c r="Q195" s="176"/>
      <c r="R195" s="176"/>
      <c r="S195" s="176"/>
      <c r="T195" s="177"/>
      <c r="AT195" s="172" t="s">
        <v>155</v>
      </c>
      <c r="AU195" s="172" t="s">
        <v>83</v>
      </c>
      <c r="AV195" s="170" t="s">
        <v>131</v>
      </c>
      <c r="AW195" s="170" t="s">
        <v>30</v>
      </c>
      <c r="AX195" s="170" t="s">
        <v>81</v>
      </c>
      <c r="AY195" s="172" t="s">
        <v>124</v>
      </c>
    </row>
    <row r="196" spans="1:65" s="28" customFormat="1" ht="16.5" customHeight="1">
      <c r="A196" s="24"/>
      <c r="B196" s="25"/>
      <c r="C196" s="146" t="s">
        <v>183</v>
      </c>
      <c r="D196" s="146" t="s">
        <v>126</v>
      </c>
      <c r="E196" s="147" t="s">
        <v>668</v>
      </c>
      <c r="F196" s="148" t="s">
        <v>669</v>
      </c>
      <c r="G196" s="149" t="s">
        <v>142</v>
      </c>
      <c r="H196" s="150">
        <v>2</v>
      </c>
      <c r="I196" s="5"/>
      <c r="J196" s="151">
        <f>ROUND(I196*H196,2)</f>
        <v>0</v>
      </c>
      <c r="K196" s="148" t="s">
        <v>130</v>
      </c>
      <c r="L196" s="25"/>
      <c r="M196" s="152" t="s">
        <v>1</v>
      </c>
      <c r="N196" s="153" t="s">
        <v>38</v>
      </c>
      <c r="O196" s="52"/>
      <c r="P196" s="154">
        <f>O196*H196</f>
        <v>0</v>
      </c>
      <c r="Q196" s="154">
        <v>0.33391786000000001</v>
      </c>
      <c r="R196" s="154">
        <f>Q196*H196</f>
        <v>0.66783572000000002</v>
      </c>
      <c r="S196" s="154">
        <v>0</v>
      </c>
      <c r="T196" s="155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156" t="s">
        <v>131</v>
      </c>
      <c r="AT196" s="156" t="s">
        <v>126</v>
      </c>
      <c r="AU196" s="156" t="s">
        <v>83</v>
      </c>
      <c r="AY196" s="12" t="s">
        <v>124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2" t="s">
        <v>81</v>
      </c>
      <c r="BK196" s="157">
        <f>ROUND(I196*H196,2)</f>
        <v>0</v>
      </c>
      <c r="BL196" s="12" t="s">
        <v>131</v>
      </c>
      <c r="BM196" s="156" t="s">
        <v>239</v>
      </c>
    </row>
    <row r="197" spans="1:65" s="28" customFormat="1">
      <c r="A197" s="24"/>
      <c r="B197" s="25"/>
      <c r="C197" s="24"/>
      <c r="D197" s="158" t="s">
        <v>132</v>
      </c>
      <c r="E197" s="24"/>
      <c r="F197" s="159" t="s">
        <v>669</v>
      </c>
      <c r="G197" s="24"/>
      <c r="H197" s="24"/>
      <c r="I197" s="3"/>
      <c r="J197" s="24"/>
      <c r="K197" s="24"/>
      <c r="L197" s="25"/>
      <c r="M197" s="160"/>
      <c r="N197" s="161"/>
      <c r="O197" s="52"/>
      <c r="P197" s="52"/>
      <c r="Q197" s="52"/>
      <c r="R197" s="52"/>
      <c r="S197" s="52"/>
      <c r="T197" s="53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T197" s="12" t="s">
        <v>132</v>
      </c>
      <c r="AU197" s="12" t="s">
        <v>83</v>
      </c>
    </row>
    <row r="198" spans="1:65" s="28" customFormat="1" ht="16.5" customHeight="1">
      <c r="A198" s="24"/>
      <c r="B198" s="25"/>
      <c r="C198" s="146" t="s">
        <v>240</v>
      </c>
      <c r="D198" s="146" t="s">
        <v>126</v>
      </c>
      <c r="E198" s="147" t="s">
        <v>670</v>
      </c>
      <c r="F198" s="148" t="s">
        <v>671</v>
      </c>
      <c r="G198" s="149" t="s">
        <v>142</v>
      </c>
      <c r="H198" s="150">
        <v>1</v>
      </c>
      <c r="I198" s="5"/>
      <c r="J198" s="151">
        <f>ROUND(I198*H198,2)</f>
        <v>0</v>
      </c>
      <c r="K198" s="148" t="s">
        <v>130</v>
      </c>
      <c r="L198" s="25"/>
      <c r="M198" s="152" t="s">
        <v>1</v>
      </c>
      <c r="N198" s="153" t="s">
        <v>38</v>
      </c>
      <c r="O198" s="52"/>
      <c r="P198" s="154">
        <f>O198*H198</f>
        <v>0</v>
      </c>
      <c r="Q198" s="154">
        <v>2.1967500000000001E-2</v>
      </c>
      <c r="R198" s="154">
        <f>Q198*H198</f>
        <v>2.1967500000000001E-2</v>
      </c>
      <c r="S198" s="154">
        <v>0</v>
      </c>
      <c r="T198" s="155">
        <f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156" t="s">
        <v>131</v>
      </c>
      <c r="AT198" s="156" t="s">
        <v>126</v>
      </c>
      <c r="AU198" s="156" t="s">
        <v>83</v>
      </c>
      <c r="AY198" s="12" t="s">
        <v>124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2" t="s">
        <v>81</v>
      </c>
      <c r="BK198" s="157">
        <f>ROUND(I198*H198,2)</f>
        <v>0</v>
      </c>
      <c r="BL198" s="12" t="s">
        <v>131</v>
      </c>
      <c r="BM198" s="156" t="s">
        <v>244</v>
      </c>
    </row>
    <row r="199" spans="1:65" s="28" customFormat="1">
      <c r="A199" s="24"/>
      <c r="B199" s="25"/>
      <c r="C199" s="24"/>
      <c r="D199" s="158" t="s">
        <v>132</v>
      </c>
      <c r="E199" s="24"/>
      <c r="F199" s="159" t="s">
        <v>671</v>
      </c>
      <c r="G199" s="24"/>
      <c r="H199" s="24"/>
      <c r="I199" s="3"/>
      <c r="J199" s="24"/>
      <c r="K199" s="24"/>
      <c r="L199" s="25"/>
      <c r="M199" s="160"/>
      <c r="N199" s="161"/>
      <c r="O199" s="52"/>
      <c r="P199" s="52"/>
      <c r="Q199" s="52"/>
      <c r="R199" s="52"/>
      <c r="S199" s="52"/>
      <c r="T199" s="53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T199" s="12" t="s">
        <v>132</v>
      </c>
      <c r="AU199" s="12" t="s">
        <v>83</v>
      </c>
    </row>
    <row r="200" spans="1:65" s="28" customFormat="1" ht="16.5" customHeight="1">
      <c r="A200" s="24"/>
      <c r="B200" s="25"/>
      <c r="C200" s="146" t="s">
        <v>187</v>
      </c>
      <c r="D200" s="146" t="s">
        <v>126</v>
      </c>
      <c r="E200" s="147" t="s">
        <v>672</v>
      </c>
      <c r="F200" s="148" t="s">
        <v>673</v>
      </c>
      <c r="G200" s="149" t="s">
        <v>142</v>
      </c>
      <c r="H200" s="150">
        <v>1</v>
      </c>
      <c r="I200" s="5"/>
      <c r="J200" s="151">
        <f>ROUND(I200*H200,2)</f>
        <v>0</v>
      </c>
      <c r="K200" s="148" t="s">
        <v>130</v>
      </c>
      <c r="L200" s="25"/>
      <c r="M200" s="152" t="s">
        <v>1</v>
      </c>
      <c r="N200" s="153" t="s">
        <v>38</v>
      </c>
      <c r="O200" s="52"/>
      <c r="P200" s="154">
        <f>O200*H200</f>
        <v>0</v>
      </c>
      <c r="Q200" s="154">
        <v>2.4997499999999999E-2</v>
      </c>
      <c r="R200" s="154">
        <f>Q200*H200</f>
        <v>2.4997499999999999E-2</v>
      </c>
      <c r="S200" s="154">
        <v>0</v>
      </c>
      <c r="T200" s="155">
        <f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156" t="s">
        <v>131</v>
      </c>
      <c r="AT200" s="156" t="s">
        <v>126</v>
      </c>
      <c r="AU200" s="156" t="s">
        <v>83</v>
      </c>
      <c r="AY200" s="12" t="s">
        <v>124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2" t="s">
        <v>81</v>
      </c>
      <c r="BK200" s="157">
        <f>ROUND(I200*H200,2)</f>
        <v>0</v>
      </c>
      <c r="BL200" s="12" t="s">
        <v>131</v>
      </c>
      <c r="BM200" s="156" t="s">
        <v>248</v>
      </c>
    </row>
    <row r="201" spans="1:65" s="28" customFormat="1">
      <c r="A201" s="24"/>
      <c r="B201" s="25"/>
      <c r="C201" s="24"/>
      <c r="D201" s="158" t="s">
        <v>132</v>
      </c>
      <c r="E201" s="24"/>
      <c r="F201" s="159" t="s">
        <v>673</v>
      </c>
      <c r="G201" s="24"/>
      <c r="H201" s="24"/>
      <c r="I201" s="3"/>
      <c r="J201" s="24"/>
      <c r="K201" s="24"/>
      <c r="L201" s="25"/>
      <c r="M201" s="160"/>
      <c r="N201" s="161"/>
      <c r="O201" s="52"/>
      <c r="P201" s="52"/>
      <c r="Q201" s="52"/>
      <c r="R201" s="52"/>
      <c r="S201" s="52"/>
      <c r="T201" s="53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T201" s="12" t="s">
        <v>132</v>
      </c>
      <c r="AU201" s="12" t="s">
        <v>83</v>
      </c>
    </row>
    <row r="202" spans="1:65" s="133" customFormat="1" ht="22.9" customHeight="1">
      <c r="B202" s="134"/>
      <c r="D202" s="135" t="s">
        <v>72</v>
      </c>
      <c r="E202" s="144" t="s">
        <v>515</v>
      </c>
      <c r="F202" s="144" t="s">
        <v>516</v>
      </c>
      <c r="I202" s="4"/>
      <c r="J202" s="145">
        <f>BK202</f>
        <v>0</v>
      </c>
      <c r="L202" s="134"/>
      <c r="M202" s="138"/>
      <c r="N202" s="139"/>
      <c r="O202" s="139"/>
      <c r="P202" s="140">
        <f>SUM(P203:P211)</f>
        <v>0</v>
      </c>
      <c r="Q202" s="139"/>
      <c r="R202" s="140">
        <f>SUM(R203:R211)</f>
        <v>0</v>
      </c>
      <c r="S202" s="139"/>
      <c r="T202" s="141">
        <f>SUM(T203:T211)</f>
        <v>0</v>
      </c>
      <c r="AR202" s="135" t="s">
        <v>81</v>
      </c>
      <c r="AT202" s="142" t="s">
        <v>72</v>
      </c>
      <c r="AU202" s="142" t="s">
        <v>81</v>
      </c>
      <c r="AY202" s="135" t="s">
        <v>124</v>
      </c>
      <c r="BK202" s="143">
        <f>SUM(BK203:BK211)</f>
        <v>0</v>
      </c>
    </row>
    <row r="203" spans="1:65" s="28" customFormat="1" ht="21.75" customHeight="1">
      <c r="A203" s="24"/>
      <c r="B203" s="25"/>
      <c r="C203" s="146" t="s">
        <v>254</v>
      </c>
      <c r="D203" s="146" t="s">
        <v>126</v>
      </c>
      <c r="E203" s="147" t="s">
        <v>674</v>
      </c>
      <c r="F203" s="148" t="s">
        <v>675</v>
      </c>
      <c r="G203" s="149" t="s">
        <v>199</v>
      </c>
      <c r="H203" s="150">
        <v>1173.42</v>
      </c>
      <c r="I203" s="5"/>
      <c r="J203" s="151">
        <f>ROUND(I203*H203,2)</f>
        <v>0</v>
      </c>
      <c r="K203" s="148" t="s">
        <v>130</v>
      </c>
      <c r="L203" s="25"/>
      <c r="M203" s="152" t="s">
        <v>1</v>
      </c>
      <c r="N203" s="153" t="s">
        <v>38</v>
      </c>
      <c r="O203" s="52"/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156" t="s">
        <v>131</v>
      </c>
      <c r="AT203" s="156" t="s">
        <v>126</v>
      </c>
      <c r="AU203" s="156" t="s">
        <v>83</v>
      </c>
      <c r="AY203" s="12" t="s">
        <v>124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2" t="s">
        <v>81</v>
      </c>
      <c r="BK203" s="157">
        <f>ROUND(I203*H203,2)</f>
        <v>0</v>
      </c>
      <c r="BL203" s="12" t="s">
        <v>131</v>
      </c>
      <c r="BM203" s="156" t="s">
        <v>257</v>
      </c>
    </row>
    <row r="204" spans="1:65" s="28" customFormat="1">
      <c r="A204" s="24"/>
      <c r="B204" s="25"/>
      <c r="C204" s="24"/>
      <c r="D204" s="158" t="s">
        <v>132</v>
      </c>
      <c r="E204" s="24"/>
      <c r="F204" s="159" t="s">
        <v>675</v>
      </c>
      <c r="G204" s="24"/>
      <c r="H204" s="24"/>
      <c r="I204" s="3"/>
      <c r="J204" s="24"/>
      <c r="K204" s="24"/>
      <c r="L204" s="25"/>
      <c r="M204" s="160"/>
      <c r="N204" s="161"/>
      <c r="O204" s="52"/>
      <c r="P204" s="52"/>
      <c r="Q204" s="52"/>
      <c r="R204" s="52"/>
      <c r="S204" s="52"/>
      <c r="T204" s="53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T204" s="12" t="s">
        <v>132</v>
      </c>
      <c r="AU204" s="12" t="s">
        <v>83</v>
      </c>
    </row>
    <row r="205" spans="1:65" s="28" customFormat="1" ht="16.5" customHeight="1">
      <c r="A205" s="24"/>
      <c r="B205" s="25"/>
      <c r="C205" s="146" t="s">
        <v>192</v>
      </c>
      <c r="D205" s="146" t="s">
        <v>126</v>
      </c>
      <c r="E205" s="147" t="s">
        <v>676</v>
      </c>
      <c r="F205" s="148" t="s">
        <v>677</v>
      </c>
      <c r="G205" s="149" t="s">
        <v>199</v>
      </c>
      <c r="H205" s="150">
        <v>17601.3</v>
      </c>
      <c r="I205" s="5"/>
      <c r="J205" s="151">
        <f>ROUND(I205*H205,2)</f>
        <v>0</v>
      </c>
      <c r="K205" s="148" t="s">
        <v>130</v>
      </c>
      <c r="L205" s="25"/>
      <c r="M205" s="152" t="s">
        <v>1</v>
      </c>
      <c r="N205" s="153" t="s">
        <v>38</v>
      </c>
      <c r="O205" s="52"/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156" t="s">
        <v>131</v>
      </c>
      <c r="AT205" s="156" t="s">
        <v>126</v>
      </c>
      <c r="AU205" s="156" t="s">
        <v>83</v>
      </c>
      <c r="AY205" s="12" t="s">
        <v>124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2" t="s">
        <v>81</v>
      </c>
      <c r="BK205" s="157">
        <f>ROUND(I205*H205,2)</f>
        <v>0</v>
      </c>
      <c r="BL205" s="12" t="s">
        <v>131</v>
      </c>
      <c r="BM205" s="156" t="s">
        <v>261</v>
      </c>
    </row>
    <row r="206" spans="1:65" s="28" customFormat="1">
      <c r="A206" s="24"/>
      <c r="B206" s="25"/>
      <c r="C206" s="24"/>
      <c r="D206" s="158" t="s">
        <v>132</v>
      </c>
      <c r="E206" s="24"/>
      <c r="F206" s="159" t="s">
        <v>677</v>
      </c>
      <c r="G206" s="24"/>
      <c r="H206" s="24"/>
      <c r="I206" s="3"/>
      <c r="J206" s="24"/>
      <c r="K206" s="24"/>
      <c r="L206" s="25"/>
      <c r="M206" s="160"/>
      <c r="N206" s="161"/>
      <c r="O206" s="52"/>
      <c r="P206" s="52"/>
      <c r="Q206" s="52"/>
      <c r="R206" s="52"/>
      <c r="S206" s="52"/>
      <c r="T206" s="53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T206" s="12" t="s">
        <v>132</v>
      </c>
      <c r="AU206" s="12" t="s">
        <v>83</v>
      </c>
    </row>
    <row r="207" spans="1:65" s="178" customFormat="1" ht="22.5">
      <c r="B207" s="179"/>
      <c r="D207" s="158" t="s">
        <v>155</v>
      </c>
      <c r="E207" s="180" t="s">
        <v>1</v>
      </c>
      <c r="F207" s="181" t="s">
        <v>221</v>
      </c>
      <c r="H207" s="180" t="s">
        <v>1</v>
      </c>
      <c r="I207" s="8"/>
      <c r="L207" s="179"/>
      <c r="M207" s="182"/>
      <c r="N207" s="183"/>
      <c r="O207" s="183"/>
      <c r="P207" s="183"/>
      <c r="Q207" s="183"/>
      <c r="R207" s="183"/>
      <c r="S207" s="183"/>
      <c r="T207" s="184"/>
      <c r="AT207" s="180" t="s">
        <v>155</v>
      </c>
      <c r="AU207" s="180" t="s">
        <v>83</v>
      </c>
      <c r="AV207" s="178" t="s">
        <v>81</v>
      </c>
      <c r="AW207" s="178" t="s">
        <v>30</v>
      </c>
      <c r="AX207" s="178" t="s">
        <v>73</v>
      </c>
      <c r="AY207" s="180" t="s">
        <v>124</v>
      </c>
    </row>
    <row r="208" spans="1:65" s="162" customFormat="1">
      <c r="B208" s="163"/>
      <c r="D208" s="158" t="s">
        <v>155</v>
      </c>
      <c r="E208" s="164" t="s">
        <v>1</v>
      </c>
      <c r="F208" s="165" t="s">
        <v>678</v>
      </c>
      <c r="H208" s="166">
        <v>17601.3</v>
      </c>
      <c r="I208" s="6"/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155</v>
      </c>
      <c r="AU208" s="164" t="s">
        <v>83</v>
      </c>
      <c r="AV208" s="162" t="s">
        <v>83</v>
      </c>
      <c r="AW208" s="162" t="s">
        <v>30</v>
      </c>
      <c r="AX208" s="162" t="s">
        <v>73</v>
      </c>
      <c r="AY208" s="164" t="s">
        <v>124</v>
      </c>
    </row>
    <row r="209" spans="1:65" s="170" customFormat="1">
      <c r="B209" s="171"/>
      <c r="D209" s="158" t="s">
        <v>155</v>
      </c>
      <c r="E209" s="172" t="s">
        <v>1</v>
      </c>
      <c r="F209" s="173" t="s">
        <v>157</v>
      </c>
      <c r="H209" s="174">
        <v>17601.3</v>
      </c>
      <c r="I209" s="7"/>
      <c r="L209" s="171"/>
      <c r="M209" s="175"/>
      <c r="N209" s="176"/>
      <c r="O209" s="176"/>
      <c r="P209" s="176"/>
      <c r="Q209" s="176"/>
      <c r="R209" s="176"/>
      <c r="S209" s="176"/>
      <c r="T209" s="177"/>
      <c r="AT209" s="172" t="s">
        <v>155</v>
      </c>
      <c r="AU209" s="172" t="s">
        <v>83</v>
      </c>
      <c r="AV209" s="170" t="s">
        <v>131</v>
      </c>
      <c r="AW209" s="170" t="s">
        <v>30</v>
      </c>
      <c r="AX209" s="170" t="s">
        <v>81</v>
      </c>
      <c r="AY209" s="172" t="s">
        <v>124</v>
      </c>
    </row>
    <row r="210" spans="1:65" s="28" customFormat="1" ht="33" customHeight="1">
      <c r="A210" s="24"/>
      <c r="B210" s="25"/>
      <c r="C210" s="146" t="s">
        <v>267</v>
      </c>
      <c r="D210" s="146" t="s">
        <v>126</v>
      </c>
      <c r="E210" s="147" t="s">
        <v>679</v>
      </c>
      <c r="F210" s="148" t="s">
        <v>229</v>
      </c>
      <c r="G210" s="149" t="s">
        <v>199</v>
      </c>
      <c r="H210" s="150">
        <v>1173.42</v>
      </c>
      <c r="I210" s="5"/>
      <c r="J210" s="151">
        <f>ROUND(I210*H210,2)</f>
        <v>0</v>
      </c>
      <c r="K210" s="148" t="s">
        <v>130</v>
      </c>
      <c r="L210" s="25"/>
      <c r="M210" s="152" t="s">
        <v>1</v>
      </c>
      <c r="N210" s="153" t="s">
        <v>38</v>
      </c>
      <c r="O210" s="52"/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R210" s="156" t="s">
        <v>131</v>
      </c>
      <c r="AT210" s="156" t="s">
        <v>126</v>
      </c>
      <c r="AU210" s="156" t="s">
        <v>83</v>
      </c>
      <c r="AY210" s="12" t="s">
        <v>124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2" t="s">
        <v>81</v>
      </c>
      <c r="BK210" s="157">
        <f>ROUND(I210*H210,2)</f>
        <v>0</v>
      </c>
      <c r="BL210" s="12" t="s">
        <v>131</v>
      </c>
      <c r="BM210" s="156" t="s">
        <v>680</v>
      </c>
    </row>
    <row r="211" spans="1:65" s="28" customFormat="1" ht="29.25">
      <c r="A211" s="24"/>
      <c r="B211" s="25"/>
      <c r="C211" s="24"/>
      <c r="D211" s="158" t="s">
        <v>132</v>
      </c>
      <c r="E211" s="24"/>
      <c r="F211" s="159" t="s">
        <v>229</v>
      </c>
      <c r="G211" s="24"/>
      <c r="H211" s="24"/>
      <c r="I211" s="3"/>
      <c r="J211" s="24"/>
      <c r="K211" s="24"/>
      <c r="L211" s="25"/>
      <c r="M211" s="160"/>
      <c r="N211" s="161"/>
      <c r="O211" s="52"/>
      <c r="P211" s="52"/>
      <c r="Q211" s="52"/>
      <c r="R211" s="52"/>
      <c r="S211" s="52"/>
      <c r="T211" s="53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T211" s="12" t="s">
        <v>132</v>
      </c>
      <c r="AU211" s="12" t="s">
        <v>83</v>
      </c>
    </row>
    <row r="212" spans="1:65" s="133" customFormat="1" ht="22.9" customHeight="1">
      <c r="B212" s="134"/>
      <c r="D212" s="135" t="s">
        <v>72</v>
      </c>
      <c r="E212" s="144" t="s">
        <v>522</v>
      </c>
      <c r="F212" s="144" t="s">
        <v>523</v>
      </c>
      <c r="I212" s="4"/>
      <c r="J212" s="145">
        <f>BK212</f>
        <v>0</v>
      </c>
      <c r="L212" s="134"/>
      <c r="M212" s="138"/>
      <c r="N212" s="139"/>
      <c r="O212" s="139"/>
      <c r="P212" s="140">
        <f>SUM(P213:P214)</f>
        <v>0</v>
      </c>
      <c r="Q212" s="139"/>
      <c r="R212" s="140">
        <f>SUM(R213:R214)</f>
        <v>0</v>
      </c>
      <c r="S212" s="139"/>
      <c r="T212" s="141">
        <f>SUM(T213:T214)</f>
        <v>0</v>
      </c>
      <c r="AR212" s="135" t="s">
        <v>81</v>
      </c>
      <c r="AT212" s="142" t="s">
        <v>72</v>
      </c>
      <c r="AU212" s="142" t="s">
        <v>81</v>
      </c>
      <c r="AY212" s="135" t="s">
        <v>124</v>
      </c>
      <c r="BK212" s="143">
        <f>SUM(BK213:BK214)</f>
        <v>0</v>
      </c>
    </row>
    <row r="213" spans="1:65" s="28" customFormat="1" ht="21.75" customHeight="1">
      <c r="A213" s="24"/>
      <c r="B213" s="25"/>
      <c r="C213" s="146" t="s">
        <v>200</v>
      </c>
      <c r="D213" s="146" t="s">
        <v>126</v>
      </c>
      <c r="E213" s="147" t="s">
        <v>681</v>
      </c>
      <c r="F213" s="148" t="s">
        <v>682</v>
      </c>
      <c r="G213" s="149" t="s">
        <v>199</v>
      </c>
      <c r="H213" s="150">
        <v>1479.826</v>
      </c>
      <c r="I213" s="5"/>
      <c r="J213" s="151">
        <f>ROUND(I213*H213,2)</f>
        <v>0</v>
      </c>
      <c r="K213" s="148" t="s">
        <v>130</v>
      </c>
      <c r="L213" s="25"/>
      <c r="M213" s="152" t="s">
        <v>1</v>
      </c>
      <c r="N213" s="153" t="s">
        <v>38</v>
      </c>
      <c r="O213" s="52"/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156" t="s">
        <v>131</v>
      </c>
      <c r="AT213" s="156" t="s">
        <v>126</v>
      </c>
      <c r="AU213" s="156" t="s">
        <v>83</v>
      </c>
      <c r="AY213" s="12" t="s">
        <v>124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2" t="s">
        <v>81</v>
      </c>
      <c r="BK213" s="157">
        <f>ROUND(I213*H213,2)</f>
        <v>0</v>
      </c>
      <c r="BL213" s="12" t="s">
        <v>131</v>
      </c>
      <c r="BM213" s="156" t="s">
        <v>273</v>
      </c>
    </row>
    <row r="214" spans="1:65" s="28" customFormat="1">
      <c r="A214" s="24"/>
      <c r="B214" s="25"/>
      <c r="C214" s="24"/>
      <c r="D214" s="158" t="s">
        <v>132</v>
      </c>
      <c r="E214" s="24"/>
      <c r="F214" s="159" t="s">
        <v>682</v>
      </c>
      <c r="G214" s="24"/>
      <c r="H214" s="24"/>
      <c r="I214" s="3"/>
      <c r="J214" s="24"/>
      <c r="K214" s="24"/>
      <c r="L214" s="25"/>
      <c r="M214" s="160"/>
      <c r="N214" s="161"/>
      <c r="O214" s="52"/>
      <c r="P214" s="52"/>
      <c r="Q214" s="52"/>
      <c r="R214" s="52"/>
      <c r="S214" s="52"/>
      <c r="T214" s="53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T214" s="12" t="s">
        <v>132</v>
      </c>
      <c r="AU214" s="12" t="s">
        <v>83</v>
      </c>
    </row>
    <row r="215" spans="1:65" s="133" customFormat="1" ht="25.9" customHeight="1">
      <c r="B215" s="134"/>
      <c r="D215" s="135" t="s">
        <v>72</v>
      </c>
      <c r="E215" s="136" t="s">
        <v>683</v>
      </c>
      <c r="F215" s="136" t="s">
        <v>684</v>
      </c>
      <c r="I215" s="4"/>
      <c r="J215" s="137">
        <f>BK215</f>
        <v>0</v>
      </c>
      <c r="L215" s="134"/>
      <c r="M215" s="138"/>
      <c r="N215" s="139"/>
      <c r="O215" s="139"/>
      <c r="P215" s="140">
        <f>SUM(P216:P229)</f>
        <v>0</v>
      </c>
      <c r="Q215" s="139"/>
      <c r="R215" s="140">
        <f>SUM(R216:R229)</f>
        <v>0</v>
      </c>
      <c r="S215" s="139"/>
      <c r="T215" s="141">
        <f>SUM(T216:T229)</f>
        <v>0</v>
      </c>
      <c r="AR215" s="135" t="s">
        <v>81</v>
      </c>
      <c r="AT215" s="142" t="s">
        <v>72</v>
      </c>
      <c r="AU215" s="142" t="s">
        <v>73</v>
      </c>
      <c r="AY215" s="135" t="s">
        <v>124</v>
      </c>
      <c r="BK215" s="143">
        <f>SUM(BK216:BK229)</f>
        <v>0</v>
      </c>
    </row>
    <row r="216" spans="1:65" s="28" customFormat="1" ht="21.75" customHeight="1">
      <c r="A216" s="24"/>
      <c r="B216" s="25"/>
      <c r="C216" s="146" t="s">
        <v>277</v>
      </c>
      <c r="D216" s="146" t="s">
        <v>126</v>
      </c>
      <c r="E216" s="147" t="s">
        <v>685</v>
      </c>
      <c r="F216" s="148" t="s">
        <v>686</v>
      </c>
      <c r="G216" s="149" t="s">
        <v>142</v>
      </c>
      <c r="H216" s="150">
        <v>2</v>
      </c>
      <c r="I216" s="5"/>
      <c r="J216" s="151">
        <f>ROUND(I216*H216,2)</f>
        <v>0</v>
      </c>
      <c r="K216" s="148" t="s">
        <v>648</v>
      </c>
      <c r="L216" s="25"/>
      <c r="M216" s="152" t="s">
        <v>1</v>
      </c>
      <c r="N216" s="153" t="s">
        <v>38</v>
      </c>
      <c r="O216" s="52"/>
      <c r="P216" s="154">
        <f>O216*H216</f>
        <v>0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R216" s="156" t="s">
        <v>131</v>
      </c>
      <c r="AT216" s="156" t="s">
        <v>126</v>
      </c>
      <c r="AU216" s="156" t="s">
        <v>81</v>
      </c>
      <c r="AY216" s="12" t="s">
        <v>124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2" t="s">
        <v>81</v>
      </c>
      <c r="BK216" s="157">
        <f>ROUND(I216*H216,2)</f>
        <v>0</v>
      </c>
      <c r="BL216" s="12" t="s">
        <v>131</v>
      </c>
      <c r="BM216" s="156" t="s">
        <v>687</v>
      </c>
    </row>
    <row r="217" spans="1:65" s="28" customFormat="1" ht="39">
      <c r="A217" s="24"/>
      <c r="B217" s="25"/>
      <c r="C217" s="24"/>
      <c r="D217" s="158" t="s">
        <v>132</v>
      </c>
      <c r="E217" s="24"/>
      <c r="F217" s="159" t="s">
        <v>688</v>
      </c>
      <c r="G217" s="24"/>
      <c r="H217" s="24"/>
      <c r="I217" s="3"/>
      <c r="J217" s="24"/>
      <c r="K217" s="24"/>
      <c r="L217" s="25"/>
      <c r="M217" s="160"/>
      <c r="N217" s="161"/>
      <c r="O217" s="52"/>
      <c r="P217" s="52"/>
      <c r="Q217" s="52"/>
      <c r="R217" s="52"/>
      <c r="S217" s="52"/>
      <c r="T217" s="53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T217" s="12" t="s">
        <v>132</v>
      </c>
      <c r="AU217" s="12" t="s">
        <v>81</v>
      </c>
    </row>
    <row r="218" spans="1:65" s="28" customFormat="1" ht="39">
      <c r="A218" s="24"/>
      <c r="B218" s="25"/>
      <c r="C218" s="24"/>
      <c r="D218" s="158" t="s">
        <v>176</v>
      </c>
      <c r="E218" s="24"/>
      <c r="F218" s="185" t="s">
        <v>689</v>
      </c>
      <c r="G218" s="24"/>
      <c r="H218" s="24"/>
      <c r="I218" s="3"/>
      <c r="J218" s="24"/>
      <c r="K218" s="24"/>
      <c r="L218" s="25"/>
      <c r="M218" s="160"/>
      <c r="N218" s="161"/>
      <c r="O218" s="52"/>
      <c r="P218" s="52"/>
      <c r="Q218" s="52"/>
      <c r="R218" s="52"/>
      <c r="S218" s="52"/>
      <c r="T218" s="53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T218" s="12" t="s">
        <v>176</v>
      </c>
      <c r="AU218" s="12" t="s">
        <v>81</v>
      </c>
    </row>
    <row r="219" spans="1:65" s="28" customFormat="1" ht="21.75" customHeight="1">
      <c r="A219" s="24"/>
      <c r="B219" s="25"/>
      <c r="C219" s="146" t="s">
        <v>204</v>
      </c>
      <c r="D219" s="146" t="s">
        <v>126</v>
      </c>
      <c r="E219" s="147" t="s">
        <v>690</v>
      </c>
      <c r="F219" s="148" t="s">
        <v>691</v>
      </c>
      <c r="G219" s="149" t="s">
        <v>142</v>
      </c>
      <c r="H219" s="150">
        <v>2</v>
      </c>
      <c r="I219" s="5"/>
      <c r="J219" s="151">
        <f>ROUND(I219*H219,2)</f>
        <v>0</v>
      </c>
      <c r="K219" s="148" t="s">
        <v>648</v>
      </c>
      <c r="L219" s="25"/>
      <c r="M219" s="152" t="s">
        <v>1</v>
      </c>
      <c r="N219" s="153" t="s">
        <v>38</v>
      </c>
      <c r="O219" s="52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R219" s="156" t="s">
        <v>131</v>
      </c>
      <c r="AT219" s="156" t="s">
        <v>126</v>
      </c>
      <c r="AU219" s="156" t="s">
        <v>81</v>
      </c>
      <c r="AY219" s="12" t="s">
        <v>124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2" t="s">
        <v>81</v>
      </c>
      <c r="BK219" s="157">
        <f>ROUND(I219*H219,2)</f>
        <v>0</v>
      </c>
      <c r="BL219" s="12" t="s">
        <v>131</v>
      </c>
      <c r="BM219" s="156" t="s">
        <v>692</v>
      </c>
    </row>
    <row r="220" spans="1:65" s="28" customFormat="1" ht="29.25">
      <c r="A220" s="24"/>
      <c r="B220" s="25"/>
      <c r="C220" s="24"/>
      <c r="D220" s="158" t="s">
        <v>132</v>
      </c>
      <c r="E220" s="24"/>
      <c r="F220" s="159" t="s">
        <v>693</v>
      </c>
      <c r="G220" s="24"/>
      <c r="H220" s="24"/>
      <c r="I220" s="3"/>
      <c r="J220" s="24"/>
      <c r="K220" s="24"/>
      <c r="L220" s="25"/>
      <c r="M220" s="160"/>
      <c r="N220" s="161"/>
      <c r="O220" s="52"/>
      <c r="P220" s="52"/>
      <c r="Q220" s="52"/>
      <c r="R220" s="52"/>
      <c r="S220" s="52"/>
      <c r="T220" s="53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T220" s="12" t="s">
        <v>132</v>
      </c>
      <c r="AU220" s="12" t="s">
        <v>81</v>
      </c>
    </row>
    <row r="221" spans="1:65" s="28" customFormat="1" ht="29.25">
      <c r="A221" s="24"/>
      <c r="B221" s="25"/>
      <c r="C221" s="24"/>
      <c r="D221" s="158" t="s">
        <v>176</v>
      </c>
      <c r="E221" s="24"/>
      <c r="F221" s="185" t="s">
        <v>694</v>
      </c>
      <c r="G221" s="24"/>
      <c r="H221" s="24"/>
      <c r="I221" s="3"/>
      <c r="J221" s="24"/>
      <c r="K221" s="24"/>
      <c r="L221" s="25"/>
      <c r="M221" s="160"/>
      <c r="N221" s="161"/>
      <c r="O221" s="52"/>
      <c r="P221" s="52"/>
      <c r="Q221" s="52"/>
      <c r="R221" s="52"/>
      <c r="S221" s="52"/>
      <c r="T221" s="53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T221" s="12" t="s">
        <v>176</v>
      </c>
      <c r="AU221" s="12" t="s">
        <v>81</v>
      </c>
    </row>
    <row r="222" spans="1:65" s="28" customFormat="1" ht="21.75" customHeight="1">
      <c r="A222" s="24"/>
      <c r="B222" s="25"/>
      <c r="C222" s="146" t="s">
        <v>287</v>
      </c>
      <c r="D222" s="146" t="s">
        <v>126</v>
      </c>
      <c r="E222" s="147" t="s">
        <v>695</v>
      </c>
      <c r="F222" s="148" t="s">
        <v>696</v>
      </c>
      <c r="G222" s="149" t="s">
        <v>142</v>
      </c>
      <c r="H222" s="150">
        <v>2</v>
      </c>
      <c r="I222" s="5"/>
      <c r="J222" s="151">
        <f>ROUND(I222*H222,2)</f>
        <v>0</v>
      </c>
      <c r="K222" s="148" t="s">
        <v>648</v>
      </c>
      <c r="L222" s="25"/>
      <c r="M222" s="152" t="s">
        <v>1</v>
      </c>
      <c r="N222" s="153" t="s">
        <v>38</v>
      </c>
      <c r="O222" s="52"/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156" t="s">
        <v>131</v>
      </c>
      <c r="AT222" s="156" t="s">
        <v>126</v>
      </c>
      <c r="AU222" s="156" t="s">
        <v>81</v>
      </c>
      <c r="AY222" s="12" t="s">
        <v>124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2" t="s">
        <v>81</v>
      </c>
      <c r="BK222" s="157">
        <f>ROUND(I222*H222,2)</f>
        <v>0</v>
      </c>
      <c r="BL222" s="12" t="s">
        <v>131</v>
      </c>
      <c r="BM222" s="156" t="s">
        <v>697</v>
      </c>
    </row>
    <row r="223" spans="1:65" s="28" customFormat="1" ht="39">
      <c r="A223" s="24"/>
      <c r="B223" s="25"/>
      <c r="C223" s="24"/>
      <c r="D223" s="158" t="s">
        <v>132</v>
      </c>
      <c r="E223" s="24"/>
      <c r="F223" s="159" t="s">
        <v>698</v>
      </c>
      <c r="G223" s="24"/>
      <c r="H223" s="24"/>
      <c r="I223" s="3"/>
      <c r="J223" s="24"/>
      <c r="K223" s="24"/>
      <c r="L223" s="25"/>
      <c r="M223" s="160"/>
      <c r="N223" s="161"/>
      <c r="O223" s="52"/>
      <c r="P223" s="52"/>
      <c r="Q223" s="52"/>
      <c r="R223" s="52"/>
      <c r="S223" s="52"/>
      <c r="T223" s="53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T223" s="12" t="s">
        <v>132</v>
      </c>
      <c r="AU223" s="12" t="s">
        <v>81</v>
      </c>
    </row>
    <row r="224" spans="1:65" s="28" customFormat="1" ht="39">
      <c r="A224" s="24"/>
      <c r="B224" s="25"/>
      <c r="C224" s="24"/>
      <c r="D224" s="158" t="s">
        <v>176</v>
      </c>
      <c r="E224" s="24"/>
      <c r="F224" s="185" t="s">
        <v>699</v>
      </c>
      <c r="G224" s="24"/>
      <c r="H224" s="24"/>
      <c r="I224" s="3"/>
      <c r="J224" s="24"/>
      <c r="K224" s="24"/>
      <c r="L224" s="25"/>
      <c r="M224" s="160"/>
      <c r="N224" s="161"/>
      <c r="O224" s="52"/>
      <c r="P224" s="52"/>
      <c r="Q224" s="52"/>
      <c r="R224" s="52"/>
      <c r="S224" s="52"/>
      <c r="T224" s="53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T224" s="12" t="s">
        <v>176</v>
      </c>
      <c r="AU224" s="12" t="s">
        <v>81</v>
      </c>
    </row>
    <row r="225" spans="1:65" s="28" customFormat="1" ht="21.75" customHeight="1">
      <c r="A225" s="24"/>
      <c r="B225" s="25"/>
      <c r="C225" s="146" t="s">
        <v>207</v>
      </c>
      <c r="D225" s="146" t="s">
        <v>126</v>
      </c>
      <c r="E225" s="147" t="s">
        <v>700</v>
      </c>
      <c r="F225" s="148" t="s">
        <v>701</v>
      </c>
      <c r="G225" s="149" t="s">
        <v>142</v>
      </c>
      <c r="H225" s="150">
        <v>3</v>
      </c>
      <c r="I225" s="5"/>
      <c r="J225" s="151">
        <f>ROUND(I225*H225,2)</f>
        <v>0</v>
      </c>
      <c r="K225" s="148" t="s">
        <v>648</v>
      </c>
      <c r="L225" s="25"/>
      <c r="M225" s="152" t="s">
        <v>1</v>
      </c>
      <c r="N225" s="153" t="s">
        <v>38</v>
      </c>
      <c r="O225" s="52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R225" s="156" t="s">
        <v>131</v>
      </c>
      <c r="AT225" s="156" t="s">
        <v>126</v>
      </c>
      <c r="AU225" s="156" t="s">
        <v>81</v>
      </c>
      <c r="AY225" s="12" t="s">
        <v>124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2" t="s">
        <v>81</v>
      </c>
      <c r="BK225" s="157">
        <f>ROUND(I225*H225,2)</f>
        <v>0</v>
      </c>
      <c r="BL225" s="12" t="s">
        <v>131</v>
      </c>
      <c r="BM225" s="156" t="s">
        <v>290</v>
      </c>
    </row>
    <row r="226" spans="1:65" s="28" customFormat="1" ht="19.5">
      <c r="A226" s="24"/>
      <c r="B226" s="25"/>
      <c r="C226" s="24"/>
      <c r="D226" s="158" t="s">
        <v>132</v>
      </c>
      <c r="E226" s="24"/>
      <c r="F226" s="159" t="s">
        <v>701</v>
      </c>
      <c r="G226" s="24"/>
      <c r="H226" s="24"/>
      <c r="I226" s="3"/>
      <c r="J226" s="24"/>
      <c r="K226" s="24"/>
      <c r="L226" s="25"/>
      <c r="M226" s="160"/>
      <c r="N226" s="161"/>
      <c r="O226" s="52"/>
      <c r="P226" s="52"/>
      <c r="Q226" s="52"/>
      <c r="R226" s="52"/>
      <c r="S226" s="52"/>
      <c r="T226" s="53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T226" s="12" t="s">
        <v>132</v>
      </c>
      <c r="AU226" s="12" t="s">
        <v>81</v>
      </c>
    </row>
    <row r="227" spans="1:65" s="28" customFormat="1" ht="29.25">
      <c r="A227" s="24"/>
      <c r="B227" s="25"/>
      <c r="C227" s="24"/>
      <c r="D227" s="158" t="s">
        <v>193</v>
      </c>
      <c r="E227" s="24"/>
      <c r="F227" s="185" t="s">
        <v>702</v>
      </c>
      <c r="G227" s="24"/>
      <c r="H227" s="24"/>
      <c r="I227" s="3"/>
      <c r="J227" s="24"/>
      <c r="K227" s="24"/>
      <c r="L227" s="25"/>
      <c r="M227" s="160"/>
      <c r="N227" s="161"/>
      <c r="O227" s="52"/>
      <c r="P227" s="52"/>
      <c r="Q227" s="52"/>
      <c r="R227" s="52"/>
      <c r="S227" s="52"/>
      <c r="T227" s="53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T227" s="12" t="s">
        <v>193</v>
      </c>
      <c r="AU227" s="12" t="s">
        <v>81</v>
      </c>
    </row>
    <row r="228" spans="1:65" s="162" customFormat="1">
      <c r="B228" s="163"/>
      <c r="D228" s="158" t="s">
        <v>155</v>
      </c>
      <c r="E228" s="164" t="s">
        <v>1</v>
      </c>
      <c r="F228" s="165" t="s">
        <v>703</v>
      </c>
      <c r="H228" s="166">
        <v>3</v>
      </c>
      <c r="I228" s="6"/>
      <c r="L228" s="163"/>
      <c r="M228" s="167"/>
      <c r="N228" s="168"/>
      <c r="O228" s="168"/>
      <c r="P228" s="168"/>
      <c r="Q228" s="168"/>
      <c r="R228" s="168"/>
      <c r="S228" s="168"/>
      <c r="T228" s="169"/>
      <c r="AT228" s="164" t="s">
        <v>155</v>
      </c>
      <c r="AU228" s="164" t="s">
        <v>81</v>
      </c>
      <c r="AV228" s="162" t="s">
        <v>83</v>
      </c>
      <c r="AW228" s="162" t="s">
        <v>30</v>
      </c>
      <c r="AX228" s="162" t="s">
        <v>73</v>
      </c>
      <c r="AY228" s="164" t="s">
        <v>124</v>
      </c>
    </row>
    <row r="229" spans="1:65" s="170" customFormat="1">
      <c r="B229" s="171"/>
      <c r="D229" s="158" t="s">
        <v>155</v>
      </c>
      <c r="E229" s="172" t="s">
        <v>1</v>
      </c>
      <c r="F229" s="173" t="s">
        <v>157</v>
      </c>
      <c r="H229" s="174">
        <v>3</v>
      </c>
      <c r="I229" s="7"/>
      <c r="L229" s="171"/>
      <c r="M229" s="200"/>
      <c r="N229" s="201"/>
      <c r="O229" s="201"/>
      <c r="P229" s="201"/>
      <c r="Q229" s="201"/>
      <c r="R229" s="201"/>
      <c r="S229" s="201"/>
      <c r="T229" s="202"/>
      <c r="AT229" s="172" t="s">
        <v>155</v>
      </c>
      <c r="AU229" s="172" t="s">
        <v>81</v>
      </c>
      <c r="AV229" s="170" t="s">
        <v>131</v>
      </c>
      <c r="AW229" s="170" t="s">
        <v>30</v>
      </c>
      <c r="AX229" s="170" t="s">
        <v>81</v>
      </c>
      <c r="AY229" s="172" t="s">
        <v>124</v>
      </c>
    </row>
    <row r="230" spans="1:65" s="28" customFormat="1" ht="6.95" customHeight="1">
      <c r="A230" s="24"/>
      <c r="B230" s="40"/>
      <c r="C230" s="41"/>
      <c r="D230" s="41"/>
      <c r="E230" s="41"/>
      <c r="F230" s="41"/>
      <c r="G230" s="41"/>
      <c r="H230" s="41"/>
      <c r="I230" s="41"/>
      <c r="J230" s="41"/>
      <c r="K230" s="41"/>
      <c r="L230" s="25"/>
      <c r="M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</row>
  </sheetData>
  <sheetProtection password="9F15" sheet="1" objects="1" scenarios="1"/>
  <autoFilter ref="C121:K22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76" workbookViewId="0">
      <selection activeCell="W146" sqref="W146"/>
    </sheetView>
  </sheetViews>
  <sheetFormatPr defaultRowHeight="11.25"/>
  <cols>
    <col min="1" max="1" width="8.33203125" style="11" customWidth="1"/>
    <col min="2" max="2" width="1.6640625" style="11" customWidth="1"/>
    <col min="3" max="3" width="4.1640625" style="11" customWidth="1"/>
    <col min="4" max="4" width="4.33203125" style="11" customWidth="1"/>
    <col min="5" max="5" width="17.1640625" style="11" customWidth="1"/>
    <col min="6" max="6" width="50.83203125" style="11" customWidth="1"/>
    <col min="7" max="7" width="7" style="11" customWidth="1"/>
    <col min="8" max="8" width="11.5" style="11" customWidth="1"/>
    <col min="9" max="11" width="20.1640625" style="11" customWidth="1"/>
    <col min="12" max="12" width="9.33203125" style="11" customWidth="1"/>
    <col min="13" max="13" width="10.83203125" style="11" hidden="1" customWidth="1"/>
    <col min="14" max="14" width="9.33203125" style="11" hidden="1"/>
    <col min="15" max="20" width="14.1640625" style="11" hidden="1" customWidth="1"/>
    <col min="21" max="21" width="16.33203125" style="11" hidden="1" customWidth="1"/>
    <col min="22" max="22" width="12.33203125" style="11" customWidth="1"/>
    <col min="23" max="23" width="16.33203125" style="11" customWidth="1"/>
    <col min="24" max="24" width="12.33203125" style="11" customWidth="1"/>
    <col min="25" max="25" width="15" style="11" customWidth="1"/>
    <col min="26" max="26" width="11" style="11" customWidth="1"/>
    <col min="27" max="27" width="15" style="11" customWidth="1"/>
    <col min="28" max="28" width="16.33203125" style="11" customWidth="1"/>
    <col min="29" max="29" width="11" style="11" customWidth="1"/>
    <col min="30" max="30" width="15" style="11" customWidth="1"/>
    <col min="31" max="31" width="16.33203125" style="11" customWidth="1"/>
    <col min="32" max="43" width="9.33203125" style="11"/>
    <col min="44" max="65" width="9.33203125" style="11" hidden="1"/>
    <col min="66" max="16384" width="9.33203125" style="11"/>
  </cols>
  <sheetData>
    <row r="2" spans="1:46" ht="36.950000000000003" customHeight="1">
      <c r="L2" s="231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2" t="s">
        <v>87</v>
      </c>
    </row>
    <row r="3" spans="1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83</v>
      </c>
    </row>
    <row r="4" spans="1:46" ht="24.95" customHeight="1">
      <c r="B4" s="15"/>
      <c r="D4" s="16" t="s">
        <v>88</v>
      </c>
      <c r="L4" s="15"/>
      <c r="M4" s="88" t="s">
        <v>10</v>
      </c>
      <c r="AT4" s="12" t="s">
        <v>3</v>
      </c>
    </row>
    <row r="5" spans="1:46" ht="6.95" customHeight="1">
      <c r="B5" s="15"/>
      <c r="L5" s="15"/>
    </row>
    <row r="6" spans="1:46" ht="12" customHeight="1">
      <c r="B6" s="15"/>
      <c r="D6" s="21" t="s">
        <v>16</v>
      </c>
      <c r="L6" s="15"/>
    </row>
    <row r="7" spans="1:46" ht="16.5" customHeight="1">
      <c r="B7" s="15"/>
      <c r="E7" s="246" t="str">
        <f>'Rekapitulace zakázky'!K6</f>
        <v>Oprava mostu v km 6,268 trati Liberec - Hrádek nad Nisou</v>
      </c>
      <c r="F7" s="247"/>
      <c r="G7" s="247"/>
      <c r="H7" s="247"/>
      <c r="L7" s="15"/>
    </row>
    <row r="8" spans="1:46" s="28" customFormat="1" ht="12" customHeight="1">
      <c r="A8" s="24"/>
      <c r="B8" s="25"/>
      <c r="C8" s="24"/>
      <c r="D8" s="21" t="s">
        <v>89</v>
      </c>
      <c r="E8" s="24"/>
      <c r="F8" s="24"/>
      <c r="G8" s="24"/>
      <c r="H8" s="24"/>
      <c r="I8" s="24"/>
      <c r="J8" s="24"/>
      <c r="K8" s="24"/>
      <c r="L8" s="35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8" customFormat="1" ht="16.5" customHeight="1">
      <c r="A9" s="24"/>
      <c r="B9" s="25"/>
      <c r="C9" s="24"/>
      <c r="D9" s="24"/>
      <c r="E9" s="232" t="s">
        <v>704</v>
      </c>
      <c r="F9" s="245"/>
      <c r="G9" s="245"/>
      <c r="H9" s="245"/>
      <c r="I9" s="24"/>
      <c r="J9" s="24"/>
      <c r="K9" s="24"/>
      <c r="L9" s="35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8" customFormat="1">
      <c r="A10" s="24"/>
      <c r="B10" s="25"/>
      <c r="C10" s="24"/>
      <c r="D10" s="24"/>
      <c r="E10" s="24"/>
      <c r="F10" s="24"/>
      <c r="G10" s="24"/>
      <c r="H10" s="24"/>
      <c r="I10" s="24"/>
      <c r="J10" s="24"/>
      <c r="K10" s="24"/>
      <c r="L10" s="35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8" customFormat="1" ht="12" customHeight="1">
      <c r="A11" s="24"/>
      <c r="B11" s="25"/>
      <c r="C11" s="24"/>
      <c r="D11" s="21" t="s">
        <v>18</v>
      </c>
      <c r="E11" s="24"/>
      <c r="F11" s="22" t="s">
        <v>1</v>
      </c>
      <c r="G11" s="24"/>
      <c r="H11" s="24"/>
      <c r="I11" s="21" t="s">
        <v>19</v>
      </c>
      <c r="J11" s="22" t="s">
        <v>1</v>
      </c>
      <c r="K11" s="24"/>
      <c r="L11" s="35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8" customFormat="1" ht="12" customHeight="1">
      <c r="A12" s="24"/>
      <c r="B12" s="25"/>
      <c r="C12" s="24"/>
      <c r="D12" s="21" t="s">
        <v>20</v>
      </c>
      <c r="E12" s="24"/>
      <c r="F12" s="22" t="s">
        <v>21</v>
      </c>
      <c r="G12" s="24"/>
      <c r="H12" s="24"/>
      <c r="I12" s="21" t="s">
        <v>22</v>
      </c>
      <c r="J12" s="89" t="str">
        <f>'Rekapitulace zakázky'!AN8</f>
        <v>6. 1. 2020</v>
      </c>
      <c r="K12" s="24"/>
      <c r="L12" s="35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8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4"/>
      <c r="K13" s="24"/>
      <c r="L13" s="35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8" customFormat="1" ht="12" customHeight="1">
      <c r="A14" s="24"/>
      <c r="B14" s="25"/>
      <c r="C14" s="24"/>
      <c r="D14" s="21" t="s">
        <v>24</v>
      </c>
      <c r="E14" s="24"/>
      <c r="F14" s="24"/>
      <c r="G14" s="24"/>
      <c r="H14" s="24"/>
      <c r="I14" s="21" t="s">
        <v>25</v>
      </c>
      <c r="J14" s="22" t="str">
        <f>IF('Rekapitulace zakázky'!AN10="","",'Rekapitulace zakázky'!AN10)</f>
        <v/>
      </c>
      <c r="K14" s="24"/>
      <c r="L14" s="35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8" customFormat="1" ht="18" customHeight="1">
      <c r="A15" s="24"/>
      <c r="B15" s="25"/>
      <c r="C15" s="24"/>
      <c r="D15" s="24"/>
      <c r="E15" s="22" t="str">
        <f>IF('Rekapitulace zakázky'!E11="","",'Rekapitulace zakázky'!E11)</f>
        <v xml:space="preserve"> </v>
      </c>
      <c r="F15" s="24"/>
      <c r="G15" s="24"/>
      <c r="H15" s="24"/>
      <c r="I15" s="21" t="s">
        <v>26</v>
      </c>
      <c r="J15" s="22" t="str">
        <f>IF('Rekapitulace zakázky'!AN11="","",'Rekapitulace zakázky'!AN11)</f>
        <v/>
      </c>
      <c r="K15" s="24"/>
      <c r="L15" s="35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8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4"/>
      <c r="K16" s="24"/>
      <c r="L16" s="35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8" customFormat="1" ht="12" customHeight="1">
      <c r="A17" s="24"/>
      <c r="B17" s="25"/>
      <c r="C17" s="24"/>
      <c r="D17" s="21" t="s">
        <v>27</v>
      </c>
      <c r="E17" s="24"/>
      <c r="F17" s="24"/>
      <c r="G17" s="24"/>
      <c r="H17" s="24"/>
      <c r="I17" s="21" t="s">
        <v>25</v>
      </c>
      <c r="J17" s="1" t="str">
        <f>'Rekapitulace zakázky'!AN13</f>
        <v>Vyplň údaj</v>
      </c>
      <c r="K17" s="24"/>
      <c r="L17" s="35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8" customFormat="1" ht="18" customHeight="1">
      <c r="A18" s="24"/>
      <c r="B18" s="25"/>
      <c r="C18" s="24"/>
      <c r="D18" s="24"/>
      <c r="E18" s="248" t="str">
        <f>'Rekapitulace zakázky'!E14</f>
        <v>Vyplň údaj</v>
      </c>
      <c r="F18" s="249"/>
      <c r="G18" s="249"/>
      <c r="H18" s="249"/>
      <c r="I18" s="21" t="s">
        <v>26</v>
      </c>
      <c r="J18" s="1" t="str">
        <f>'Rekapitulace zakázky'!AN14</f>
        <v>Vyplň údaj</v>
      </c>
      <c r="K18" s="24"/>
      <c r="L18" s="35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8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4"/>
      <c r="K19" s="24"/>
      <c r="L19" s="35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8" customFormat="1" ht="12" customHeight="1">
      <c r="A20" s="24"/>
      <c r="B20" s="25"/>
      <c r="C20" s="24"/>
      <c r="D20" s="21" t="s">
        <v>29</v>
      </c>
      <c r="E20" s="24"/>
      <c r="F20" s="24"/>
      <c r="G20" s="24"/>
      <c r="H20" s="24"/>
      <c r="I20" s="21" t="s">
        <v>25</v>
      </c>
      <c r="J20" s="22" t="str">
        <f>IF('Rekapitulace zakázky'!AN16="","",'Rekapitulace zakázky'!AN16)</f>
        <v/>
      </c>
      <c r="K20" s="24"/>
      <c r="L20" s="35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8" customFormat="1" ht="18" customHeight="1">
      <c r="A21" s="24"/>
      <c r="B21" s="25"/>
      <c r="C21" s="24"/>
      <c r="D21" s="24"/>
      <c r="E21" s="22" t="str">
        <f>IF('Rekapitulace zakázky'!E17="","",'Rekapitulace zakázky'!E17)</f>
        <v xml:space="preserve"> </v>
      </c>
      <c r="F21" s="24"/>
      <c r="G21" s="24"/>
      <c r="H21" s="24"/>
      <c r="I21" s="21" t="s">
        <v>26</v>
      </c>
      <c r="J21" s="22" t="str">
        <f>IF('Rekapitulace zakázky'!AN17="","",'Rekapitulace zakázky'!AN17)</f>
        <v/>
      </c>
      <c r="K21" s="24"/>
      <c r="L21" s="35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8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4"/>
      <c r="K22" s="24"/>
      <c r="L22" s="35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8" customFormat="1" ht="12" customHeight="1">
      <c r="A23" s="24"/>
      <c r="B23" s="25"/>
      <c r="C23" s="24"/>
      <c r="D23" s="21" t="s">
        <v>31</v>
      </c>
      <c r="E23" s="24"/>
      <c r="F23" s="24"/>
      <c r="G23" s="24"/>
      <c r="H23" s="24"/>
      <c r="I23" s="21" t="s">
        <v>25</v>
      </c>
      <c r="J23" s="22" t="str">
        <f>IF('Rekapitulace zakázky'!AN19="","",'Rekapitulace zakázky'!AN19)</f>
        <v/>
      </c>
      <c r="K23" s="24"/>
      <c r="L23" s="35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8" customFormat="1" ht="18" customHeight="1">
      <c r="A24" s="24"/>
      <c r="B24" s="25"/>
      <c r="C24" s="24"/>
      <c r="D24" s="24"/>
      <c r="E24" s="22" t="str">
        <f>IF('Rekapitulace zakázky'!E20="","",'Rekapitulace zakázky'!E20)</f>
        <v xml:space="preserve"> </v>
      </c>
      <c r="F24" s="24"/>
      <c r="G24" s="24"/>
      <c r="H24" s="24"/>
      <c r="I24" s="21" t="s">
        <v>26</v>
      </c>
      <c r="J24" s="22" t="str">
        <f>IF('Rekapitulace zakázky'!AN20="","",'Rekapitulace zakázky'!AN20)</f>
        <v/>
      </c>
      <c r="K24" s="24"/>
      <c r="L24" s="35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8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4"/>
      <c r="K25" s="24"/>
      <c r="L25" s="3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8" customFormat="1" ht="12" customHeight="1">
      <c r="A26" s="24"/>
      <c r="B26" s="25"/>
      <c r="C26" s="24"/>
      <c r="D26" s="21" t="s">
        <v>32</v>
      </c>
      <c r="E26" s="24"/>
      <c r="F26" s="24"/>
      <c r="G26" s="24"/>
      <c r="H26" s="24"/>
      <c r="I26" s="24"/>
      <c r="J26" s="24"/>
      <c r="K26" s="24"/>
      <c r="L26" s="3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93" customFormat="1" ht="16.5" customHeight="1">
      <c r="A27" s="90"/>
      <c r="B27" s="91"/>
      <c r="C27" s="90"/>
      <c r="D27" s="90"/>
      <c r="E27" s="217" t="s">
        <v>1</v>
      </c>
      <c r="F27" s="217"/>
      <c r="G27" s="217"/>
      <c r="H27" s="21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8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3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8" customFormat="1" ht="6.95" customHeight="1">
      <c r="A29" s="24"/>
      <c r="B29" s="25"/>
      <c r="C29" s="24"/>
      <c r="D29" s="60"/>
      <c r="E29" s="60"/>
      <c r="F29" s="60"/>
      <c r="G29" s="60"/>
      <c r="H29" s="60"/>
      <c r="I29" s="60"/>
      <c r="J29" s="60"/>
      <c r="K29" s="60"/>
      <c r="L29" s="3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8" customFormat="1" ht="25.35" customHeight="1">
      <c r="A30" s="24"/>
      <c r="B30" s="25"/>
      <c r="C30" s="24"/>
      <c r="D30" s="94" t="s">
        <v>33</v>
      </c>
      <c r="E30" s="24"/>
      <c r="F30" s="24"/>
      <c r="G30" s="24"/>
      <c r="H30" s="24"/>
      <c r="I30" s="24"/>
      <c r="J30" s="95">
        <f>ROUND(J122, 2)</f>
        <v>0</v>
      </c>
      <c r="K30" s="24"/>
      <c r="L30" s="35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8" customFormat="1" ht="6.95" customHeight="1">
      <c r="A31" s="24"/>
      <c r="B31" s="25"/>
      <c r="C31" s="24"/>
      <c r="D31" s="60"/>
      <c r="E31" s="60"/>
      <c r="F31" s="60"/>
      <c r="G31" s="60"/>
      <c r="H31" s="60"/>
      <c r="I31" s="60"/>
      <c r="J31" s="60"/>
      <c r="K31" s="60"/>
      <c r="L31" s="35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8" customFormat="1" ht="14.45" customHeight="1">
      <c r="A32" s="24"/>
      <c r="B32" s="25"/>
      <c r="C32" s="24"/>
      <c r="D32" s="24"/>
      <c r="E32" s="24"/>
      <c r="F32" s="96" t="s">
        <v>35</v>
      </c>
      <c r="G32" s="24"/>
      <c r="H32" s="24"/>
      <c r="I32" s="96" t="s">
        <v>34</v>
      </c>
      <c r="J32" s="96" t="s">
        <v>36</v>
      </c>
      <c r="K32" s="24"/>
      <c r="L32" s="35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8" customFormat="1" ht="14.45" customHeight="1">
      <c r="A33" s="24"/>
      <c r="B33" s="25"/>
      <c r="C33" s="24"/>
      <c r="D33" s="97" t="s">
        <v>37</v>
      </c>
      <c r="E33" s="21" t="s">
        <v>38</v>
      </c>
      <c r="F33" s="98">
        <f>ROUND((SUM(BE122:BE154)),  2)</f>
        <v>0</v>
      </c>
      <c r="G33" s="24"/>
      <c r="H33" s="24"/>
      <c r="I33" s="99">
        <v>0.21</v>
      </c>
      <c r="J33" s="98">
        <f>ROUND(((SUM(BE122:BE154))*I33),  2)</f>
        <v>0</v>
      </c>
      <c r="K33" s="24"/>
      <c r="L33" s="35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8" customFormat="1" ht="14.45" customHeight="1">
      <c r="A34" s="24"/>
      <c r="B34" s="25"/>
      <c r="C34" s="24"/>
      <c r="D34" s="24"/>
      <c r="E34" s="21" t="s">
        <v>39</v>
      </c>
      <c r="F34" s="98">
        <f>ROUND((SUM(BF122:BF154)),  2)</f>
        <v>0</v>
      </c>
      <c r="G34" s="24"/>
      <c r="H34" s="24"/>
      <c r="I34" s="99">
        <v>0.15</v>
      </c>
      <c r="J34" s="98">
        <f>ROUND(((SUM(BF122:BF154))*I34),  2)</f>
        <v>0</v>
      </c>
      <c r="K34" s="24"/>
      <c r="L34" s="35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8" customFormat="1" ht="14.45" hidden="1" customHeight="1">
      <c r="A35" s="24"/>
      <c r="B35" s="25"/>
      <c r="C35" s="24"/>
      <c r="D35" s="24"/>
      <c r="E35" s="21" t="s">
        <v>40</v>
      </c>
      <c r="F35" s="98">
        <f>ROUND((SUM(BG122:BG154)),  2)</f>
        <v>0</v>
      </c>
      <c r="G35" s="24"/>
      <c r="H35" s="24"/>
      <c r="I35" s="99">
        <v>0.21</v>
      </c>
      <c r="J35" s="98">
        <f>0</f>
        <v>0</v>
      </c>
      <c r="K35" s="24"/>
      <c r="L35" s="35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8" customFormat="1" ht="14.45" hidden="1" customHeight="1">
      <c r="A36" s="24"/>
      <c r="B36" s="25"/>
      <c r="C36" s="24"/>
      <c r="D36" s="24"/>
      <c r="E36" s="21" t="s">
        <v>41</v>
      </c>
      <c r="F36" s="98">
        <f>ROUND((SUM(BH122:BH154)),  2)</f>
        <v>0</v>
      </c>
      <c r="G36" s="24"/>
      <c r="H36" s="24"/>
      <c r="I36" s="99">
        <v>0.15</v>
      </c>
      <c r="J36" s="98">
        <f>0</f>
        <v>0</v>
      </c>
      <c r="K36" s="24"/>
      <c r="L36" s="35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8" customFormat="1" ht="14.45" hidden="1" customHeight="1">
      <c r="A37" s="24"/>
      <c r="B37" s="25"/>
      <c r="C37" s="24"/>
      <c r="D37" s="24"/>
      <c r="E37" s="21" t="s">
        <v>42</v>
      </c>
      <c r="F37" s="98">
        <f>ROUND((SUM(BI122:BI154)),  2)</f>
        <v>0</v>
      </c>
      <c r="G37" s="24"/>
      <c r="H37" s="24"/>
      <c r="I37" s="99">
        <v>0</v>
      </c>
      <c r="J37" s="98">
        <f>0</f>
        <v>0</v>
      </c>
      <c r="K37" s="24"/>
      <c r="L37" s="35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8" customFormat="1" ht="6.95" customHeight="1">
      <c r="A38" s="24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35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8" customFormat="1" ht="25.35" customHeight="1">
      <c r="A39" s="24"/>
      <c r="B39" s="25"/>
      <c r="C39" s="100"/>
      <c r="D39" s="101" t="s">
        <v>43</v>
      </c>
      <c r="E39" s="54"/>
      <c r="F39" s="54"/>
      <c r="G39" s="102" t="s">
        <v>44</v>
      </c>
      <c r="H39" s="103" t="s">
        <v>45</v>
      </c>
      <c r="I39" s="54"/>
      <c r="J39" s="104">
        <f>SUM(J30:J37)</f>
        <v>0</v>
      </c>
      <c r="K39" s="105"/>
      <c r="L39" s="35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8" customFormat="1" ht="14.45" customHeight="1">
      <c r="A40" s="24"/>
      <c r="B40" s="25"/>
      <c r="C40" s="24"/>
      <c r="D40" s="24"/>
      <c r="E40" s="24"/>
      <c r="F40" s="24"/>
      <c r="G40" s="24"/>
      <c r="H40" s="24"/>
      <c r="I40" s="24"/>
      <c r="J40" s="24"/>
      <c r="K40" s="24"/>
      <c r="L40" s="35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ht="14.45" customHeight="1">
      <c r="B41" s="15"/>
      <c r="L41" s="15"/>
    </row>
    <row r="42" spans="1:31" ht="14.45" customHeight="1">
      <c r="B42" s="15"/>
      <c r="L42" s="15"/>
    </row>
    <row r="43" spans="1:31" ht="14.45" customHeight="1">
      <c r="B43" s="15"/>
      <c r="L43" s="15"/>
    </row>
    <row r="44" spans="1:31" ht="14.45" customHeight="1">
      <c r="B44" s="15"/>
      <c r="L44" s="15"/>
    </row>
    <row r="45" spans="1:31" ht="14.45" customHeight="1">
      <c r="B45" s="15"/>
      <c r="L45" s="15"/>
    </row>
    <row r="46" spans="1:31" ht="14.45" customHeight="1">
      <c r="B46" s="15"/>
      <c r="L46" s="15"/>
    </row>
    <row r="47" spans="1:31" ht="14.45" customHeight="1">
      <c r="B47" s="15"/>
      <c r="L47" s="15"/>
    </row>
    <row r="48" spans="1:31" ht="14.45" customHeight="1">
      <c r="B48" s="15"/>
      <c r="L48" s="15"/>
    </row>
    <row r="49" spans="1:31" ht="14.45" customHeight="1">
      <c r="B49" s="15"/>
      <c r="L49" s="15"/>
    </row>
    <row r="50" spans="1:31" s="28" customFormat="1" ht="14.45" customHeight="1">
      <c r="B50" s="35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35"/>
    </row>
    <row r="51" spans="1:31">
      <c r="B51" s="15"/>
      <c r="L51" s="15"/>
    </row>
    <row r="52" spans="1:31">
      <c r="B52" s="15"/>
      <c r="L52" s="15"/>
    </row>
    <row r="53" spans="1:31">
      <c r="B53" s="15"/>
      <c r="L53" s="15"/>
    </row>
    <row r="54" spans="1:31">
      <c r="B54" s="15"/>
      <c r="L54" s="15"/>
    </row>
    <row r="55" spans="1:31">
      <c r="B55" s="15"/>
      <c r="L55" s="15"/>
    </row>
    <row r="56" spans="1:31">
      <c r="B56" s="15"/>
      <c r="L56" s="15"/>
    </row>
    <row r="57" spans="1:31">
      <c r="B57" s="15"/>
      <c r="L57" s="15"/>
    </row>
    <row r="58" spans="1:31">
      <c r="B58" s="15"/>
      <c r="L58" s="15"/>
    </row>
    <row r="59" spans="1:31">
      <c r="B59" s="15"/>
      <c r="L59" s="15"/>
    </row>
    <row r="60" spans="1:31">
      <c r="B60" s="15"/>
      <c r="L60" s="15"/>
    </row>
    <row r="61" spans="1:31" s="28" customFormat="1" ht="12.75">
      <c r="A61" s="24"/>
      <c r="B61" s="25"/>
      <c r="C61" s="24"/>
      <c r="D61" s="38" t="s">
        <v>48</v>
      </c>
      <c r="E61" s="27"/>
      <c r="F61" s="106" t="s">
        <v>49</v>
      </c>
      <c r="G61" s="38" t="s">
        <v>48</v>
      </c>
      <c r="H61" s="27"/>
      <c r="I61" s="27"/>
      <c r="J61" s="107" t="s">
        <v>49</v>
      </c>
      <c r="K61" s="27"/>
      <c r="L61" s="35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5"/>
      <c r="L62" s="15"/>
    </row>
    <row r="63" spans="1:31">
      <c r="B63" s="15"/>
      <c r="L63" s="15"/>
    </row>
    <row r="64" spans="1:31">
      <c r="B64" s="15"/>
      <c r="L64" s="15"/>
    </row>
    <row r="65" spans="1:31" s="28" customFormat="1" ht="12.75">
      <c r="A65" s="24"/>
      <c r="B65" s="25"/>
      <c r="C65" s="24"/>
      <c r="D65" s="36" t="s">
        <v>50</v>
      </c>
      <c r="E65" s="39"/>
      <c r="F65" s="39"/>
      <c r="G65" s="36" t="s">
        <v>51</v>
      </c>
      <c r="H65" s="39"/>
      <c r="I65" s="39"/>
      <c r="J65" s="39"/>
      <c r="K65" s="39"/>
      <c r="L65" s="35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5"/>
      <c r="L66" s="15"/>
    </row>
    <row r="67" spans="1:31">
      <c r="B67" s="15"/>
      <c r="L67" s="15"/>
    </row>
    <row r="68" spans="1:31">
      <c r="B68" s="15"/>
      <c r="L68" s="15"/>
    </row>
    <row r="69" spans="1:31">
      <c r="B69" s="15"/>
      <c r="L69" s="15"/>
    </row>
    <row r="70" spans="1:31">
      <c r="B70" s="15"/>
      <c r="L70" s="15"/>
    </row>
    <row r="71" spans="1:31">
      <c r="B71" s="15"/>
      <c r="L71" s="15"/>
    </row>
    <row r="72" spans="1:31">
      <c r="B72" s="15"/>
      <c r="L72" s="15"/>
    </row>
    <row r="73" spans="1:31">
      <c r="B73" s="15"/>
      <c r="L73" s="15"/>
    </row>
    <row r="74" spans="1:31">
      <c r="B74" s="15"/>
      <c r="L74" s="15"/>
    </row>
    <row r="75" spans="1:31">
      <c r="B75" s="15"/>
      <c r="L75" s="15"/>
    </row>
    <row r="76" spans="1:31" s="28" customFormat="1" ht="12.75">
      <c r="A76" s="24"/>
      <c r="B76" s="25"/>
      <c r="C76" s="24"/>
      <c r="D76" s="38" t="s">
        <v>48</v>
      </c>
      <c r="E76" s="27"/>
      <c r="F76" s="106" t="s">
        <v>49</v>
      </c>
      <c r="G76" s="38" t="s">
        <v>48</v>
      </c>
      <c r="H76" s="27"/>
      <c r="I76" s="27"/>
      <c r="J76" s="107" t="s">
        <v>49</v>
      </c>
      <c r="K76" s="27"/>
      <c r="L76" s="35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8" customFormat="1" ht="14.45" customHeight="1">
      <c r="A77" s="24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35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8" customFormat="1" ht="6.95" customHeight="1">
      <c r="A81" s="24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5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8" customFormat="1" ht="24.95" customHeight="1">
      <c r="A82" s="24"/>
      <c r="B82" s="25"/>
      <c r="C82" s="16" t="s">
        <v>91</v>
      </c>
      <c r="D82" s="24"/>
      <c r="E82" s="24"/>
      <c r="F82" s="24"/>
      <c r="G82" s="24"/>
      <c r="H82" s="24"/>
      <c r="I82" s="24"/>
      <c r="J82" s="24"/>
      <c r="K82" s="24"/>
      <c r="L82" s="35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8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35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8" customFormat="1" ht="12" customHeight="1">
      <c r="A84" s="24"/>
      <c r="B84" s="25"/>
      <c r="C84" s="21" t="s">
        <v>16</v>
      </c>
      <c r="D84" s="24"/>
      <c r="E84" s="24"/>
      <c r="F84" s="24"/>
      <c r="G84" s="24"/>
      <c r="H84" s="24"/>
      <c r="I84" s="24"/>
      <c r="J84" s="24"/>
      <c r="K84" s="24"/>
      <c r="L84" s="35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8" customFormat="1" ht="16.5" customHeight="1">
      <c r="A85" s="24"/>
      <c r="B85" s="25"/>
      <c r="C85" s="24"/>
      <c r="D85" s="24"/>
      <c r="E85" s="246" t="str">
        <f>E7</f>
        <v>Oprava mostu v km 6,268 trati Liberec - Hrádek nad Nisou</v>
      </c>
      <c r="F85" s="247"/>
      <c r="G85" s="247"/>
      <c r="H85" s="247"/>
      <c r="I85" s="24"/>
      <c r="J85" s="24"/>
      <c r="K85" s="24"/>
      <c r="L85" s="35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8" customFormat="1" ht="12" customHeight="1">
      <c r="A86" s="24"/>
      <c r="B86" s="25"/>
      <c r="C86" s="21" t="s">
        <v>89</v>
      </c>
      <c r="D86" s="24"/>
      <c r="E86" s="24"/>
      <c r="F86" s="24"/>
      <c r="G86" s="24"/>
      <c r="H86" s="24"/>
      <c r="I86" s="24"/>
      <c r="J86" s="24"/>
      <c r="K86" s="24"/>
      <c r="L86" s="35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8" customFormat="1" ht="16.5" customHeight="1">
      <c r="A87" s="24"/>
      <c r="B87" s="25"/>
      <c r="C87" s="24"/>
      <c r="D87" s="24"/>
      <c r="E87" s="232" t="str">
        <f>E9</f>
        <v>VRN - VRN - VRN - VRN</v>
      </c>
      <c r="F87" s="245"/>
      <c r="G87" s="245"/>
      <c r="H87" s="245"/>
      <c r="I87" s="24"/>
      <c r="J87" s="24"/>
      <c r="K87" s="24"/>
      <c r="L87" s="35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8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35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8" customFormat="1" ht="12" customHeight="1">
      <c r="A89" s="24"/>
      <c r="B89" s="25"/>
      <c r="C89" s="21" t="s">
        <v>20</v>
      </c>
      <c r="D89" s="24"/>
      <c r="E89" s="24"/>
      <c r="F89" s="22" t="str">
        <f>F12</f>
        <v xml:space="preserve"> </v>
      </c>
      <c r="G89" s="24"/>
      <c r="H89" s="24"/>
      <c r="I89" s="21" t="s">
        <v>22</v>
      </c>
      <c r="J89" s="89" t="str">
        <f>IF(J12="","",J12)</f>
        <v>6. 1. 2020</v>
      </c>
      <c r="K89" s="24"/>
      <c r="L89" s="35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8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4"/>
      <c r="K90" s="24"/>
      <c r="L90" s="35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8" customFormat="1" ht="15.2" customHeight="1">
      <c r="A91" s="24"/>
      <c r="B91" s="25"/>
      <c r="C91" s="21" t="s">
        <v>24</v>
      </c>
      <c r="D91" s="24"/>
      <c r="E91" s="24"/>
      <c r="F91" s="22" t="str">
        <f>E15</f>
        <v xml:space="preserve"> </v>
      </c>
      <c r="G91" s="24"/>
      <c r="H91" s="24"/>
      <c r="I91" s="21" t="s">
        <v>29</v>
      </c>
      <c r="J91" s="108" t="str">
        <f>E21</f>
        <v xml:space="preserve"> </v>
      </c>
      <c r="K91" s="24"/>
      <c r="L91" s="35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8" customFormat="1" ht="15.2" customHeight="1">
      <c r="A92" s="24"/>
      <c r="B92" s="25"/>
      <c r="C92" s="21" t="s">
        <v>27</v>
      </c>
      <c r="D92" s="24"/>
      <c r="E92" s="24"/>
      <c r="F92" s="22" t="str">
        <f>IF(E18="","",E18)</f>
        <v>Vyplň údaj</v>
      </c>
      <c r="G92" s="24"/>
      <c r="H92" s="24"/>
      <c r="I92" s="21" t="s">
        <v>31</v>
      </c>
      <c r="J92" s="108" t="str">
        <f>E24</f>
        <v xml:space="preserve"> </v>
      </c>
      <c r="K92" s="24"/>
      <c r="L92" s="35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8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35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8" customFormat="1" ht="29.25" customHeight="1">
      <c r="A94" s="24"/>
      <c r="B94" s="25"/>
      <c r="C94" s="109" t="s">
        <v>92</v>
      </c>
      <c r="D94" s="100"/>
      <c r="E94" s="100"/>
      <c r="F94" s="100"/>
      <c r="G94" s="100"/>
      <c r="H94" s="100"/>
      <c r="I94" s="100"/>
      <c r="J94" s="110" t="s">
        <v>93</v>
      </c>
      <c r="K94" s="100"/>
      <c r="L94" s="35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8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4"/>
      <c r="K95" s="24"/>
      <c r="L95" s="35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8" customFormat="1" ht="22.9" customHeight="1">
      <c r="A96" s="24"/>
      <c r="B96" s="25"/>
      <c r="C96" s="111" t="s">
        <v>94</v>
      </c>
      <c r="D96" s="24"/>
      <c r="E96" s="24"/>
      <c r="F96" s="24"/>
      <c r="G96" s="24"/>
      <c r="H96" s="24"/>
      <c r="I96" s="24"/>
      <c r="J96" s="95">
        <f>J122</f>
        <v>0</v>
      </c>
      <c r="K96" s="24"/>
      <c r="L96" s="35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2" t="s">
        <v>95</v>
      </c>
    </row>
    <row r="97" spans="1:31" s="112" customFormat="1" ht="24.95" customHeight="1">
      <c r="B97" s="113"/>
      <c r="D97" s="114" t="s">
        <v>705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17" customFormat="1" ht="19.899999999999999" customHeight="1">
      <c r="B98" s="118"/>
      <c r="D98" s="119" t="s">
        <v>706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17" customFormat="1" ht="19.899999999999999" customHeight="1">
      <c r="B99" s="118"/>
      <c r="D99" s="119" t="s">
        <v>707</v>
      </c>
      <c r="E99" s="120"/>
      <c r="F99" s="120"/>
      <c r="G99" s="120"/>
      <c r="H99" s="120"/>
      <c r="I99" s="120"/>
      <c r="J99" s="121">
        <f>J133</f>
        <v>0</v>
      </c>
      <c r="L99" s="118"/>
    </row>
    <row r="100" spans="1:31" s="117" customFormat="1" ht="19.899999999999999" customHeight="1">
      <c r="B100" s="118"/>
      <c r="D100" s="119" t="s">
        <v>708</v>
      </c>
      <c r="E100" s="120"/>
      <c r="F100" s="120"/>
      <c r="G100" s="120"/>
      <c r="H100" s="120"/>
      <c r="I100" s="120"/>
      <c r="J100" s="121">
        <f>J145</f>
        <v>0</v>
      </c>
      <c r="L100" s="118"/>
    </row>
    <row r="101" spans="1:31" s="117" customFormat="1" ht="19.899999999999999" customHeight="1">
      <c r="B101" s="118"/>
      <c r="D101" s="119" t="s">
        <v>709</v>
      </c>
      <c r="E101" s="120"/>
      <c r="F101" s="120"/>
      <c r="G101" s="120"/>
      <c r="H101" s="120"/>
      <c r="I101" s="120"/>
      <c r="J101" s="121">
        <f>J148</f>
        <v>0</v>
      </c>
      <c r="L101" s="118"/>
    </row>
    <row r="102" spans="1:31" s="117" customFormat="1" ht="19.899999999999999" customHeight="1">
      <c r="B102" s="118"/>
      <c r="D102" s="119" t="s">
        <v>710</v>
      </c>
      <c r="E102" s="120"/>
      <c r="F102" s="120"/>
      <c r="G102" s="120"/>
      <c r="H102" s="120"/>
      <c r="I102" s="120"/>
      <c r="J102" s="121">
        <f>J151</f>
        <v>0</v>
      </c>
      <c r="L102" s="118"/>
    </row>
    <row r="103" spans="1:31" s="28" customFormat="1" ht="21.75" customHeight="1">
      <c r="A103" s="24"/>
      <c r="B103" s="25"/>
      <c r="C103" s="24"/>
      <c r="D103" s="24"/>
      <c r="E103" s="24"/>
      <c r="F103" s="24"/>
      <c r="G103" s="24"/>
      <c r="H103" s="24"/>
      <c r="I103" s="24"/>
      <c r="J103" s="24"/>
      <c r="K103" s="24"/>
      <c r="L103" s="35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4" spans="1:31" s="28" customFormat="1" ht="6.95" customHeight="1">
      <c r="A104" s="24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35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</row>
    <row r="108" spans="1:31" s="28" customFormat="1" ht="6.95" customHeight="1">
      <c r="A108" s="24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5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s="28" customFormat="1" ht="24.95" customHeight="1">
      <c r="A109" s="24"/>
      <c r="B109" s="25"/>
      <c r="C109" s="16" t="s">
        <v>109</v>
      </c>
      <c r="D109" s="24"/>
      <c r="E109" s="24"/>
      <c r="F109" s="24"/>
      <c r="G109" s="24"/>
      <c r="H109" s="24"/>
      <c r="I109" s="24"/>
      <c r="J109" s="24"/>
      <c r="K109" s="24"/>
      <c r="L109" s="35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31" s="28" customFormat="1" ht="6.9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4"/>
      <c r="K110" s="24"/>
      <c r="L110" s="35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8" customFormat="1" ht="12" customHeight="1">
      <c r="A111" s="24"/>
      <c r="B111" s="25"/>
      <c r="C111" s="21" t="s">
        <v>16</v>
      </c>
      <c r="D111" s="24"/>
      <c r="E111" s="24"/>
      <c r="F111" s="24"/>
      <c r="G111" s="24"/>
      <c r="H111" s="24"/>
      <c r="I111" s="24"/>
      <c r="J111" s="24"/>
      <c r="K111" s="24"/>
      <c r="L111" s="35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31" s="28" customFormat="1" ht="16.5" customHeight="1">
      <c r="A112" s="24"/>
      <c r="B112" s="25"/>
      <c r="C112" s="24"/>
      <c r="D112" s="24"/>
      <c r="E112" s="246" t="str">
        <f>E7</f>
        <v>Oprava mostu v km 6,268 trati Liberec - Hrádek nad Nisou</v>
      </c>
      <c r="F112" s="247"/>
      <c r="G112" s="247"/>
      <c r="H112" s="247"/>
      <c r="I112" s="24"/>
      <c r="J112" s="24"/>
      <c r="K112" s="24"/>
      <c r="L112" s="35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8" customFormat="1" ht="12" customHeight="1">
      <c r="A113" s="24"/>
      <c r="B113" s="25"/>
      <c r="C113" s="21" t="s">
        <v>89</v>
      </c>
      <c r="D113" s="24"/>
      <c r="E113" s="24"/>
      <c r="F113" s="24"/>
      <c r="G113" s="24"/>
      <c r="H113" s="24"/>
      <c r="I113" s="24"/>
      <c r="J113" s="24"/>
      <c r="K113" s="24"/>
      <c r="L113" s="35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8" customFormat="1" ht="16.5" customHeight="1">
      <c r="A114" s="24"/>
      <c r="B114" s="25"/>
      <c r="C114" s="24"/>
      <c r="D114" s="24"/>
      <c r="E114" s="232" t="str">
        <f>E9</f>
        <v>VRN - VRN - VRN - VRN</v>
      </c>
      <c r="F114" s="245"/>
      <c r="G114" s="245"/>
      <c r="H114" s="245"/>
      <c r="I114" s="24"/>
      <c r="J114" s="24"/>
      <c r="K114" s="24"/>
      <c r="L114" s="35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8" customFormat="1" ht="6.95" customHeight="1">
      <c r="A115" s="24"/>
      <c r="B115" s="25"/>
      <c r="C115" s="24"/>
      <c r="D115" s="24"/>
      <c r="E115" s="24"/>
      <c r="F115" s="24"/>
      <c r="G115" s="24"/>
      <c r="H115" s="24"/>
      <c r="I115" s="24"/>
      <c r="J115" s="24"/>
      <c r="K115" s="24"/>
      <c r="L115" s="35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28" customFormat="1" ht="12" customHeight="1">
      <c r="A116" s="24"/>
      <c r="B116" s="25"/>
      <c r="C116" s="21" t="s">
        <v>20</v>
      </c>
      <c r="D116" s="24"/>
      <c r="E116" s="24"/>
      <c r="F116" s="22" t="str">
        <f>F12</f>
        <v xml:space="preserve"> </v>
      </c>
      <c r="G116" s="24"/>
      <c r="H116" s="24"/>
      <c r="I116" s="21" t="s">
        <v>22</v>
      </c>
      <c r="J116" s="89" t="str">
        <f>IF(J12="","",J12)</f>
        <v>6. 1. 2020</v>
      </c>
      <c r="K116" s="24"/>
      <c r="L116" s="35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5" s="28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4"/>
      <c r="K117" s="24"/>
      <c r="L117" s="35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5" s="28" customFormat="1" ht="15.2" customHeight="1">
      <c r="A118" s="24"/>
      <c r="B118" s="25"/>
      <c r="C118" s="21" t="s">
        <v>24</v>
      </c>
      <c r="D118" s="24"/>
      <c r="E118" s="24"/>
      <c r="F118" s="22" t="str">
        <f>E15</f>
        <v xml:space="preserve"> </v>
      </c>
      <c r="G118" s="24"/>
      <c r="H118" s="24"/>
      <c r="I118" s="21" t="s">
        <v>29</v>
      </c>
      <c r="J118" s="108" t="str">
        <f>E21</f>
        <v xml:space="preserve"> </v>
      </c>
      <c r="K118" s="24"/>
      <c r="L118" s="35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5" s="28" customFormat="1" ht="15.2" customHeight="1">
      <c r="A119" s="24"/>
      <c r="B119" s="25"/>
      <c r="C119" s="21" t="s">
        <v>27</v>
      </c>
      <c r="D119" s="24"/>
      <c r="E119" s="24"/>
      <c r="F119" s="22" t="str">
        <f>IF(E18="","",E18)</f>
        <v>Vyplň údaj</v>
      </c>
      <c r="G119" s="24"/>
      <c r="H119" s="24"/>
      <c r="I119" s="21" t="s">
        <v>31</v>
      </c>
      <c r="J119" s="108" t="str">
        <f>E24</f>
        <v xml:space="preserve"> </v>
      </c>
      <c r="K119" s="24"/>
      <c r="L119" s="35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5" s="28" customFormat="1" ht="10.35" customHeight="1">
      <c r="A120" s="24"/>
      <c r="B120" s="25"/>
      <c r="C120" s="24"/>
      <c r="D120" s="24"/>
      <c r="E120" s="24"/>
      <c r="F120" s="24"/>
      <c r="G120" s="24"/>
      <c r="H120" s="24"/>
      <c r="I120" s="24"/>
      <c r="J120" s="24"/>
      <c r="K120" s="24"/>
      <c r="L120" s="35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5" s="128" customFormat="1" ht="29.25" customHeight="1">
      <c r="A121" s="122"/>
      <c r="B121" s="123"/>
      <c r="C121" s="124" t="s">
        <v>110</v>
      </c>
      <c r="D121" s="125" t="s">
        <v>58</v>
      </c>
      <c r="E121" s="125" t="s">
        <v>54</v>
      </c>
      <c r="F121" s="125" t="s">
        <v>55</v>
      </c>
      <c r="G121" s="125" t="s">
        <v>111</v>
      </c>
      <c r="H121" s="125" t="s">
        <v>112</v>
      </c>
      <c r="I121" s="125" t="s">
        <v>113</v>
      </c>
      <c r="J121" s="125" t="s">
        <v>93</v>
      </c>
      <c r="K121" s="126" t="s">
        <v>114</v>
      </c>
      <c r="L121" s="127"/>
      <c r="M121" s="56" t="s">
        <v>1</v>
      </c>
      <c r="N121" s="57" t="s">
        <v>37</v>
      </c>
      <c r="O121" s="57" t="s">
        <v>115</v>
      </c>
      <c r="P121" s="57" t="s">
        <v>116</v>
      </c>
      <c r="Q121" s="57" t="s">
        <v>117</v>
      </c>
      <c r="R121" s="57" t="s">
        <v>118</v>
      </c>
      <c r="S121" s="57" t="s">
        <v>119</v>
      </c>
      <c r="T121" s="58" t="s">
        <v>120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8" customFormat="1" ht="22.9" customHeight="1">
      <c r="A122" s="24"/>
      <c r="B122" s="25"/>
      <c r="C122" s="64" t="s">
        <v>121</v>
      </c>
      <c r="D122" s="24"/>
      <c r="E122" s="24"/>
      <c r="F122" s="24"/>
      <c r="G122" s="24"/>
      <c r="H122" s="24"/>
      <c r="I122" s="24"/>
      <c r="J122" s="129">
        <f>BK122</f>
        <v>0</v>
      </c>
      <c r="K122" s="24"/>
      <c r="L122" s="25"/>
      <c r="M122" s="59"/>
      <c r="N122" s="50"/>
      <c r="O122" s="60"/>
      <c r="P122" s="130">
        <f>P123</f>
        <v>0</v>
      </c>
      <c r="Q122" s="60"/>
      <c r="R122" s="130">
        <f>R123</f>
        <v>0</v>
      </c>
      <c r="S122" s="60"/>
      <c r="T122" s="131">
        <f>T123</f>
        <v>0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T122" s="12" t="s">
        <v>72</v>
      </c>
      <c r="AU122" s="12" t="s">
        <v>95</v>
      </c>
      <c r="BK122" s="132">
        <f>BK123</f>
        <v>0</v>
      </c>
    </row>
    <row r="123" spans="1:65" s="133" customFormat="1" ht="25.9" customHeight="1">
      <c r="B123" s="134"/>
      <c r="D123" s="135" t="s">
        <v>72</v>
      </c>
      <c r="E123" s="136" t="s">
        <v>711</v>
      </c>
      <c r="F123" s="136" t="s">
        <v>712</v>
      </c>
      <c r="J123" s="137">
        <f>BK123</f>
        <v>0</v>
      </c>
      <c r="L123" s="134"/>
      <c r="M123" s="138"/>
      <c r="N123" s="139"/>
      <c r="O123" s="139"/>
      <c r="P123" s="140">
        <f>P124+P133+P145+P148+P151</f>
        <v>0</v>
      </c>
      <c r="Q123" s="139"/>
      <c r="R123" s="140">
        <f>R124+R133+R145+R148+R151</f>
        <v>0</v>
      </c>
      <c r="S123" s="139"/>
      <c r="T123" s="141">
        <f>T124+T133+T145+T148+T151</f>
        <v>0</v>
      </c>
      <c r="AR123" s="135" t="s">
        <v>81</v>
      </c>
      <c r="AT123" s="142" t="s">
        <v>72</v>
      </c>
      <c r="AU123" s="142" t="s">
        <v>73</v>
      </c>
      <c r="AY123" s="135" t="s">
        <v>124</v>
      </c>
      <c r="BK123" s="143">
        <f>BK124+BK133+BK145+BK148+BK151</f>
        <v>0</v>
      </c>
    </row>
    <row r="124" spans="1:65" s="133" customFormat="1" ht="22.9" customHeight="1">
      <c r="B124" s="134"/>
      <c r="D124" s="135" t="s">
        <v>72</v>
      </c>
      <c r="E124" s="144" t="s">
        <v>713</v>
      </c>
      <c r="F124" s="144" t="s">
        <v>714</v>
      </c>
      <c r="J124" s="145">
        <f>BK124</f>
        <v>0</v>
      </c>
      <c r="L124" s="134"/>
      <c r="M124" s="138"/>
      <c r="N124" s="139"/>
      <c r="O124" s="139"/>
      <c r="P124" s="140">
        <f>SUM(P125:P132)</f>
        <v>0</v>
      </c>
      <c r="Q124" s="139"/>
      <c r="R124" s="140">
        <f>SUM(R125:R132)</f>
        <v>0</v>
      </c>
      <c r="S124" s="139"/>
      <c r="T124" s="141">
        <f>SUM(T125:T132)</f>
        <v>0</v>
      </c>
      <c r="AR124" s="135" t="s">
        <v>81</v>
      </c>
      <c r="AT124" s="142" t="s">
        <v>72</v>
      </c>
      <c r="AU124" s="142" t="s">
        <v>81</v>
      </c>
      <c r="AY124" s="135" t="s">
        <v>124</v>
      </c>
      <c r="BK124" s="143">
        <f>SUM(BK125:BK132)</f>
        <v>0</v>
      </c>
    </row>
    <row r="125" spans="1:65" s="28" customFormat="1" ht="16.5" customHeight="1">
      <c r="A125" s="24"/>
      <c r="B125" s="25"/>
      <c r="C125" s="146" t="s">
        <v>81</v>
      </c>
      <c r="D125" s="146" t="s">
        <v>126</v>
      </c>
      <c r="E125" s="147" t="s">
        <v>715</v>
      </c>
      <c r="F125" s="148" t="s">
        <v>716</v>
      </c>
      <c r="G125" s="149" t="s">
        <v>717</v>
      </c>
      <c r="H125" s="150">
        <v>1</v>
      </c>
      <c r="I125" s="5"/>
      <c r="J125" s="151">
        <f>ROUND(I125*H125,2)</f>
        <v>0</v>
      </c>
      <c r="K125" s="148" t="s">
        <v>130</v>
      </c>
      <c r="L125" s="25"/>
      <c r="M125" s="152" t="s">
        <v>1</v>
      </c>
      <c r="N125" s="153" t="s">
        <v>38</v>
      </c>
      <c r="O125" s="52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156" t="s">
        <v>131</v>
      </c>
      <c r="AT125" s="156" t="s">
        <v>126</v>
      </c>
      <c r="AU125" s="156" t="s">
        <v>83</v>
      </c>
      <c r="AY125" s="12" t="s">
        <v>124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2" t="s">
        <v>81</v>
      </c>
      <c r="BK125" s="157">
        <f>ROUND(I125*H125,2)</f>
        <v>0</v>
      </c>
      <c r="BL125" s="12" t="s">
        <v>131</v>
      </c>
      <c r="BM125" s="156" t="s">
        <v>83</v>
      </c>
    </row>
    <row r="126" spans="1:65" s="28" customFormat="1">
      <c r="A126" s="24"/>
      <c r="B126" s="25"/>
      <c r="C126" s="24"/>
      <c r="D126" s="158" t="s">
        <v>132</v>
      </c>
      <c r="E126" s="24"/>
      <c r="F126" s="159" t="s">
        <v>716</v>
      </c>
      <c r="G126" s="24"/>
      <c r="H126" s="24"/>
      <c r="I126" s="3"/>
      <c r="J126" s="24"/>
      <c r="K126" s="24"/>
      <c r="L126" s="25"/>
      <c r="M126" s="160"/>
      <c r="N126" s="161"/>
      <c r="O126" s="52"/>
      <c r="P126" s="52"/>
      <c r="Q126" s="52"/>
      <c r="R126" s="52"/>
      <c r="S126" s="52"/>
      <c r="T126" s="53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T126" s="12" t="s">
        <v>132</v>
      </c>
      <c r="AU126" s="12" t="s">
        <v>83</v>
      </c>
    </row>
    <row r="127" spans="1:65" s="28" customFormat="1" ht="16.5" customHeight="1">
      <c r="A127" s="24"/>
      <c r="B127" s="25"/>
      <c r="C127" s="146" t="s">
        <v>83</v>
      </c>
      <c r="D127" s="146" t="s">
        <v>126</v>
      </c>
      <c r="E127" s="147" t="s">
        <v>718</v>
      </c>
      <c r="F127" s="148" t="s">
        <v>719</v>
      </c>
      <c r="G127" s="149" t="s">
        <v>717</v>
      </c>
      <c r="H127" s="150">
        <v>1</v>
      </c>
      <c r="I127" s="5"/>
      <c r="J127" s="151">
        <f>ROUND(I127*H127,2)</f>
        <v>0</v>
      </c>
      <c r="K127" s="148" t="s">
        <v>130</v>
      </c>
      <c r="L127" s="25"/>
      <c r="M127" s="152" t="s">
        <v>1</v>
      </c>
      <c r="N127" s="153" t="s">
        <v>38</v>
      </c>
      <c r="O127" s="52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156" t="s">
        <v>131</v>
      </c>
      <c r="AT127" s="156" t="s">
        <v>126</v>
      </c>
      <c r="AU127" s="156" t="s">
        <v>83</v>
      </c>
      <c r="AY127" s="12" t="s">
        <v>124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2" t="s">
        <v>81</v>
      </c>
      <c r="BK127" s="157">
        <f>ROUND(I127*H127,2)</f>
        <v>0</v>
      </c>
      <c r="BL127" s="12" t="s">
        <v>131</v>
      </c>
      <c r="BM127" s="156" t="s">
        <v>131</v>
      </c>
    </row>
    <row r="128" spans="1:65" s="28" customFormat="1">
      <c r="A128" s="24"/>
      <c r="B128" s="25"/>
      <c r="C128" s="24"/>
      <c r="D128" s="158" t="s">
        <v>132</v>
      </c>
      <c r="E128" s="24"/>
      <c r="F128" s="159" t="s">
        <v>719</v>
      </c>
      <c r="G128" s="24"/>
      <c r="H128" s="24"/>
      <c r="I128" s="3"/>
      <c r="J128" s="24"/>
      <c r="K128" s="24"/>
      <c r="L128" s="25"/>
      <c r="M128" s="160"/>
      <c r="N128" s="161"/>
      <c r="O128" s="52"/>
      <c r="P128" s="52"/>
      <c r="Q128" s="52"/>
      <c r="R128" s="52"/>
      <c r="S128" s="52"/>
      <c r="T128" s="53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2" t="s">
        <v>132</v>
      </c>
      <c r="AU128" s="12" t="s">
        <v>83</v>
      </c>
    </row>
    <row r="129" spans="1:65" s="28" customFormat="1" ht="16.5" customHeight="1">
      <c r="A129" s="24"/>
      <c r="B129" s="25"/>
      <c r="C129" s="146" t="s">
        <v>136</v>
      </c>
      <c r="D129" s="146" t="s">
        <v>126</v>
      </c>
      <c r="E129" s="147" t="s">
        <v>720</v>
      </c>
      <c r="F129" s="148" t="s">
        <v>721</v>
      </c>
      <c r="G129" s="149" t="s">
        <v>717</v>
      </c>
      <c r="H129" s="150">
        <v>1</v>
      </c>
      <c r="I129" s="5"/>
      <c r="J129" s="151">
        <f>ROUND(I129*H129,2)</f>
        <v>0</v>
      </c>
      <c r="K129" s="148" t="s">
        <v>130</v>
      </c>
      <c r="L129" s="25"/>
      <c r="M129" s="152" t="s">
        <v>1</v>
      </c>
      <c r="N129" s="153" t="s">
        <v>38</v>
      </c>
      <c r="O129" s="52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156" t="s">
        <v>131</v>
      </c>
      <c r="AT129" s="156" t="s">
        <v>126</v>
      </c>
      <c r="AU129" s="156" t="s">
        <v>83</v>
      </c>
      <c r="AY129" s="12" t="s">
        <v>124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2" t="s">
        <v>81</v>
      </c>
      <c r="BK129" s="157">
        <f>ROUND(I129*H129,2)</f>
        <v>0</v>
      </c>
      <c r="BL129" s="12" t="s">
        <v>131</v>
      </c>
      <c r="BM129" s="156" t="s">
        <v>139</v>
      </c>
    </row>
    <row r="130" spans="1:65" s="28" customFormat="1">
      <c r="A130" s="24"/>
      <c r="B130" s="25"/>
      <c r="C130" s="24"/>
      <c r="D130" s="158" t="s">
        <v>132</v>
      </c>
      <c r="E130" s="24"/>
      <c r="F130" s="159" t="s">
        <v>721</v>
      </c>
      <c r="G130" s="24"/>
      <c r="H130" s="24"/>
      <c r="I130" s="3"/>
      <c r="J130" s="24"/>
      <c r="K130" s="24"/>
      <c r="L130" s="25"/>
      <c r="M130" s="160"/>
      <c r="N130" s="161"/>
      <c r="O130" s="52"/>
      <c r="P130" s="52"/>
      <c r="Q130" s="52"/>
      <c r="R130" s="52"/>
      <c r="S130" s="52"/>
      <c r="T130" s="53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T130" s="12" t="s">
        <v>132</v>
      </c>
      <c r="AU130" s="12" t="s">
        <v>83</v>
      </c>
    </row>
    <row r="131" spans="1:65" s="28" customFormat="1" ht="16.5" customHeight="1">
      <c r="A131" s="24"/>
      <c r="B131" s="25"/>
      <c r="C131" s="146" t="s">
        <v>131</v>
      </c>
      <c r="D131" s="146" t="s">
        <v>126</v>
      </c>
      <c r="E131" s="147" t="s">
        <v>722</v>
      </c>
      <c r="F131" s="148" t="s">
        <v>723</v>
      </c>
      <c r="G131" s="149" t="s">
        <v>717</v>
      </c>
      <c r="H131" s="150">
        <v>1</v>
      </c>
      <c r="I131" s="5"/>
      <c r="J131" s="151">
        <f>ROUND(I131*H131,2)</f>
        <v>0</v>
      </c>
      <c r="K131" s="148" t="s">
        <v>130</v>
      </c>
      <c r="L131" s="25"/>
      <c r="M131" s="152" t="s">
        <v>1</v>
      </c>
      <c r="N131" s="153" t="s">
        <v>38</v>
      </c>
      <c r="O131" s="52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156" t="s">
        <v>131</v>
      </c>
      <c r="AT131" s="156" t="s">
        <v>126</v>
      </c>
      <c r="AU131" s="156" t="s">
        <v>83</v>
      </c>
      <c r="AY131" s="12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2" t="s">
        <v>81</v>
      </c>
      <c r="BK131" s="157">
        <f>ROUND(I131*H131,2)</f>
        <v>0</v>
      </c>
      <c r="BL131" s="12" t="s">
        <v>131</v>
      </c>
      <c r="BM131" s="156" t="s">
        <v>143</v>
      </c>
    </row>
    <row r="132" spans="1:65" s="28" customFormat="1">
      <c r="A132" s="24"/>
      <c r="B132" s="25"/>
      <c r="C132" s="24"/>
      <c r="D132" s="158" t="s">
        <v>132</v>
      </c>
      <c r="E132" s="24"/>
      <c r="F132" s="159" t="s">
        <v>723</v>
      </c>
      <c r="G132" s="24"/>
      <c r="H132" s="24"/>
      <c r="I132" s="3"/>
      <c r="J132" s="24"/>
      <c r="K132" s="24"/>
      <c r="L132" s="25"/>
      <c r="M132" s="160"/>
      <c r="N132" s="161"/>
      <c r="O132" s="52"/>
      <c r="P132" s="52"/>
      <c r="Q132" s="52"/>
      <c r="R132" s="52"/>
      <c r="S132" s="52"/>
      <c r="T132" s="53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T132" s="12" t="s">
        <v>132</v>
      </c>
      <c r="AU132" s="12" t="s">
        <v>83</v>
      </c>
    </row>
    <row r="133" spans="1:65" s="133" customFormat="1" ht="22.9" customHeight="1">
      <c r="B133" s="134"/>
      <c r="D133" s="135" t="s">
        <v>72</v>
      </c>
      <c r="E133" s="144" t="s">
        <v>724</v>
      </c>
      <c r="F133" s="144" t="s">
        <v>725</v>
      </c>
      <c r="I133" s="4"/>
      <c r="J133" s="145">
        <f>BK133</f>
        <v>0</v>
      </c>
      <c r="L133" s="134"/>
      <c r="M133" s="138"/>
      <c r="N133" s="139"/>
      <c r="O133" s="139"/>
      <c r="P133" s="140">
        <f>SUM(P134:P144)</f>
        <v>0</v>
      </c>
      <c r="Q133" s="139"/>
      <c r="R133" s="140">
        <f>SUM(R134:R144)</f>
        <v>0</v>
      </c>
      <c r="S133" s="139"/>
      <c r="T133" s="141">
        <f>SUM(T134:T144)</f>
        <v>0</v>
      </c>
      <c r="AR133" s="135" t="s">
        <v>81</v>
      </c>
      <c r="AT133" s="142" t="s">
        <v>72</v>
      </c>
      <c r="AU133" s="142" t="s">
        <v>81</v>
      </c>
      <c r="AY133" s="135" t="s">
        <v>124</v>
      </c>
      <c r="BK133" s="143">
        <f>SUM(BK134:BK144)</f>
        <v>0</v>
      </c>
    </row>
    <row r="134" spans="1:65" s="28" customFormat="1" ht="16.5" customHeight="1">
      <c r="A134" s="24"/>
      <c r="B134" s="25"/>
      <c r="C134" s="146" t="s">
        <v>144</v>
      </c>
      <c r="D134" s="146" t="s">
        <v>126</v>
      </c>
      <c r="E134" s="147" t="s">
        <v>726</v>
      </c>
      <c r="F134" s="148" t="s">
        <v>725</v>
      </c>
      <c r="G134" s="149" t="s">
        <v>717</v>
      </c>
      <c r="H134" s="150">
        <v>1</v>
      </c>
      <c r="I134" s="5"/>
      <c r="J134" s="151">
        <f>ROUND(I134*H134,2)</f>
        <v>0</v>
      </c>
      <c r="K134" s="148" t="s">
        <v>130</v>
      </c>
      <c r="L134" s="25"/>
      <c r="M134" s="152" t="s">
        <v>1</v>
      </c>
      <c r="N134" s="153" t="s">
        <v>38</v>
      </c>
      <c r="O134" s="52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156" t="s">
        <v>131</v>
      </c>
      <c r="AT134" s="156" t="s">
        <v>126</v>
      </c>
      <c r="AU134" s="156" t="s">
        <v>83</v>
      </c>
      <c r="AY134" s="12" t="s">
        <v>124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2" t="s">
        <v>81</v>
      </c>
      <c r="BK134" s="157">
        <f>ROUND(I134*H134,2)</f>
        <v>0</v>
      </c>
      <c r="BL134" s="12" t="s">
        <v>131</v>
      </c>
      <c r="BM134" s="156" t="s">
        <v>147</v>
      </c>
    </row>
    <row r="135" spans="1:65" s="28" customFormat="1">
      <c r="A135" s="24"/>
      <c r="B135" s="25"/>
      <c r="C135" s="24"/>
      <c r="D135" s="158" t="s">
        <v>132</v>
      </c>
      <c r="E135" s="24"/>
      <c r="F135" s="159" t="s">
        <v>725</v>
      </c>
      <c r="G135" s="24"/>
      <c r="H135" s="24"/>
      <c r="I135" s="3"/>
      <c r="J135" s="24"/>
      <c r="K135" s="24"/>
      <c r="L135" s="25"/>
      <c r="M135" s="160"/>
      <c r="N135" s="161"/>
      <c r="O135" s="52"/>
      <c r="P135" s="52"/>
      <c r="Q135" s="52"/>
      <c r="R135" s="52"/>
      <c r="S135" s="52"/>
      <c r="T135" s="5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T135" s="12" t="s">
        <v>132</v>
      </c>
      <c r="AU135" s="12" t="s">
        <v>83</v>
      </c>
    </row>
    <row r="136" spans="1:65" s="28" customFormat="1" ht="16.5" customHeight="1">
      <c r="A136" s="24"/>
      <c r="B136" s="25"/>
      <c r="C136" s="146" t="s">
        <v>139</v>
      </c>
      <c r="D136" s="146" t="s">
        <v>126</v>
      </c>
      <c r="E136" s="147" t="s">
        <v>727</v>
      </c>
      <c r="F136" s="148" t="s">
        <v>728</v>
      </c>
      <c r="G136" s="149" t="s">
        <v>129</v>
      </c>
      <c r="H136" s="150">
        <v>165</v>
      </c>
      <c r="I136" s="5"/>
      <c r="J136" s="151">
        <f>ROUND(I136*H136,2)</f>
        <v>0</v>
      </c>
      <c r="K136" s="148" t="s">
        <v>130</v>
      </c>
      <c r="L136" s="25"/>
      <c r="M136" s="152" t="s">
        <v>1</v>
      </c>
      <c r="N136" s="153" t="s">
        <v>38</v>
      </c>
      <c r="O136" s="52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156" t="s">
        <v>729</v>
      </c>
      <c r="AT136" s="156" t="s">
        <v>126</v>
      </c>
      <c r="AU136" s="156" t="s">
        <v>83</v>
      </c>
      <c r="AY136" s="12" t="s">
        <v>124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2" t="s">
        <v>81</v>
      </c>
      <c r="BK136" s="157">
        <f>ROUND(I136*H136,2)</f>
        <v>0</v>
      </c>
      <c r="BL136" s="12" t="s">
        <v>729</v>
      </c>
      <c r="BM136" s="156" t="s">
        <v>730</v>
      </c>
    </row>
    <row r="137" spans="1:65" s="28" customFormat="1">
      <c r="A137" s="24"/>
      <c r="B137" s="25"/>
      <c r="C137" s="24"/>
      <c r="D137" s="158" t="s">
        <v>132</v>
      </c>
      <c r="E137" s="24"/>
      <c r="F137" s="159" t="s">
        <v>728</v>
      </c>
      <c r="G137" s="24"/>
      <c r="H137" s="24"/>
      <c r="I137" s="3"/>
      <c r="J137" s="24"/>
      <c r="K137" s="24"/>
      <c r="L137" s="25"/>
      <c r="M137" s="160"/>
      <c r="N137" s="161"/>
      <c r="O137" s="52"/>
      <c r="P137" s="52"/>
      <c r="Q137" s="52"/>
      <c r="R137" s="52"/>
      <c r="S137" s="52"/>
      <c r="T137" s="53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T137" s="12" t="s">
        <v>132</v>
      </c>
      <c r="AU137" s="12" t="s">
        <v>83</v>
      </c>
    </row>
    <row r="138" spans="1:65" s="162" customFormat="1">
      <c r="B138" s="163"/>
      <c r="D138" s="158" t="s">
        <v>155</v>
      </c>
      <c r="E138" s="164" t="s">
        <v>1</v>
      </c>
      <c r="F138" s="165" t="s">
        <v>731</v>
      </c>
      <c r="H138" s="166">
        <v>165</v>
      </c>
      <c r="I138" s="6"/>
      <c r="L138" s="163"/>
      <c r="M138" s="167"/>
      <c r="N138" s="168"/>
      <c r="O138" s="168"/>
      <c r="P138" s="168"/>
      <c r="Q138" s="168"/>
      <c r="R138" s="168"/>
      <c r="S138" s="168"/>
      <c r="T138" s="169"/>
      <c r="AT138" s="164" t="s">
        <v>155</v>
      </c>
      <c r="AU138" s="164" t="s">
        <v>83</v>
      </c>
      <c r="AV138" s="162" t="s">
        <v>83</v>
      </c>
      <c r="AW138" s="162" t="s">
        <v>30</v>
      </c>
      <c r="AX138" s="162" t="s">
        <v>81</v>
      </c>
      <c r="AY138" s="164" t="s">
        <v>124</v>
      </c>
    </row>
    <row r="139" spans="1:65" s="28" customFormat="1" ht="16.5" customHeight="1">
      <c r="A139" s="24"/>
      <c r="B139" s="25"/>
      <c r="C139" s="146" t="s">
        <v>151</v>
      </c>
      <c r="D139" s="146" t="s">
        <v>126</v>
      </c>
      <c r="E139" s="147" t="s">
        <v>732</v>
      </c>
      <c r="F139" s="148" t="s">
        <v>733</v>
      </c>
      <c r="G139" s="149" t="s">
        <v>717</v>
      </c>
      <c r="H139" s="150">
        <v>1</v>
      </c>
      <c r="I139" s="5"/>
      <c r="J139" s="151">
        <f>ROUND(I139*H139,2)</f>
        <v>0</v>
      </c>
      <c r="K139" s="148" t="s">
        <v>130</v>
      </c>
      <c r="L139" s="25"/>
      <c r="M139" s="152" t="s">
        <v>1</v>
      </c>
      <c r="N139" s="153" t="s">
        <v>38</v>
      </c>
      <c r="O139" s="52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156" t="s">
        <v>131</v>
      </c>
      <c r="AT139" s="156" t="s">
        <v>126</v>
      </c>
      <c r="AU139" s="156" t="s">
        <v>83</v>
      </c>
      <c r="AY139" s="12" t="s">
        <v>124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2" t="s">
        <v>81</v>
      </c>
      <c r="BK139" s="157">
        <f>ROUND(I139*H139,2)</f>
        <v>0</v>
      </c>
      <c r="BL139" s="12" t="s">
        <v>131</v>
      </c>
      <c r="BM139" s="156" t="s">
        <v>150</v>
      </c>
    </row>
    <row r="140" spans="1:65" s="28" customFormat="1">
      <c r="A140" s="24"/>
      <c r="B140" s="25"/>
      <c r="C140" s="24"/>
      <c r="D140" s="158" t="s">
        <v>132</v>
      </c>
      <c r="E140" s="24"/>
      <c r="F140" s="159" t="s">
        <v>733</v>
      </c>
      <c r="G140" s="24"/>
      <c r="H140" s="24"/>
      <c r="I140" s="3"/>
      <c r="J140" s="24"/>
      <c r="K140" s="24"/>
      <c r="L140" s="25"/>
      <c r="M140" s="160"/>
      <c r="N140" s="161"/>
      <c r="O140" s="52"/>
      <c r="P140" s="52"/>
      <c r="Q140" s="52"/>
      <c r="R140" s="52"/>
      <c r="S140" s="52"/>
      <c r="T140" s="5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T140" s="12" t="s">
        <v>132</v>
      </c>
      <c r="AU140" s="12" t="s">
        <v>83</v>
      </c>
    </row>
    <row r="141" spans="1:65" s="28" customFormat="1" ht="16.5" customHeight="1">
      <c r="A141" s="24"/>
      <c r="B141" s="25"/>
      <c r="C141" s="146" t="s">
        <v>143</v>
      </c>
      <c r="D141" s="146" t="s">
        <v>126</v>
      </c>
      <c r="E141" s="147" t="s">
        <v>734</v>
      </c>
      <c r="F141" s="148" t="s">
        <v>735</v>
      </c>
      <c r="G141" s="149" t="s">
        <v>717</v>
      </c>
      <c r="H141" s="150">
        <v>1</v>
      </c>
      <c r="I141" s="5"/>
      <c r="J141" s="151">
        <f>ROUND(I141*H141,2)</f>
        <v>0</v>
      </c>
      <c r="K141" s="148" t="s">
        <v>130</v>
      </c>
      <c r="L141" s="25"/>
      <c r="M141" s="152" t="s">
        <v>1</v>
      </c>
      <c r="N141" s="153" t="s">
        <v>38</v>
      </c>
      <c r="O141" s="52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156" t="s">
        <v>131</v>
      </c>
      <c r="AT141" s="156" t="s">
        <v>126</v>
      </c>
      <c r="AU141" s="156" t="s">
        <v>83</v>
      </c>
      <c r="AY141" s="12" t="s">
        <v>124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2" t="s">
        <v>81</v>
      </c>
      <c r="BK141" s="157">
        <f>ROUND(I141*H141,2)</f>
        <v>0</v>
      </c>
      <c r="BL141" s="12" t="s">
        <v>131</v>
      </c>
      <c r="BM141" s="156" t="s">
        <v>154</v>
      </c>
    </row>
    <row r="142" spans="1:65" s="28" customFormat="1">
      <c r="A142" s="24"/>
      <c r="B142" s="25"/>
      <c r="C142" s="24"/>
      <c r="D142" s="158" t="s">
        <v>132</v>
      </c>
      <c r="E142" s="24"/>
      <c r="F142" s="159" t="s">
        <v>735</v>
      </c>
      <c r="G142" s="24"/>
      <c r="H142" s="24"/>
      <c r="I142" s="3"/>
      <c r="J142" s="24"/>
      <c r="K142" s="24"/>
      <c r="L142" s="25"/>
      <c r="M142" s="160"/>
      <c r="N142" s="161"/>
      <c r="O142" s="52"/>
      <c r="P142" s="52"/>
      <c r="Q142" s="52"/>
      <c r="R142" s="52"/>
      <c r="S142" s="52"/>
      <c r="T142" s="53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T142" s="12" t="s">
        <v>132</v>
      </c>
      <c r="AU142" s="12" t="s">
        <v>83</v>
      </c>
    </row>
    <row r="143" spans="1:65" s="28" customFormat="1" ht="16.5" customHeight="1">
      <c r="A143" s="24"/>
      <c r="B143" s="25"/>
      <c r="C143" s="146" t="s">
        <v>163</v>
      </c>
      <c r="D143" s="146" t="s">
        <v>126</v>
      </c>
      <c r="E143" s="147" t="s">
        <v>736</v>
      </c>
      <c r="F143" s="148" t="s">
        <v>737</v>
      </c>
      <c r="G143" s="149" t="s">
        <v>717</v>
      </c>
      <c r="H143" s="150">
        <v>1</v>
      </c>
      <c r="I143" s="5"/>
      <c r="J143" s="151">
        <f>ROUND(I143*H143,2)</f>
        <v>0</v>
      </c>
      <c r="K143" s="148" t="s">
        <v>130</v>
      </c>
      <c r="L143" s="25"/>
      <c r="M143" s="152" t="s">
        <v>1</v>
      </c>
      <c r="N143" s="153" t="s">
        <v>38</v>
      </c>
      <c r="O143" s="52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156" t="s">
        <v>131</v>
      </c>
      <c r="AT143" s="156" t="s">
        <v>126</v>
      </c>
      <c r="AU143" s="156" t="s">
        <v>83</v>
      </c>
      <c r="AY143" s="12" t="s">
        <v>124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2" t="s">
        <v>81</v>
      </c>
      <c r="BK143" s="157">
        <f>ROUND(I143*H143,2)</f>
        <v>0</v>
      </c>
      <c r="BL143" s="12" t="s">
        <v>131</v>
      </c>
      <c r="BM143" s="156" t="s">
        <v>161</v>
      </c>
    </row>
    <row r="144" spans="1:65" s="28" customFormat="1">
      <c r="A144" s="24"/>
      <c r="B144" s="25"/>
      <c r="C144" s="24"/>
      <c r="D144" s="158" t="s">
        <v>132</v>
      </c>
      <c r="E144" s="24"/>
      <c r="F144" s="159" t="s">
        <v>737</v>
      </c>
      <c r="G144" s="24"/>
      <c r="H144" s="24"/>
      <c r="I144" s="3"/>
      <c r="J144" s="24"/>
      <c r="K144" s="24"/>
      <c r="L144" s="25"/>
      <c r="M144" s="160"/>
      <c r="N144" s="161"/>
      <c r="O144" s="52"/>
      <c r="P144" s="52"/>
      <c r="Q144" s="52"/>
      <c r="R144" s="52"/>
      <c r="S144" s="52"/>
      <c r="T144" s="5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T144" s="12" t="s">
        <v>132</v>
      </c>
      <c r="AU144" s="12" t="s">
        <v>83</v>
      </c>
    </row>
    <row r="145" spans="1:65" s="133" customFormat="1" ht="22.9" customHeight="1">
      <c r="B145" s="134"/>
      <c r="D145" s="135" t="s">
        <v>72</v>
      </c>
      <c r="E145" s="144" t="s">
        <v>738</v>
      </c>
      <c r="F145" s="144" t="s">
        <v>739</v>
      </c>
      <c r="I145" s="4"/>
      <c r="J145" s="145">
        <f>BK145</f>
        <v>0</v>
      </c>
      <c r="L145" s="134"/>
      <c r="M145" s="138"/>
      <c r="N145" s="139"/>
      <c r="O145" s="139"/>
      <c r="P145" s="140">
        <f>SUM(P146:P147)</f>
        <v>0</v>
      </c>
      <c r="Q145" s="139"/>
      <c r="R145" s="140">
        <f>SUM(R146:R147)</f>
        <v>0</v>
      </c>
      <c r="S145" s="139"/>
      <c r="T145" s="141">
        <f>SUM(T146:T147)</f>
        <v>0</v>
      </c>
      <c r="AR145" s="135" t="s">
        <v>81</v>
      </c>
      <c r="AT145" s="142" t="s">
        <v>72</v>
      </c>
      <c r="AU145" s="142" t="s">
        <v>81</v>
      </c>
      <c r="AY145" s="135" t="s">
        <v>124</v>
      </c>
      <c r="BK145" s="143">
        <f>SUM(BK146:BK147)</f>
        <v>0</v>
      </c>
    </row>
    <row r="146" spans="1:65" s="28" customFormat="1" ht="16.5" customHeight="1">
      <c r="A146" s="24"/>
      <c r="B146" s="25"/>
      <c r="C146" s="146" t="s">
        <v>147</v>
      </c>
      <c r="D146" s="146" t="s">
        <v>126</v>
      </c>
      <c r="E146" s="147" t="s">
        <v>740</v>
      </c>
      <c r="F146" s="148" t="s">
        <v>741</v>
      </c>
      <c r="G146" s="149" t="s">
        <v>717</v>
      </c>
      <c r="H146" s="150">
        <v>1</v>
      </c>
      <c r="I146" s="5"/>
      <c r="J146" s="151">
        <f>ROUND(I146*H146,2)</f>
        <v>0</v>
      </c>
      <c r="K146" s="148" t="s">
        <v>130</v>
      </c>
      <c r="L146" s="25"/>
      <c r="M146" s="152" t="s">
        <v>1</v>
      </c>
      <c r="N146" s="153" t="s">
        <v>38</v>
      </c>
      <c r="O146" s="52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156" t="s">
        <v>131</v>
      </c>
      <c r="AT146" s="156" t="s">
        <v>126</v>
      </c>
      <c r="AU146" s="156" t="s">
        <v>83</v>
      </c>
      <c r="AY146" s="12" t="s">
        <v>124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2" t="s">
        <v>81</v>
      </c>
      <c r="BK146" s="157">
        <f>ROUND(I146*H146,2)</f>
        <v>0</v>
      </c>
      <c r="BL146" s="12" t="s">
        <v>131</v>
      </c>
      <c r="BM146" s="156" t="s">
        <v>167</v>
      </c>
    </row>
    <row r="147" spans="1:65" s="28" customFormat="1">
      <c r="A147" s="24"/>
      <c r="B147" s="25"/>
      <c r="C147" s="24"/>
      <c r="D147" s="158" t="s">
        <v>132</v>
      </c>
      <c r="E147" s="24"/>
      <c r="F147" s="159" t="s">
        <v>741</v>
      </c>
      <c r="G147" s="24"/>
      <c r="H147" s="24"/>
      <c r="I147" s="3"/>
      <c r="J147" s="24"/>
      <c r="K147" s="24"/>
      <c r="L147" s="25"/>
      <c r="M147" s="160"/>
      <c r="N147" s="161"/>
      <c r="O147" s="52"/>
      <c r="P147" s="52"/>
      <c r="Q147" s="52"/>
      <c r="R147" s="52"/>
      <c r="S147" s="52"/>
      <c r="T147" s="53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T147" s="12" t="s">
        <v>132</v>
      </c>
      <c r="AU147" s="12" t="s">
        <v>83</v>
      </c>
    </row>
    <row r="148" spans="1:65" s="133" customFormat="1" ht="22.9" customHeight="1">
      <c r="B148" s="134"/>
      <c r="D148" s="135" t="s">
        <v>72</v>
      </c>
      <c r="E148" s="144" t="s">
        <v>742</v>
      </c>
      <c r="F148" s="144" t="s">
        <v>743</v>
      </c>
      <c r="I148" s="4"/>
      <c r="J148" s="145">
        <f>BK148</f>
        <v>0</v>
      </c>
      <c r="L148" s="134"/>
      <c r="M148" s="138"/>
      <c r="N148" s="139"/>
      <c r="O148" s="139"/>
      <c r="P148" s="140">
        <f>SUM(P149:P150)</f>
        <v>0</v>
      </c>
      <c r="Q148" s="139"/>
      <c r="R148" s="140">
        <f>SUM(R149:R150)</f>
        <v>0</v>
      </c>
      <c r="S148" s="139"/>
      <c r="T148" s="141">
        <f>SUM(T149:T150)</f>
        <v>0</v>
      </c>
      <c r="AR148" s="135" t="s">
        <v>81</v>
      </c>
      <c r="AT148" s="142" t="s">
        <v>72</v>
      </c>
      <c r="AU148" s="142" t="s">
        <v>81</v>
      </c>
      <c r="AY148" s="135" t="s">
        <v>124</v>
      </c>
      <c r="BK148" s="143">
        <f>SUM(BK149:BK150)</f>
        <v>0</v>
      </c>
    </row>
    <row r="149" spans="1:65" s="28" customFormat="1" ht="16.5" customHeight="1">
      <c r="A149" s="24"/>
      <c r="B149" s="25"/>
      <c r="C149" s="146" t="s">
        <v>180</v>
      </c>
      <c r="D149" s="146" t="s">
        <v>126</v>
      </c>
      <c r="E149" s="147" t="s">
        <v>744</v>
      </c>
      <c r="F149" s="148" t="s">
        <v>745</v>
      </c>
      <c r="G149" s="149" t="s">
        <v>717</v>
      </c>
      <c r="H149" s="150">
        <v>1</v>
      </c>
      <c r="I149" s="5"/>
      <c r="J149" s="151">
        <f>ROUND(I149*H149,2)</f>
        <v>0</v>
      </c>
      <c r="K149" s="148" t="s">
        <v>130</v>
      </c>
      <c r="L149" s="25"/>
      <c r="M149" s="152" t="s">
        <v>1</v>
      </c>
      <c r="N149" s="153" t="s">
        <v>38</v>
      </c>
      <c r="O149" s="52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156" t="s">
        <v>131</v>
      </c>
      <c r="AT149" s="156" t="s">
        <v>126</v>
      </c>
      <c r="AU149" s="156" t="s">
        <v>83</v>
      </c>
      <c r="AY149" s="12" t="s">
        <v>124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2" t="s">
        <v>81</v>
      </c>
      <c r="BK149" s="157">
        <f>ROUND(I149*H149,2)</f>
        <v>0</v>
      </c>
      <c r="BL149" s="12" t="s">
        <v>131</v>
      </c>
      <c r="BM149" s="156" t="s">
        <v>174</v>
      </c>
    </row>
    <row r="150" spans="1:65" s="28" customFormat="1">
      <c r="A150" s="24"/>
      <c r="B150" s="25"/>
      <c r="C150" s="24"/>
      <c r="D150" s="158" t="s">
        <v>132</v>
      </c>
      <c r="E150" s="24"/>
      <c r="F150" s="159" t="s">
        <v>745</v>
      </c>
      <c r="G150" s="24"/>
      <c r="H150" s="24"/>
      <c r="I150" s="3"/>
      <c r="J150" s="24"/>
      <c r="K150" s="24"/>
      <c r="L150" s="25"/>
      <c r="M150" s="160"/>
      <c r="N150" s="161"/>
      <c r="O150" s="52"/>
      <c r="P150" s="52"/>
      <c r="Q150" s="52"/>
      <c r="R150" s="52"/>
      <c r="S150" s="52"/>
      <c r="T150" s="53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T150" s="12" t="s">
        <v>132</v>
      </c>
      <c r="AU150" s="12" t="s">
        <v>83</v>
      </c>
    </row>
    <row r="151" spans="1:65" s="133" customFormat="1" ht="22.9" customHeight="1">
      <c r="B151" s="134"/>
      <c r="D151" s="135" t="s">
        <v>72</v>
      </c>
      <c r="E151" s="144" t="s">
        <v>746</v>
      </c>
      <c r="F151" s="144" t="s">
        <v>747</v>
      </c>
      <c r="I151" s="4"/>
      <c r="J151" s="145">
        <f>BK151</f>
        <v>0</v>
      </c>
      <c r="L151" s="134"/>
      <c r="M151" s="138"/>
      <c r="N151" s="139"/>
      <c r="O151" s="139"/>
      <c r="P151" s="140">
        <f>SUM(P152:P154)</f>
        <v>0</v>
      </c>
      <c r="Q151" s="139"/>
      <c r="R151" s="140">
        <f>SUM(R152:R154)</f>
        <v>0</v>
      </c>
      <c r="S151" s="139"/>
      <c r="T151" s="141">
        <f>SUM(T152:T154)</f>
        <v>0</v>
      </c>
      <c r="AR151" s="135" t="s">
        <v>81</v>
      </c>
      <c r="AT151" s="142" t="s">
        <v>72</v>
      </c>
      <c r="AU151" s="142" t="s">
        <v>81</v>
      </c>
      <c r="AY151" s="135" t="s">
        <v>124</v>
      </c>
      <c r="BK151" s="143">
        <f>SUM(BK152:BK154)</f>
        <v>0</v>
      </c>
    </row>
    <row r="152" spans="1:65" s="28" customFormat="1" ht="16.5" customHeight="1">
      <c r="A152" s="24"/>
      <c r="B152" s="25"/>
      <c r="C152" s="146" t="s">
        <v>150</v>
      </c>
      <c r="D152" s="146" t="s">
        <v>126</v>
      </c>
      <c r="E152" s="147" t="s">
        <v>748</v>
      </c>
      <c r="F152" s="148" t="s">
        <v>749</v>
      </c>
      <c r="G152" s="149" t="s">
        <v>750</v>
      </c>
      <c r="H152" s="150">
        <v>1440</v>
      </c>
      <c r="I152" s="5"/>
      <c r="J152" s="151">
        <f>ROUND(I152*H152,2)</f>
        <v>0</v>
      </c>
      <c r="K152" s="148" t="s">
        <v>130</v>
      </c>
      <c r="L152" s="25"/>
      <c r="M152" s="152" t="s">
        <v>1</v>
      </c>
      <c r="N152" s="153" t="s">
        <v>38</v>
      </c>
      <c r="O152" s="52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156" t="s">
        <v>729</v>
      </c>
      <c r="AT152" s="156" t="s">
        <v>126</v>
      </c>
      <c r="AU152" s="156" t="s">
        <v>83</v>
      </c>
      <c r="AY152" s="12" t="s">
        <v>124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2" t="s">
        <v>81</v>
      </c>
      <c r="BK152" s="157">
        <f>ROUND(I152*H152,2)</f>
        <v>0</v>
      </c>
      <c r="BL152" s="12" t="s">
        <v>729</v>
      </c>
      <c r="BM152" s="156" t="s">
        <v>751</v>
      </c>
    </row>
    <row r="153" spans="1:65" s="28" customFormat="1">
      <c r="A153" s="24"/>
      <c r="B153" s="25"/>
      <c r="C153" s="24"/>
      <c r="D153" s="158" t="s">
        <v>132</v>
      </c>
      <c r="E153" s="24"/>
      <c r="F153" s="159" t="s">
        <v>752</v>
      </c>
      <c r="G153" s="24"/>
      <c r="H153" s="24"/>
      <c r="I153" s="24"/>
      <c r="J153" s="24"/>
      <c r="K153" s="24"/>
      <c r="L153" s="25"/>
      <c r="M153" s="160"/>
      <c r="N153" s="161"/>
      <c r="O153" s="52"/>
      <c r="P153" s="52"/>
      <c r="Q153" s="52"/>
      <c r="R153" s="52"/>
      <c r="S153" s="52"/>
      <c r="T153" s="53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T153" s="12" t="s">
        <v>132</v>
      </c>
      <c r="AU153" s="12" t="s">
        <v>83</v>
      </c>
    </row>
    <row r="154" spans="1:65" s="162" customFormat="1">
      <c r="B154" s="163"/>
      <c r="D154" s="158" t="s">
        <v>155</v>
      </c>
      <c r="E154" s="164" t="s">
        <v>1</v>
      </c>
      <c r="F154" s="165" t="s">
        <v>753</v>
      </c>
      <c r="H154" s="166">
        <v>1440</v>
      </c>
      <c r="L154" s="163"/>
      <c r="M154" s="203"/>
      <c r="N154" s="204"/>
      <c r="O154" s="204"/>
      <c r="P154" s="204"/>
      <c r="Q154" s="204"/>
      <c r="R154" s="204"/>
      <c r="S154" s="204"/>
      <c r="T154" s="205"/>
      <c r="AT154" s="164" t="s">
        <v>155</v>
      </c>
      <c r="AU154" s="164" t="s">
        <v>83</v>
      </c>
      <c r="AV154" s="162" t="s">
        <v>83</v>
      </c>
      <c r="AW154" s="162" t="s">
        <v>30</v>
      </c>
      <c r="AX154" s="162" t="s">
        <v>81</v>
      </c>
      <c r="AY154" s="164" t="s">
        <v>124</v>
      </c>
    </row>
    <row r="155" spans="1:65" s="28" customFormat="1" ht="6.95" customHeight="1">
      <c r="A155" s="24"/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25"/>
      <c r="M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</row>
  </sheetData>
  <sheetProtection password="9F15" sheet="1" objects="1" scenarios="1"/>
  <autoFilter ref="C121:K15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zakázky</vt:lpstr>
      <vt:lpstr>18-007-01 - Oprava m - 18...</vt:lpstr>
      <vt:lpstr>18-007-02 - Kolej - 18-00...</vt:lpstr>
      <vt:lpstr>VRN - VRN - VRN - VRN</vt:lpstr>
      <vt:lpstr>'18-007-01 - Oprava m - 18...'!Názvy_tisku</vt:lpstr>
      <vt:lpstr>'18-007-02 - Kolej - 18-00...'!Názvy_tisku</vt:lpstr>
      <vt:lpstr>'Rekapitulace zakázky'!Názvy_tisku</vt:lpstr>
      <vt:lpstr>'VRN - VRN - VRN - VRN'!Názvy_tisku</vt:lpstr>
      <vt:lpstr>'18-007-01 - Oprava m - 18...'!Oblast_tisku</vt:lpstr>
      <vt:lpstr>'18-007-02 - Kolej - 18-00...'!Oblast_tisku</vt:lpstr>
      <vt:lpstr>'Rekapitulace zakázky'!Oblast_tisku</vt:lpstr>
      <vt:lpstr>'VRN - VRN - VRN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Koblížková Vladimíra, Mgr.</cp:lastModifiedBy>
  <dcterms:created xsi:type="dcterms:W3CDTF">2020-02-05T08:57:10Z</dcterms:created>
  <dcterms:modified xsi:type="dcterms:W3CDTF">2020-03-09T06:59:39Z</dcterms:modified>
</cp:coreProperties>
</file>