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0" yWindow="615" windowWidth="27225" windowHeight="13995"/>
  </bookViews>
  <sheets>
    <sheet name="Rekapitulace zakázky" sheetId="1" r:id="rId1"/>
    <sheet name="SO 01 - Stavební část Mos..." sheetId="2" r:id="rId2"/>
    <sheet name="SO 01 VRN - Vedlejší rozp..." sheetId="3" r:id="rId3"/>
    <sheet name="SO 02 - Stavební část Pro..." sheetId="4" r:id="rId4"/>
    <sheet name="SO 02 VRN - Vedlejší rozp..." sheetId="5" r:id="rId5"/>
    <sheet name="SO 03 - Stavební část Pro..." sheetId="6" r:id="rId6"/>
    <sheet name="SO 03 VRN - Vedlejší rozp..." sheetId="7" r:id="rId7"/>
    <sheet name="SO 04 - Stavební část Pro..." sheetId="8" r:id="rId8"/>
    <sheet name="SO 04 VRN - Vedlejší rozp..." sheetId="9" r:id="rId9"/>
    <sheet name="Seznam figur" sheetId="10" r:id="rId10"/>
  </sheets>
  <definedNames>
    <definedName name="_xlnm._FilterDatabase" localSheetId="1" hidden="1">'SO 01 - Stavební část Mos...'!$C$135:$K$441</definedName>
    <definedName name="_xlnm._FilterDatabase" localSheetId="2" hidden="1">'SO 01 VRN - Vedlejší rozp...'!$C$123:$K$140</definedName>
    <definedName name="_xlnm._FilterDatabase" localSheetId="3" hidden="1">'SO 02 - Stavební část Pro...'!$C$133:$K$318</definedName>
    <definedName name="_xlnm._FilterDatabase" localSheetId="4" hidden="1">'SO 02 VRN - Vedlejší rozp...'!$C$123:$K$140</definedName>
    <definedName name="_xlnm._FilterDatabase" localSheetId="5" hidden="1">'SO 03 - Stavební část Pro...'!$C$133:$K$318</definedName>
    <definedName name="_xlnm._FilterDatabase" localSheetId="6" hidden="1">'SO 03 VRN - Vedlejší rozp...'!$C$123:$K$140</definedName>
    <definedName name="_xlnm._FilterDatabase" localSheetId="7" hidden="1">'SO 04 - Stavební část Pro...'!$C$129:$K$295</definedName>
    <definedName name="_xlnm._FilterDatabase" localSheetId="8" hidden="1">'SO 04 VRN - Vedlejší rozp...'!$C$123:$K$140</definedName>
    <definedName name="_xlnm.Print_Titles" localSheetId="0">'Rekapitulace zakázky'!$92:$92</definedName>
    <definedName name="_xlnm.Print_Titles" localSheetId="9">'Seznam figur'!$9:$9</definedName>
    <definedName name="_xlnm.Print_Titles" localSheetId="1">'SO 01 - Stavební část Mos...'!$135:$135</definedName>
    <definedName name="_xlnm.Print_Titles" localSheetId="2">'SO 01 VRN - Vedlejší rozp...'!$123:$123</definedName>
    <definedName name="_xlnm.Print_Titles" localSheetId="3">'SO 02 - Stavební část Pro...'!$133:$133</definedName>
    <definedName name="_xlnm.Print_Titles" localSheetId="4">'SO 02 VRN - Vedlejší rozp...'!$123:$123</definedName>
    <definedName name="_xlnm.Print_Titles" localSheetId="5">'SO 03 - Stavební část Pro...'!$133:$133</definedName>
    <definedName name="_xlnm.Print_Titles" localSheetId="6">'SO 03 VRN - Vedlejší rozp...'!$123:$123</definedName>
    <definedName name="_xlnm.Print_Titles" localSheetId="7">'SO 04 - Stavební část Pro...'!$129:$129</definedName>
    <definedName name="_xlnm.Print_Titles" localSheetId="8">'SO 04 VRN - Vedlejší rozp...'!$123:$123</definedName>
    <definedName name="_xlnm.Print_Area" localSheetId="0">'Rekapitulace zakázky'!$D$4:$AO$76,'Rekapitulace zakázky'!$C$82:$AQ$107</definedName>
    <definedName name="_xlnm.Print_Area" localSheetId="9">'Seznam figur'!$C$4:$G$171</definedName>
    <definedName name="_xlnm.Print_Area" localSheetId="1">'SO 01 - Stavební část Mos...'!$C$4:$J$76,'SO 01 - Stavební část Mos...'!$C$82:$J$115,'SO 01 - Stavební část Mos...'!$C$121:$K$441</definedName>
    <definedName name="_xlnm.Print_Area" localSheetId="2">'SO 01 VRN - Vedlejší rozp...'!$C$4:$J$76,'SO 01 VRN - Vedlejší rozp...'!$C$82:$J$103,'SO 01 VRN - Vedlejší rozp...'!$C$109:$K$140</definedName>
    <definedName name="_xlnm.Print_Area" localSheetId="3">'SO 02 - Stavební část Pro...'!$C$4:$J$76,'SO 02 - Stavební část Pro...'!$C$82:$J$113,'SO 02 - Stavební část Pro...'!$C$119:$K$318</definedName>
    <definedName name="_xlnm.Print_Area" localSheetId="4">'SO 02 VRN - Vedlejší rozp...'!$C$4:$J$76,'SO 02 VRN - Vedlejší rozp...'!$C$82:$J$103,'SO 02 VRN - Vedlejší rozp...'!$C$109:$K$140</definedName>
    <definedName name="_xlnm.Print_Area" localSheetId="5">'SO 03 - Stavební část Pro...'!$C$4:$J$76,'SO 03 - Stavební část Pro...'!$C$82:$J$113,'SO 03 - Stavební část Pro...'!$C$119:$K$318</definedName>
    <definedName name="_xlnm.Print_Area" localSheetId="6">'SO 03 VRN - Vedlejší rozp...'!$C$4:$J$76,'SO 03 VRN - Vedlejší rozp...'!$C$82:$J$103,'SO 03 VRN - Vedlejší rozp...'!$C$109:$K$140</definedName>
    <definedName name="_xlnm.Print_Area" localSheetId="7">'SO 04 - Stavební část Pro...'!$C$4:$J$76,'SO 04 - Stavební část Pro...'!$C$82:$J$109,'SO 04 - Stavební část Pro...'!$C$115:$K$295</definedName>
    <definedName name="_xlnm.Print_Area" localSheetId="8">'SO 04 VRN - Vedlejší rozp...'!$C$4:$J$76,'SO 04 VRN - Vedlejší rozp...'!$C$82:$J$103,'SO 04 VRN - Vedlejší rozp...'!$C$109:$K$140</definedName>
  </definedNames>
  <calcPr calcId="145621"/>
</workbook>
</file>

<file path=xl/calcChain.xml><?xml version="1.0" encoding="utf-8"?>
<calcChain xmlns="http://schemas.openxmlformats.org/spreadsheetml/2006/main">
  <c r="E20" i="4" l="1"/>
  <c r="D7" i="10" l="1"/>
  <c r="J39" i="9"/>
  <c r="J38" i="9"/>
  <c r="AY106" i="1"/>
  <c r="J37" i="9"/>
  <c r="AX106" i="1" s="1"/>
  <c r="BI139" i="9"/>
  <c r="BH139" i="9"/>
  <c r="BG139" i="9"/>
  <c r="BF139" i="9"/>
  <c r="T139" i="9"/>
  <c r="T138" i="9" s="1"/>
  <c r="R139" i="9"/>
  <c r="R138" i="9" s="1"/>
  <c r="P139" i="9"/>
  <c r="P138" i="9" s="1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J120" i="9"/>
  <c r="F118" i="9"/>
  <c r="E116" i="9"/>
  <c r="J93" i="9"/>
  <c r="F91" i="9"/>
  <c r="E89" i="9"/>
  <c r="J26" i="9"/>
  <c r="E26" i="9"/>
  <c r="J94" i="9" s="1"/>
  <c r="J25" i="9"/>
  <c r="J20" i="9"/>
  <c r="E20" i="9"/>
  <c r="F121" i="9" s="1"/>
  <c r="J19" i="9"/>
  <c r="J17" i="9"/>
  <c r="E17" i="9"/>
  <c r="F120" i="9" s="1"/>
  <c r="J16" i="9"/>
  <c r="J14" i="9"/>
  <c r="J118" i="9" s="1"/>
  <c r="E7" i="9"/>
  <c r="E112" i="9" s="1"/>
  <c r="J39" i="8"/>
  <c r="J38" i="8"/>
  <c r="AY105" i="1" s="1"/>
  <c r="J37" i="8"/>
  <c r="AX105" i="1" s="1"/>
  <c r="BI293" i="8"/>
  <c r="BH293" i="8"/>
  <c r="BG293" i="8"/>
  <c r="BF293" i="8"/>
  <c r="T293" i="8"/>
  <c r="T292" i="8" s="1"/>
  <c r="R293" i="8"/>
  <c r="R292" i="8" s="1"/>
  <c r="P293" i="8"/>
  <c r="P292" i="8" s="1"/>
  <c r="BI290" i="8"/>
  <c r="BH290" i="8"/>
  <c r="BG290" i="8"/>
  <c r="BF290" i="8"/>
  <c r="T290" i="8"/>
  <c r="R290" i="8"/>
  <c r="P290" i="8"/>
  <c r="BI288" i="8"/>
  <c r="BH288" i="8"/>
  <c r="BG288" i="8"/>
  <c r="BF288" i="8"/>
  <c r="T288" i="8"/>
  <c r="R288" i="8"/>
  <c r="P288" i="8"/>
  <c r="BI284" i="8"/>
  <c r="BH284" i="8"/>
  <c r="BG284" i="8"/>
  <c r="BF284" i="8"/>
  <c r="T284" i="8"/>
  <c r="R284" i="8"/>
  <c r="P284" i="8"/>
  <c r="BI281" i="8"/>
  <c r="BH281" i="8"/>
  <c r="BG281" i="8"/>
  <c r="BF281" i="8"/>
  <c r="T281" i="8"/>
  <c r="R281" i="8"/>
  <c r="P281" i="8"/>
  <c r="BI279" i="8"/>
  <c r="BH279" i="8"/>
  <c r="BG279" i="8"/>
  <c r="BF279" i="8"/>
  <c r="T279" i="8"/>
  <c r="R279" i="8"/>
  <c r="P279" i="8"/>
  <c r="BI276" i="8"/>
  <c r="BH276" i="8"/>
  <c r="BG276" i="8"/>
  <c r="BF276" i="8"/>
  <c r="T276" i="8"/>
  <c r="R276" i="8"/>
  <c r="P276" i="8"/>
  <c r="BI274" i="8"/>
  <c r="BH274" i="8"/>
  <c r="BG274" i="8"/>
  <c r="BF274" i="8"/>
  <c r="T274" i="8"/>
  <c r="R274" i="8"/>
  <c r="P274" i="8"/>
  <c r="BI271" i="8"/>
  <c r="BH271" i="8"/>
  <c r="BG271" i="8"/>
  <c r="BF271" i="8"/>
  <c r="T271" i="8"/>
  <c r="R271" i="8"/>
  <c r="P271" i="8"/>
  <c r="BI269" i="8"/>
  <c r="BH269" i="8"/>
  <c r="BG269" i="8"/>
  <c r="BF269" i="8"/>
  <c r="T269" i="8"/>
  <c r="R269" i="8"/>
  <c r="P269" i="8"/>
  <c r="BI267" i="8"/>
  <c r="BH267" i="8"/>
  <c r="BG267" i="8"/>
  <c r="BF267" i="8"/>
  <c r="T267" i="8"/>
  <c r="R267" i="8"/>
  <c r="P267" i="8"/>
  <c r="BI260" i="8"/>
  <c r="BH260" i="8"/>
  <c r="BG260" i="8"/>
  <c r="BF260" i="8"/>
  <c r="T260" i="8"/>
  <c r="R260" i="8"/>
  <c r="P260" i="8"/>
  <c r="BI257" i="8"/>
  <c r="BH257" i="8"/>
  <c r="BG257" i="8"/>
  <c r="BF257" i="8"/>
  <c r="T257" i="8"/>
  <c r="R257" i="8"/>
  <c r="P257" i="8"/>
  <c r="BI255" i="8"/>
  <c r="BH255" i="8"/>
  <c r="BG255" i="8"/>
  <c r="BF255" i="8"/>
  <c r="T255" i="8"/>
  <c r="R255" i="8"/>
  <c r="P255" i="8"/>
  <c r="BI253" i="8"/>
  <c r="BH253" i="8"/>
  <c r="BG253" i="8"/>
  <c r="BF253" i="8"/>
  <c r="T253" i="8"/>
  <c r="R253" i="8"/>
  <c r="P253" i="8"/>
  <c r="BI250" i="8"/>
  <c r="BH250" i="8"/>
  <c r="BG250" i="8"/>
  <c r="BF250" i="8"/>
  <c r="T250" i="8"/>
  <c r="R250" i="8"/>
  <c r="P250" i="8"/>
  <c r="BI248" i="8"/>
  <c r="BH248" i="8"/>
  <c r="BG248" i="8"/>
  <c r="BF248" i="8"/>
  <c r="T248" i="8"/>
  <c r="R248" i="8"/>
  <c r="P248" i="8"/>
  <c r="BI246" i="8"/>
  <c r="BH246" i="8"/>
  <c r="BG246" i="8"/>
  <c r="BF246" i="8"/>
  <c r="T246" i="8"/>
  <c r="R246" i="8"/>
  <c r="P246" i="8"/>
  <c r="BI244" i="8"/>
  <c r="BH244" i="8"/>
  <c r="BG244" i="8"/>
  <c r="BF244" i="8"/>
  <c r="T244" i="8"/>
  <c r="R244" i="8"/>
  <c r="P244" i="8"/>
  <c r="BI240" i="8"/>
  <c r="BH240" i="8"/>
  <c r="BG240" i="8"/>
  <c r="BF240" i="8"/>
  <c r="T240" i="8"/>
  <c r="T239" i="8" s="1"/>
  <c r="R240" i="8"/>
  <c r="R239" i="8" s="1"/>
  <c r="P240" i="8"/>
  <c r="P239" i="8" s="1"/>
  <c r="BI237" i="8"/>
  <c r="BH237" i="8"/>
  <c r="BG237" i="8"/>
  <c r="BF237" i="8"/>
  <c r="T237" i="8"/>
  <c r="R237" i="8"/>
  <c r="P237" i="8"/>
  <c r="BI235" i="8"/>
  <c r="BH235" i="8"/>
  <c r="BG235" i="8"/>
  <c r="BF235" i="8"/>
  <c r="T235" i="8"/>
  <c r="R235" i="8"/>
  <c r="P235" i="8"/>
  <c r="BI233" i="8"/>
  <c r="BH233" i="8"/>
  <c r="BG233" i="8"/>
  <c r="BF233" i="8"/>
  <c r="T233" i="8"/>
  <c r="R233" i="8"/>
  <c r="P233" i="8"/>
  <c r="BI231" i="8"/>
  <c r="BH231" i="8"/>
  <c r="BG231" i="8"/>
  <c r="BF231" i="8"/>
  <c r="T231" i="8"/>
  <c r="R231" i="8"/>
  <c r="P231" i="8"/>
  <c r="BI229" i="8"/>
  <c r="BH229" i="8"/>
  <c r="BG229" i="8"/>
  <c r="BF229" i="8"/>
  <c r="T229" i="8"/>
  <c r="R229" i="8"/>
  <c r="P229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21" i="8"/>
  <c r="BH221" i="8"/>
  <c r="BG221" i="8"/>
  <c r="BF221" i="8"/>
  <c r="T221" i="8"/>
  <c r="R221" i="8"/>
  <c r="P221" i="8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2" i="8"/>
  <c r="BH212" i="8"/>
  <c r="BG212" i="8"/>
  <c r="BF212" i="8"/>
  <c r="T212" i="8"/>
  <c r="R212" i="8"/>
  <c r="P212" i="8"/>
  <c r="BI209" i="8"/>
  <c r="BH209" i="8"/>
  <c r="BG209" i="8"/>
  <c r="BF209" i="8"/>
  <c r="T209" i="8"/>
  <c r="R209" i="8"/>
  <c r="P209" i="8"/>
  <c r="BI205" i="8"/>
  <c r="BH205" i="8"/>
  <c r="BG205" i="8"/>
  <c r="BF205" i="8"/>
  <c r="T205" i="8"/>
  <c r="R205" i="8"/>
  <c r="P205" i="8"/>
  <c r="BI202" i="8"/>
  <c r="BH202" i="8"/>
  <c r="BG202" i="8"/>
  <c r="BF202" i="8"/>
  <c r="T202" i="8"/>
  <c r="R202" i="8"/>
  <c r="P202" i="8"/>
  <c r="BI199" i="8"/>
  <c r="BH199" i="8"/>
  <c r="BG199" i="8"/>
  <c r="BF199" i="8"/>
  <c r="T199" i="8"/>
  <c r="R199" i="8"/>
  <c r="P199" i="8"/>
  <c r="BI196" i="8"/>
  <c r="BH196" i="8"/>
  <c r="BG196" i="8"/>
  <c r="BF196" i="8"/>
  <c r="T196" i="8"/>
  <c r="R196" i="8"/>
  <c r="P196" i="8"/>
  <c r="BI193" i="8"/>
  <c r="BH193" i="8"/>
  <c r="BG193" i="8"/>
  <c r="BF193" i="8"/>
  <c r="T193" i="8"/>
  <c r="R193" i="8"/>
  <c r="P193" i="8"/>
  <c r="BI190" i="8"/>
  <c r="BH190" i="8"/>
  <c r="BG190" i="8"/>
  <c r="BF190" i="8"/>
  <c r="T190" i="8"/>
  <c r="R190" i="8"/>
  <c r="P190" i="8"/>
  <c r="BI185" i="8"/>
  <c r="BH185" i="8"/>
  <c r="BG185" i="8"/>
  <c r="BF185" i="8"/>
  <c r="T185" i="8"/>
  <c r="R185" i="8"/>
  <c r="P185" i="8"/>
  <c r="BI181" i="8"/>
  <c r="BH181" i="8"/>
  <c r="BG181" i="8"/>
  <c r="BF181" i="8"/>
  <c r="T181" i="8"/>
  <c r="R181" i="8"/>
  <c r="P181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0" i="8"/>
  <c r="BH170" i="8"/>
  <c r="BG170" i="8"/>
  <c r="BF170" i="8"/>
  <c r="T170" i="8"/>
  <c r="R170" i="8"/>
  <c r="P170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1" i="8"/>
  <c r="BH161" i="8"/>
  <c r="BG161" i="8"/>
  <c r="BF161" i="8"/>
  <c r="T161" i="8"/>
  <c r="R161" i="8"/>
  <c r="P161" i="8"/>
  <c r="BI158" i="8"/>
  <c r="BH158" i="8"/>
  <c r="BG158" i="8"/>
  <c r="BF158" i="8"/>
  <c r="T158" i="8"/>
  <c r="R158" i="8"/>
  <c r="P158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0" i="8"/>
  <c r="BH150" i="8"/>
  <c r="BG150" i="8"/>
  <c r="BF150" i="8"/>
  <c r="T150" i="8"/>
  <c r="R150" i="8"/>
  <c r="P150" i="8"/>
  <c r="BI147" i="8"/>
  <c r="BH147" i="8"/>
  <c r="BG147" i="8"/>
  <c r="BF147" i="8"/>
  <c r="T147" i="8"/>
  <c r="R147" i="8"/>
  <c r="P147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3" i="8"/>
  <c r="BH133" i="8"/>
  <c r="BG133" i="8"/>
  <c r="BF133" i="8"/>
  <c r="T133" i="8"/>
  <c r="R133" i="8"/>
  <c r="P133" i="8"/>
  <c r="J126" i="8"/>
  <c r="F124" i="8"/>
  <c r="E122" i="8"/>
  <c r="J93" i="8"/>
  <c r="F91" i="8"/>
  <c r="E89" i="8"/>
  <c r="J26" i="8"/>
  <c r="E26" i="8"/>
  <c r="J94" i="8" s="1"/>
  <c r="J25" i="8"/>
  <c r="J20" i="8"/>
  <c r="E20" i="8"/>
  <c r="F127" i="8" s="1"/>
  <c r="J19" i="8"/>
  <c r="J17" i="8"/>
  <c r="E17" i="8"/>
  <c r="F93" i="8" s="1"/>
  <c r="J16" i="8"/>
  <c r="J14" i="8"/>
  <c r="J124" i="8"/>
  <c r="E7" i="8"/>
  <c r="E118" i="8" s="1"/>
  <c r="J39" i="7"/>
  <c r="J38" i="7"/>
  <c r="AY103" i="1" s="1"/>
  <c r="J37" i="7"/>
  <c r="AX103" i="1" s="1"/>
  <c r="BI139" i="7"/>
  <c r="BH139" i="7"/>
  <c r="BG139" i="7"/>
  <c r="BF139" i="7"/>
  <c r="T139" i="7"/>
  <c r="T138" i="7" s="1"/>
  <c r="R139" i="7"/>
  <c r="R138" i="7"/>
  <c r="P139" i="7"/>
  <c r="P138" i="7" s="1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J120" i="7"/>
  <c r="F118" i="7"/>
  <c r="E116" i="7"/>
  <c r="J93" i="7"/>
  <c r="F91" i="7"/>
  <c r="E89" i="7"/>
  <c r="J26" i="7"/>
  <c r="E26" i="7"/>
  <c r="J121" i="7"/>
  <c r="J25" i="7"/>
  <c r="J20" i="7"/>
  <c r="E20" i="7"/>
  <c r="F121" i="7" s="1"/>
  <c r="J19" i="7"/>
  <c r="J17" i="7"/>
  <c r="E17" i="7"/>
  <c r="F120" i="7"/>
  <c r="J16" i="7"/>
  <c r="J14" i="7"/>
  <c r="J118" i="7" s="1"/>
  <c r="E7" i="7"/>
  <c r="E112" i="7" s="1"/>
  <c r="J39" i="6"/>
  <c r="J38" i="6"/>
  <c r="AY102" i="1" s="1"/>
  <c r="J37" i="6"/>
  <c r="AX102" i="1"/>
  <c r="BI316" i="6"/>
  <c r="BH316" i="6"/>
  <c r="BG316" i="6"/>
  <c r="BF316" i="6"/>
  <c r="T316" i="6"/>
  <c r="T315" i="6" s="1"/>
  <c r="R316" i="6"/>
  <c r="R315" i="6"/>
  <c r="P316" i="6"/>
  <c r="P315" i="6" s="1"/>
  <c r="BI313" i="6"/>
  <c r="BH313" i="6"/>
  <c r="BG313" i="6"/>
  <c r="BF313" i="6"/>
  <c r="T313" i="6"/>
  <c r="R313" i="6"/>
  <c r="P313" i="6"/>
  <c r="BI311" i="6"/>
  <c r="BH311" i="6"/>
  <c r="BG311" i="6"/>
  <c r="BF311" i="6"/>
  <c r="T311" i="6"/>
  <c r="R311" i="6"/>
  <c r="P311" i="6"/>
  <c r="BI307" i="6"/>
  <c r="BH307" i="6"/>
  <c r="BG307" i="6"/>
  <c r="BF307" i="6"/>
  <c r="T307" i="6"/>
  <c r="R307" i="6"/>
  <c r="P307" i="6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298" i="6"/>
  <c r="BH298" i="6"/>
  <c r="BG298" i="6"/>
  <c r="BF298" i="6"/>
  <c r="T298" i="6"/>
  <c r="R298" i="6"/>
  <c r="P298" i="6"/>
  <c r="BI296" i="6"/>
  <c r="BH296" i="6"/>
  <c r="BG296" i="6"/>
  <c r="BF296" i="6"/>
  <c r="T296" i="6"/>
  <c r="R296" i="6"/>
  <c r="P296" i="6"/>
  <c r="BI292" i="6"/>
  <c r="BH292" i="6"/>
  <c r="BG292" i="6"/>
  <c r="BF292" i="6"/>
  <c r="T292" i="6"/>
  <c r="R292" i="6"/>
  <c r="P292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4" i="6"/>
  <c r="BH284" i="6"/>
  <c r="BG284" i="6"/>
  <c r="BF284" i="6"/>
  <c r="T284" i="6"/>
  <c r="R284" i="6"/>
  <c r="P284" i="6"/>
  <c r="BI282" i="6"/>
  <c r="BH282" i="6"/>
  <c r="BG282" i="6"/>
  <c r="BF282" i="6"/>
  <c r="T282" i="6"/>
  <c r="R282" i="6"/>
  <c r="P282" i="6"/>
  <c r="BI279" i="6"/>
  <c r="BH279" i="6"/>
  <c r="BG279" i="6"/>
  <c r="BF279" i="6"/>
  <c r="T279" i="6"/>
  <c r="R279" i="6"/>
  <c r="P279" i="6"/>
  <c r="BI277" i="6"/>
  <c r="BH277" i="6"/>
  <c r="BG277" i="6"/>
  <c r="BF277" i="6"/>
  <c r="T277" i="6"/>
  <c r="R277" i="6"/>
  <c r="P277" i="6"/>
  <c r="BI275" i="6"/>
  <c r="BH275" i="6"/>
  <c r="BG275" i="6"/>
  <c r="BF275" i="6"/>
  <c r="T275" i="6"/>
  <c r="R275" i="6"/>
  <c r="P275" i="6"/>
  <c r="BI268" i="6"/>
  <c r="BH268" i="6"/>
  <c r="BG268" i="6"/>
  <c r="BF268" i="6"/>
  <c r="T268" i="6"/>
  <c r="R268" i="6"/>
  <c r="P268" i="6"/>
  <c r="BI265" i="6"/>
  <c r="BH265" i="6"/>
  <c r="BG265" i="6"/>
  <c r="BF265" i="6"/>
  <c r="T265" i="6"/>
  <c r="R265" i="6"/>
  <c r="P265" i="6"/>
  <c r="BI263" i="6"/>
  <c r="BH263" i="6"/>
  <c r="BG263" i="6"/>
  <c r="BF263" i="6"/>
  <c r="T263" i="6"/>
  <c r="R263" i="6"/>
  <c r="P263" i="6"/>
  <c r="BI261" i="6"/>
  <c r="BH261" i="6"/>
  <c r="BG261" i="6"/>
  <c r="BF261" i="6"/>
  <c r="T261" i="6"/>
  <c r="R261" i="6"/>
  <c r="P261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2" i="6"/>
  <c r="BH252" i="6"/>
  <c r="BG252" i="6"/>
  <c r="BF252" i="6"/>
  <c r="T252" i="6"/>
  <c r="R252" i="6"/>
  <c r="P252" i="6"/>
  <c r="BI248" i="6"/>
  <c r="BH248" i="6"/>
  <c r="BG248" i="6"/>
  <c r="BF248" i="6"/>
  <c r="T248" i="6"/>
  <c r="T247" i="6"/>
  <c r="R248" i="6"/>
  <c r="R247" i="6" s="1"/>
  <c r="P248" i="6"/>
  <c r="P247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1" i="6"/>
  <c r="BH241" i="6"/>
  <c r="BG241" i="6"/>
  <c r="BF241" i="6"/>
  <c r="T241" i="6"/>
  <c r="R241" i="6"/>
  <c r="P241" i="6"/>
  <c r="BI239" i="6"/>
  <c r="BH239" i="6"/>
  <c r="BG239" i="6"/>
  <c r="BF239" i="6"/>
  <c r="T239" i="6"/>
  <c r="R239" i="6"/>
  <c r="P239" i="6"/>
  <c r="BI237" i="6"/>
  <c r="BH237" i="6"/>
  <c r="BG237" i="6"/>
  <c r="BF237" i="6"/>
  <c r="T237" i="6"/>
  <c r="R237" i="6"/>
  <c r="P237" i="6"/>
  <c r="BI235" i="6"/>
  <c r="BH235" i="6"/>
  <c r="BG235" i="6"/>
  <c r="BF235" i="6"/>
  <c r="T235" i="6"/>
  <c r="R235" i="6"/>
  <c r="P235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1" i="6"/>
  <c r="BH211" i="6"/>
  <c r="BG211" i="6"/>
  <c r="BF211" i="6"/>
  <c r="T211" i="6"/>
  <c r="R211" i="6"/>
  <c r="P211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0" i="6"/>
  <c r="BH200" i="6"/>
  <c r="BG200" i="6"/>
  <c r="BF200" i="6"/>
  <c r="T200" i="6"/>
  <c r="R200" i="6"/>
  <c r="P200" i="6"/>
  <c r="BI197" i="6"/>
  <c r="BH197" i="6"/>
  <c r="BG197" i="6"/>
  <c r="BF197" i="6"/>
  <c r="T197" i="6"/>
  <c r="R197" i="6"/>
  <c r="P197" i="6"/>
  <c r="BI192" i="6"/>
  <c r="BH192" i="6"/>
  <c r="BG192" i="6"/>
  <c r="BF192" i="6"/>
  <c r="T192" i="6"/>
  <c r="R192" i="6"/>
  <c r="P192" i="6"/>
  <c r="BI188" i="6"/>
  <c r="BH188" i="6"/>
  <c r="BG188" i="6"/>
  <c r="BF188" i="6"/>
  <c r="T188" i="6"/>
  <c r="R188" i="6"/>
  <c r="P188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J130" i="6"/>
  <c r="F128" i="6"/>
  <c r="E126" i="6"/>
  <c r="J93" i="6"/>
  <c r="F91" i="6"/>
  <c r="E89" i="6"/>
  <c r="J26" i="6"/>
  <c r="E26" i="6"/>
  <c r="J94" i="6" s="1"/>
  <c r="J25" i="6"/>
  <c r="J20" i="6"/>
  <c r="E20" i="6"/>
  <c r="F131" i="6" s="1"/>
  <c r="J19" i="6"/>
  <c r="J17" i="6"/>
  <c r="E17" i="6"/>
  <c r="F130" i="6" s="1"/>
  <c r="J16" i="6"/>
  <c r="J14" i="6"/>
  <c r="J128" i="6" s="1"/>
  <c r="E7" i="6"/>
  <c r="E122" i="6"/>
  <c r="J39" i="5"/>
  <c r="J38" i="5"/>
  <c r="AY100" i="1" s="1"/>
  <c r="J37" i="5"/>
  <c r="AX100" i="1" s="1"/>
  <c r="BI139" i="5"/>
  <c r="BH139" i="5"/>
  <c r="BG139" i="5"/>
  <c r="BF139" i="5"/>
  <c r="T139" i="5"/>
  <c r="T138" i="5" s="1"/>
  <c r="R139" i="5"/>
  <c r="R138" i="5" s="1"/>
  <c r="P139" i="5"/>
  <c r="P138" i="5" s="1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J120" i="5"/>
  <c r="F118" i="5"/>
  <c r="E116" i="5"/>
  <c r="J93" i="5"/>
  <c r="F91" i="5"/>
  <c r="E89" i="5"/>
  <c r="J26" i="5"/>
  <c r="E26" i="5"/>
  <c r="J121" i="5" s="1"/>
  <c r="J25" i="5"/>
  <c r="J20" i="5"/>
  <c r="E20" i="5"/>
  <c r="F94" i="5" s="1"/>
  <c r="J19" i="5"/>
  <c r="J17" i="5"/>
  <c r="E17" i="5"/>
  <c r="F120" i="5" s="1"/>
  <c r="J16" i="5"/>
  <c r="J14" i="5"/>
  <c r="J118" i="5" s="1"/>
  <c r="E7" i="5"/>
  <c r="E112" i="5"/>
  <c r="J39" i="4"/>
  <c r="J38" i="4"/>
  <c r="AY99" i="1" s="1"/>
  <c r="J37" i="4"/>
  <c r="AX99" i="1" s="1"/>
  <c r="BI316" i="4"/>
  <c r="BH316" i="4"/>
  <c r="BG316" i="4"/>
  <c r="BF316" i="4"/>
  <c r="T316" i="4"/>
  <c r="T315" i="4" s="1"/>
  <c r="R316" i="4"/>
  <c r="R315" i="4" s="1"/>
  <c r="P316" i="4"/>
  <c r="P315" i="4" s="1"/>
  <c r="BI313" i="4"/>
  <c r="BH313" i="4"/>
  <c r="BG313" i="4"/>
  <c r="BF313" i="4"/>
  <c r="T313" i="4"/>
  <c r="R313" i="4"/>
  <c r="P313" i="4"/>
  <c r="BI311" i="4"/>
  <c r="BH311" i="4"/>
  <c r="BG311" i="4"/>
  <c r="BF311" i="4"/>
  <c r="T311" i="4"/>
  <c r="R311" i="4"/>
  <c r="P311" i="4"/>
  <c r="BI307" i="4"/>
  <c r="BH307" i="4"/>
  <c r="BG307" i="4"/>
  <c r="BF307" i="4"/>
  <c r="T307" i="4"/>
  <c r="R307" i="4"/>
  <c r="P307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2" i="4"/>
  <c r="BH292" i="4"/>
  <c r="BG292" i="4"/>
  <c r="BF292" i="4"/>
  <c r="T292" i="4"/>
  <c r="R292" i="4"/>
  <c r="P292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4" i="4"/>
  <c r="BH284" i="4"/>
  <c r="BG284" i="4"/>
  <c r="BF284" i="4"/>
  <c r="T284" i="4"/>
  <c r="R284" i="4"/>
  <c r="P284" i="4"/>
  <c r="BI282" i="4"/>
  <c r="BH282" i="4"/>
  <c r="BG282" i="4"/>
  <c r="BF282" i="4"/>
  <c r="T282" i="4"/>
  <c r="R282" i="4"/>
  <c r="P282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5" i="4"/>
  <c r="BH275" i="4"/>
  <c r="BG275" i="4"/>
  <c r="BF275" i="4"/>
  <c r="T275" i="4"/>
  <c r="R275" i="4"/>
  <c r="P275" i="4"/>
  <c r="BI268" i="4"/>
  <c r="BH268" i="4"/>
  <c r="BG268" i="4"/>
  <c r="BF268" i="4"/>
  <c r="T268" i="4"/>
  <c r="R268" i="4"/>
  <c r="P268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48" i="4"/>
  <c r="BH248" i="4"/>
  <c r="BG248" i="4"/>
  <c r="BF248" i="4"/>
  <c r="T248" i="4"/>
  <c r="T247" i="4" s="1"/>
  <c r="R248" i="4"/>
  <c r="R247" i="4"/>
  <c r="P248" i="4"/>
  <c r="P247" i="4" s="1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19" i="4"/>
  <c r="BH219" i="4"/>
  <c r="BG219" i="4"/>
  <c r="BF219" i="4"/>
  <c r="T219" i="4"/>
  <c r="R219" i="4"/>
  <c r="P219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2" i="4"/>
  <c r="BH192" i="4"/>
  <c r="BG192" i="4"/>
  <c r="BF192" i="4"/>
  <c r="T192" i="4"/>
  <c r="R192" i="4"/>
  <c r="P192" i="4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J130" i="4"/>
  <c r="F128" i="4"/>
  <c r="E126" i="4"/>
  <c r="J93" i="4"/>
  <c r="F91" i="4"/>
  <c r="E89" i="4"/>
  <c r="J26" i="4"/>
  <c r="E26" i="4"/>
  <c r="J94" i="4"/>
  <c r="J25" i="4"/>
  <c r="J20" i="4"/>
  <c r="F131" i="4"/>
  <c r="J19" i="4"/>
  <c r="J17" i="4"/>
  <c r="E17" i="4"/>
  <c r="F93" i="4"/>
  <c r="J16" i="4"/>
  <c r="J14" i="4"/>
  <c r="J128" i="4" s="1"/>
  <c r="E7" i="4"/>
  <c r="E85" i="4" s="1"/>
  <c r="J39" i="3"/>
  <c r="J38" i="3"/>
  <c r="AY97" i="1" s="1"/>
  <c r="J37" i="3"/>
  <c r="AX97" i="1"/>
  <c r="BI139" i="3"/>
  <c r="BH139" i="3"/>
  <c r="BG139" i="3"/>
  <c r="BF139" i="3"/>
  <c r="T139" i="3"/>
  <c r="T138" i="3" s="1"/>
  <c r="R139" i="3"/>
  <c r="R138" i="3"/>
  <c r="P139" i="3"/>
  <c r="P138" i="3" s="1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J120" i="3"/>
  <c r="F118" i="3"/>
  <c r="E116" i="3"/>
  <c r="J93" i="3"/>
  <c r="F91" i="3"/>
  <c r="E89" i="3"/>
  <c r="J26" i="3"/>
  <c r="E26" i="3"/>
  <c r="J94" i="3" s="1"/>
  <c r="J25" i="3"/>
  <c r="J20" i="3"/>
  <c r="E20" i="3"/>
  <c r="F121" i="3" s="1"/>
  <c r="J19" i="3"/>
  <c r="J17" i="3"/>
  <c r="E17" i="3"/>
  <c r="F93" i="3" s="1"/>
  <c r="J16" i="3"/>
  <c r="J14" i="3"/>
  <c r="J118" i="3" s="1"/>
  <c r="E7" i="3"/>
  <c r="E85" i="3"/>
  <c r="J441" i="2"/>
  <c r="J114" i="2" s="1"/>
  <c r="J39" i="2"/>
  <c r="J38" i="2"/>
  <c r="AY96" i="1"/>
  <c r="J37" i="2"/>
  <c r="AX96" i="1" s="1"/>
  <c r="BI439" i="2"/>
  <c r="BH439" i="2"/>
  <c r="BG439" i="2"/>
  <c r="BF439" i="2"/>
  <c r="T439" i="2"/>
  <c r="R439" i="2"/>
  <c r="P439" i="2"/>
  <c r="BI437" i="2"/>
  <c r="BH437" i="2"/>
  <c r="BG437" i="2"/>
  <c r="BF437" i="2"/>
  <c r="T437" i="2"/>
  <c r="R437" i="2"/>
  <c r="P437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22" i="2"/>
  <c r="BH422" i="2"/>
  <c r="BG422" i="2"/>
  <c r="BF422" i="2"/>
  <c r="T422" i="2"/>
  <c r="R422" i="2"/>
  <c r="P422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0" i="2"/>
  <c r="BH410" i="2"/>
  <c r="BG410" i="2"/>
  <c r="BF410" i="2"/>
  <c r="T410" i="2"/>
  <c r="R410" i="2"/>
  <c r="P410" i="2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81" i="2"/>
  <c r="BH381" i="2"/>
  <c r="BG381" i="2"/>
  <c r="BF381" i="2"/>
  <c r="T381" i="2"/>
  <c r="R381" i="2"/>
  <c r="P381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6" i="2"/>
  <c r="BH326" i="2"/>
  <c r="BG326" i="2"/>
  <c r="BF326" i="2"/>
  <c r="T326" i="2"/>
  <c r="R326" i="2"/>
  <c r="P326" i="2"/>
  <c r="BI322" i="2"/>
  <c r="BH322" i="2"/>
  <c r="BG322" i="2"/>
  <c r="BF322" i="2"/>
  <c r="T322" i="2"/>
  <c r="R322" i="2"/>
  <c r="P322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2" i="2"/>
  <c r="BH272" i="2"/>
  <c r="BG272" i="2"/>
  <c r="BF272" i="2"/>
  <c r="T272" i="2"/>
  <c r="T271" i="2" s="1"/>
  <c r="R272" i="2"/>
  <c r="R271" i="2" s="1"/>
  <c r="P272" i="2"/>
  <c r="P271" i="2" s="1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T210" i="2" s="1"/>
  <c r="R211" i="2"/>
  <c r="R210" i="2" s="1"/>
  <c r="P211" i="2"/>
  <c r="P210" i="2" s="1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J132" i="2"/>
  <c r="F130" i="2"/>
  <c r="E128" i="2"/>
  <c r="J93" i="2"/>
  <c r="F91" i="2"/>
  <c r="E89" i="2"/>
  <c r="J26" i="2"/>
  <c r="E26" i="2"/>
  <c r="J94" i="2" s="1"/>
  <c r="J25" i="2"/>
  <c r="J20" i="2"/>
  <c r="E20" i="2"/>
  <c r="F133" i="2" s="1"/>
  <c r="J19" i="2"/>
  <c r="J17" i="2"/>
  <c r="E17" i="2"/>
  <c r="F93" i="2" s="1"/>
  <c r="J16" i="2"/>
  <c r="J14" i="2"/>
  <c r="J130" i="2" s="1"/>
  <c r="E7" i="2"/>
  <c r="E124" i="2"/>
  <c r="L90" i="1"/>
  <c r="AM90" i="1"/>
  <c r="AM89" i="1"/>
  <c r="L89" i="1"/>
  <c r="AM87" i="1"/>
  <c r="L87" i="1"/>
  <c r="L85" i="1"/>
  <c r="L84" i="1"/>
  <c r="BK136" i="9"/>
  <c r="BK132" i="9"/>
  <c r="BK129" i="9"/>
  <c r="BK127" i="9"/>
  <c r="BK284" i="8"/>
  <c r="BK279" i="8"/>
  <c r="J269" i="8"/>
  <c r="J267" i="8"/>
  <c r="BK260" i="8"/>
  <c r="J257" i="8"/>
  <c r="BK255" i="8"/>
  <c r="J253" i="8"/>
  <c r="J250" i="8"/>
  <c r="BK246" i="8"/>
  <c r="J244" i="8"/>
  <c r="J240" i="8"/>
  <c r="BK233" i="8"/>
  <c r="BK231" i="8"/>
  <c r="BK229" i="8"/>
  <c r="BK225" i="8"/>
  <c r="BK223" i="8"/>
  <c r="BK221" i="8"/>
  <c r="J219" i="8"/>
  <c r="BK215" i="8"/>
  <c r="BK212" i="8"/>
  <c r="J209" i="8"/>
  <c r="J205" i="8"/>
  <c r="J199" i="8"/>
  <c r="BK196" i="8"/>
  <c r="BK193" i="8"/>
  <c r="BK190" i="8"/>
  <c r="J185" i="8"/>
  <c r="J181" i="8"/>
  <c r="J175" i="8"/>
  <c r="BK170" i="8"/>
  <c r="BK166" i="8"/>
  <c r="BK158" i="8"/>
  <c r="J155" i="8"/>
  <c r="BK153" i="8"/>
  <c r="J150" i="8"/>
  <c r="J147" i="8"/>
  <c r="BK144" i="8"/>
  <c r="J142" i="8"/>
  <c r="J140" i="8"/>
  <c r="J138" i="8"/>
  <c r="BK136" i="8"/>
  <c r="BK133" i="8"/>
  <c r="J139" i="7"/>
  <c r="J136" i="7"/>
  <c r="BK132" i="7"/>
  <c r="BK129" i="7"/>
  <c r="BK127" i="7"/>
  <c r="J316" i="6"/>
  <c r="BK311" i="6"/>
  <c r="J307" i="6"/>
  <c r="BK304" i="6"/>
  <c r="J302" i="6"/>
  <c r="BK298" i="6"/>
  <c r="J296" i="6"/>
  <c r="BK292" i="6"/>
  <c r="J289" i="6"/>
  <c r="J284" i="6"/>
  <c r="J282" i="6"/>
  <c r="BK279" i="6"/>
  <c r="BK277" i="6"/>
  <c r="BK275" i="6"/>
  <c r="J268" i="6"/>
  <c r="BK265" i="6"/>
  <c r="J263" i="6"/>
  <c r="BK261" i="6"/>
  <c r="J258" i="6"/>
  <c r="J256" i="6"/>
  <c r="BK252" i="6"/>
  <c r="BK241" i="6"/>
  <c r="BK237" i="6"/>
  <c r="BK233" i="6"/>
  <c r="J231" i="6"/>
  <c r="J229" i="6"/>
  <c r="BK225" i="6"/>
  <c r="J223" i="6"/>
  <c r="BK221" i="6"/>
  <c r="J221" i="6"/>
  <c r="BK215" i="6"/>
  <c r="BK208" i="6"/>
  <c r="J205" i="6"/>
  <c r="J197" i="6"/>
  <c r="J192" i="6"/>
  <c r="J180" i="6"/>
  <c r="J178" i="6"/>
  <c r="BK172" i="6"/>
  <c r="J169" i="6"/>
  <c r="J166" i="6"/>
  <c r="J161" i="6"/>
  <c r="BK155" i="6"/>
  <c r="BK152" i="6"/>
  <c r="BK146" i="6"/>
  <c r="J144" i="6"/>
  <c r="BK140" i="6"/>
  <c r="J137" i="6"/>
  <c r="BK139" i="5"/>
  <c r="BK134" i="5"/>
  <c r="J127" i="5"/>
  <c r="BK316" i="4"/>
  <c r="BK313" i="4"/>
  <c r="J311" i="4"/>
  <c r="J304" i="4"/>
  <c r="BK298" i="4"/>
  <c r="J292" i="4"/>
  <c r="BK284" i="4"/>
  <c r="BK282" i="4"/>
  <c r="BK275" i="4"/>
  <c r="BK265" i="4"/>
  <c r="J258" i="4"/>
  <c r="BK254" i="4"/>
  <c r="J252" i="4"/>
  <c r="J245" i="4"/>
  <c r="BK239" i="4"/>
  <c r="J235" i="4"/>
  <c r="BK231" i="4"/>
  <c r="BK229" i="4"/>
  <c r="BK225" i="4"/>
  <c r="BK219" i="4"/>
  <c r="BK209" i="4"/>
  <c r="BK206" i="4"/>
  <c r="J206" i="4"/>
  <c r="BK203" i="4"/>
  <c r="J200" i="4"/>
  <c r="J192" i="4"/>
  <c r="BK182" i="4"/>
  <c r="BK180" i="4"/>
  <c r="BK178" i="4"/>
  <c r="BK174" i="4"/>
  <c r="J169" i="4"/>
  <c r="J163" i="4"/>
  <c r="J161" i="4"/>
  <c r="J158" i="4"/>
  <c r="BK155" i="4"/>
  <c r="J152" i="4"/>
  <c r="J149" i="4"/>
  <c r="BK147" i="4"/>
  <c r="BK143" i="4"/>
  <c r="J141" i="4"/>
  <c r="BK137" i="4"/>
  <c r="BK139" i="3"/>
  <c r="BK136" i="3"/>
  <c r="BK134" i="3"/>
  <c r="J132" i="3"/>
  <c r="BK129" i="3"/>
  <c r="BK422" i="2"/>
  <c r="J405" i="2"/>
  <c r="BK398" i="2"/>
  <c r="J390" i="2"/>
  <c r="J387" i="2"/>
  <c r="J375" i="2"/>
  <c r="J373" i="2"/>
  <c r="J370" i="2"/>
  <c r="J366" i="2"/>
  <c r="J364" i="2"/>
  <c r="J354" i="2"/>
  <c r="BK351" i="2"/>
  <c r="BK347" i="2"/>
  <c r="J344" i="2"/>
  <c r="J341" i="2"/>
  <c r="J334" i="2"/>
  <c r="J331" i="2"/>
  <c r="J322" i="2"/>
  <c r="J317" i="2"/>
  <c r="J312" i="2"/>
  <c r="BK309" i="2"/>
  <c r="BK305" i="2"/>
  <c r="BK302" i="2"/>
  <c r="J298" i="2"/>
  <c r="J295" i="2"/>
  <c r="BK284" i="2"/>
  <c r="J280" i="2"/>
  <c r="J272" i="2"/>
  <c r="J269" i="2"/>
  <c r="BK267" i="2"/>
  <c r="J265" i="2"/>
  <c r="J263" i="2"/>
  <c r="J261" i="2"/>
  <c r="J253" i="2"/>
  <c r="BK248" i="2"/>
  <c r="J240" i="2"/>
  <c r="J236" i="2"/>
  <c r="J234" i="2"/>
  <c r="BK227" i="2"/>
  <c r="J222" i="2"/>
  <c r="J218" i="2"/>
  <c r="BK205" i="2"/>
  <c r="J202" i="2"/>
  <c r="BK199" i="2"/>
  <c r="J194" i="2"/>
  <c r="BK192" i="2"/>
  <c r="J190" i="2"/>
  <c r="BK179" i="2"/>
  <c r="J176" i="2"/>
  <c r="BK171" i="2"/>
  <c r="BK161" i="2"/>
  <c r="BK155" i="2"/>
  <c r="J152" i="2"/>
  <c r="BK150" i="2"/>
  <c r="J144" i="2"/>
  <c r="BK142" i="2"/>
  <c r="AS95" i="1"/>
  <c r="BK139" i="9"/>
  <c r="J134" i="9"/>
  <c r="J132" i="9"/>
  <c r="J129" i="9"/>
  <c r="J127" i="9"/>
  <c r="BK293" i="8"/>
  <c r="BK290" i="8"/>
  <c r="J288" i="8"/>
  <c r="J281" i="8"/>
  <c r="BK276" i="8"/>
  <c r="BK274" i="8"/>
  <c r="J271" i="8"/>
  <c r="BK253" i="8"/>
  <c r="J248" i="8"/>
  <c r="J246" i="8"/>
  <c r="J237" i="8"/>
  <c r="J235" i="8"/>
  <c r="J229" i="8"/>
  <c r="J227" i="8"/>
  <c r="J225" i="8"/>
  <c r="J221" i="8"/>
  <c r="BK217" i="8"/>
  <c r="J215" i="8"/>
  <c r="BK205" i="8"/>
  <c r="BK202" i="8"/>
  <c r="J196" i="8"/>
  <c r="J193" i="8"/>
  <c r="BK185" i="8"/>
  <c r="BK181" i="8"/>
  <c r="J177" i="8"/>
  <c r="BK173" i="8"/>
  <c r="J170" i="8"/>
  <c r="J166" i="8"/>
  <c r="J164" i="8"/>
  <c r="BK161" i="8"/>
  <c r="BK155" i="8"/>
  <c r="BK147" i="8"/>
  <c r="BK138" i="8"/>
  <c r="J133" i="8"/>
  <c r="BK139" i="7"/>
  <c r="J134" i="7"/>
  <c r="J129" i="7"/>
  <c r="BK316" i="6"/>
  <c r="BK313" i="6"/>
  <c r="J313" i="6"/>
  <c r="J311" i="6"/>
  <c r="BK307" i="6"/>
  <c r="BK302" i="6"/>
  <c r="J292" i="6"/>
  <c r="BK289" i="6"/>
  <c r="BK287" i="6"/>
  <c r="BK284" i="6"/>
  <c r="BK268" i="6"/>
  <c r="J265" i="6"/>
  <c r="BK263" i="6"/>
  <c r="J254" i="6"/>
  <c r="BK248" i="6"/>
  <c r="BK245" i="6"/>
  <c r="BK243" i="6"/>
  <c r="BK239" i="6"/>
  <c r="BK235" i="6"/>
  <c r="BK231" i="6"/>
  <c r="J227" i="6"/>
  <c r="BK223" i="6"/>
  <c r="J217" i="6"/>
  <c r="J215" i="6"/>
  <c r="BK211" i="6"/>
  <c r="J208" i="6"/>
  <c r="J203" i="6"/>
  <c r="BK200" i="6"/>
  <c r="BK197" i="6"/>
  <c r="BK192" i="6"/>
  <c r="BK188" i="6"/>
  <c r="J184" i="6"/>
  <c r="J182" i="6"/>
  <c r="BK178" i="6"/>
  <c r="J174" i="6"/>
  <c r="J172" i="6"/>
  <c r="J163" i="6"/>
  <c r="BK161" i="6"/>
  <c r="BK158" i="6"/>
  <c r="J152" i="6"/>
  <c r="J149" i="6"/>
  <c r="J146" i="6"/>
  <c r="J142" i="6"/>
  <c r="J140" i="6"/>
  <c r="BK137" i="6"/>
  <c r="J136" i="5"/>
  <c r="BK132" i="5"/>
  <c r="BK129" i="5"/>
  <c r="BK127" i="5"/>
  <c r="J307" i="4"/>
  <c r="BK304" i="4"/>
  <c r="J302" i="4"/>
  <c r="J298" i="4"/>
  <c r="J296" i="4"/>
  <c r="J289" i="4"/>
  <c r="BK287" i="4"/>
  <c r="J284" i="4"/>
  <c r="BK279" i="4"/>
  <c r="BK277" i="4"/>
  <c r="J275" i="4"/>
  <c r="BK268" i="4"/>
  <c r="J263" i="4"/>
  <c r="J261" i="4"/>
  <c r="BK258" i="4"/>
  <c r="J256" i="4"/>
  <c r="BK252" i="4"/>
  <c r="BK248" i="4"/>
  <c r="BK245" i="4"/>
  <c r="J243" i="4"/>
  <c r="J241" i="4"/>
  <c r="J237" i="4"/>
  <c r="J233" i="4"/>
  <c r="J231" i="4"/>
  <c r="J229" i="4"/>
  <c r="BK227" i="4"/>
  <c r="J225" i="4"/>
  <c r="BK223" i="4"/>
  <c r="BK216" i="4"/>
  <c r="J212" i="4"/>
  <c r="BK197" i="4"/>
  <c r="BK192" i="4"/>
  <c r="J188" i="4"/>
  <c r="BK184" i="4"/>
  <c r="J180" i="4"/>
  <c r="J178" i="4"/>
  <c r="J172" i="4"/>
  <c r="J166" i="4"/>
  <c r="BK163" i="4"/>
  <c r="BK161" i="4"/>
  <c r="J155" i="4"/>
  <c r="J147" i="4"/>
  <c r="J145" i="4"/>
  <c r="J139" i="4"/>
  <c r="BK127" i="3"/>
  <c r="J439" i="2"/>
  <c r="BK437" i="2"/>
  <c r="J433" i="2"/>
  <c r="BK431" i="2"/>
  <c r="BK427" i="2"/>
  <c r="J415" i="2"/>
  <c r="BK410" i="2"/>
  <c r="J402" i="2"/>
  <c r="BK400" i="2"/>
  <c r="J398" i="2"/>
  <c r="J395" i="2"/>
  <c r="BK393" i="2"/>
  <c r="BK390" i="2"/>
  <c r="J384" i="2"/>
  <c r="BK381" i="2"/>
  <c r="BK378" i="2"/>
  <c r="BK370" i="2"/>
  <c r="BK364" i="2"/>
  <c r="J361" i="2"/>
  <c r="BK359" i="2"/>
  <c r="J356" i="2"/>
  <c r="BK349" i="2"/>
  <c r="J338" i="2"/>
  <c r="BK334" i="2"/>
  <c r="BK326" i="2"/>
  <c r="BK317" i="2"/>
  <c r="J302" i="2"/>
  <c r="BK291" i="2"/>
  <c r="J287" i="2"/>
  <c r="BK280" i="2"/>
  <c r="J278" i="2"/>
  <c r="BK272" i="2"/>
  <c r="J267" i="2"/>
  <c r="BK263" i="2"/>
  <c r="J259" i="2"/>
  <c r="J257" i="2"/>
  <c r="BK255" i="2"/>
  <c r="J250" i="2"/>
  <c r="J248" i="2"/>
  <c r="J244" i="2"/>
  <c r="BK242" i="2"/>
  <c r="J238" i="2"/>
  <c r="BK236" i="2"/>
  <c r="J230" i="2"/>
  <c r="J227" i="2"/>
  <c r="BK214" i="2"/>
  <c r="BK211" i="2"/>
  <c r="J207" i="2"/>
  <c r="J197" i="2"/>
  <c r="BK194" i="2"/>
  <c r="J192" i="2"/>
  <c r="BK187" i="2"/>
  <c r="BK185" i="2"/>
  <c r="J182" i="2"/>
  <c r="BK174" i="2"/>
  <c r="BK168" i="2"/>
  <c r="BK165" i="2"/>
  <c r="BK158" i="2"/>
  <c r="J147" i="2"/>
  <c r="BK144" i="2"/>
  <c r="J139" i="2"/>
  <c r="AS104" i="1"/>
  <c r="AS98" i="1"/>
  <c r="J139" i="9"/>
  <c r="J136" i="9"/>
  <c r="BK134" i="9"/>
  <c r="J293" i="8"/>
  <c r="J290" i="8"/>
  <c r="BK288" i="8"/>
  <c r="J284" i="8"/>
  <c r="BK281" i="8"/>
  <c r="J279" i="8"/>
  <c r="J276" i="8"/>
  <c r="J274" i="8"/>
  <c r="BK271" i="8"/>
  <c r="BK269" i="8"/>
  <c r="BK267" i="8"/>
  <c r="J260" i="8"/>
  <c r="BK257" i="8"/>
  <c r="J255" i="8"/>
  <c r="BK250" i="8"/>
  <c r="BK248" i="8"/>
  <c r="BK244" i="8"/>
  <c r="BK240" i="8"/>
  <c r="BK237" i="8"/>
  <c r="BK235" i="8"/>
  <c r="J233" i="8"/>
  <c r="J231" i="8"/>
  <c r="BK227" i="8"/>
  <c r="J223" i="8"/>
  <c r="BK219" i="8"/>
  <c r="J217" i="8"/>
  <c r="J212" i="8"/>
  <c r="BK209" i="8"/>
  <c r="J202" i="8"/>
  <c r="BK199" i="8"/>
  <c r="J190" i="8"/>
  <c r="BK177" i="8"/>
  <c r="BK175" i="8"/>
  <c r="J173" i="8"/>
  <c r="BK164" i="8"/>
  <c r="J161" i="8"/>
  <c r="J158" i="8"/>
  <c r="J153" i="8"/>
  <c r="BK150" i="8"/>
  <c r="J144" i="8"/>
  <c r="BK142" i="8"/>
  <c r="BK140" i="8"/>
  <c r="J136" i="8"/>
  <c r="BK136" i="7"/>
  <c r="BK134" i="7"/>
  <c r="J132" i="7"/>
  <c r="J127" i="7"/>
  <c r="J304" i="6"/>
  <c r="J298" i="6"/>
  <c r="BK296" i="6"/>
  <c r="J287" i="6"/>
  <c r="BK282" i="6"/>
  <c r="J279" i="6"/>
  <c r="J277" i="6"/>
  <c r="J275" i="6"/>
  <c r="J261" i="6"/>
  <c r="BK258" i="6"/>
  <c r="BK256" i="6"/>
  <c r="BK254" i="6"/>
  <c r="J252" i="6"/>
  <c r="J248" i="6"/>
  <c r="J245" i="6"/>
  <c r="J243" i="6"/>
  <c r="J241" i="6"/>
  <c r="J239" i="6"/>
  <c r="J237" i="6"/>
  <c r="J235" i="6"/>
  <c r="J233" i="6"/>
  <c r="BK229" i="6"/>
  <c r="BK227" i="6"/>
  <c r="J225" i="6"/>
  <c r="BK217" i="6"/>
  <c r="J211" i="6"/>
  <c r="BK205" i="6"/>
  <c r="BK203" i="6"/>
  <c r="J200" i="6"/>
  <c r="J188" i="6"/>
  <c r="BK184" i="6"/>
  <c r="BK182" i="6"/>
  <c r="BK180" i="6"/>
  <c r="BK174" i="6"/>
  <c r="BK169" i="6"/>
  <c r="BK166" i="6"/>
  <c r="BK163" i="6"/>
  <c r="J158" i="6"/>
  <c r="J155" i="6"/>
  <c r="BK149" i="6"/>
  <c r="BK144" i="6"/>
  <c r="BK142" i="6"/>
  <c r="J139" i="5"/>
  <c r="BK136" i="5"/>
  <c r="J134" i="5"/>
  <c r="J132" i="5"/>
  <c r="J129" i="5"/>
  <c r="J316" i="4"/>
  <c r="J313" i="4"/>
  <c r="BK311" i="4"/>
  <c r="BK307" i="4"/>
  <c r="BK302" i="4"/>
  <c r="BK296" i="4"/>
  <c r="BK292" i="4"/>
  <c r="BK289" i="4"/>
  <c r="J287" i="4"/>
  <c r="J282" i="4"/>
  <c r="J279" i="4"/>
  <c r="J277" i="4"/>
  <c r="J268" i="4"/>
  <c r="J265" i="4"/>
  <c r="BK263" i="4"/>
  <c r="BK261" i="4"/>
  <c r="BK256" i="4"/>
  <c r="J254" i="4"/>
  <c r="J248" i="4"/>
  <c r="BK243" i="4"/>
  <c r="BK241" i="4"/>
  <c r="J239" i="4"/>
  <c r="BK237" i="4"/>
  <c r="BK235" i="4"/>
  <c r="BK233" i="4"/>
  <c r="J227" i="4"/>
  <c r="J223" i="4"/>
  <c r="J219" i="4"/>
  <c r="J216" i="4"/>
  <c r="BK212" i="4"/>
  <c r="J209" i="4"/>
  <c r="J203" i="4"/>
  <c r="BK200" i="4"/>
  <c r="J197" i="4"/>
  <c r="BK188" i="4"/>
  <c r="J184" i="4"/>
  <c r="J182" i="4"/>
  <c r="J174" i="4"/>
  <c r="BK172" i="4"/>
  <c r="BK169" i="4"/>
  <c r="BK166" i="4"/>
  <c r="BK158" i="4"/>
  <c r="BK152" i="4"/>
  <c r="BK149" i="4"/>
  <c r="BK145" i="4"/>
  <c r="J143" i="4"/>
  <c r="BK141" i="4"/>
  <c r="BK139" i="4"/>
  <c r="J137" i="4"/>
  <c r="J139" i="3"/>
  <c r="J136" i="3"/>
  <c r="J134" i="3"/>
  <c r="BK132" i="3"/>
  <c r="J129" i="3"/>
  <c r="J127" i="3"/>
  <c r="BK439" i="2"/>
  <c r="J437" i="2"/>
  <c r="BK433" i="2"/>
  <c r="J431" i="2"/>
  <c r="J427" i="2"/>
  <c r="J422" i="2"/>
  <c r="BK417" i="2"/>
  <c r="J417" i="2"/>
  <c r="BK415" i="2"/>
  <c r="J410" i="2"/>
  <c r="BK405" i="2"/>
  <c r="BK402" i="2"/>
  <c r="J400" i="2"/>
  <c r="BK395" i="2"/>
  <c r="J393" i="2"/>
  <c r="BK387" i="2"/>
  <c r="BK384" i="2"/>
  <c r="J381" i="2"/>
  <c r="J378" i="2"/>
  <c r="BK375" i="2"/>
  <c r="BK373" i="2"/>
  <c r="BK366" i="2"/>
  <c r="BK361" i="2"/>
  <c r="J359" i="2"/>
  <c r="BK356" i="2"/>
  <c r="BK354" i="2"/>
  <c r="J351" i="2"/>
  <c r="J349" i="2"/>
  <c r="J347" i="2"/>
  <c r="BK344" i="2"/>
  <c r="BK341" i="2"/>
  <c r="BK338" i="2"/>
  <c r="BK331" i="2"/>
  <c r="J326" i="2"/>
  <c r="BK322" i="2"/>
  <c r="BK312" i="2"/>
  <c r="J309" i="2"/>
  <c r="J305" i="2"/>
  <c r="BK298" i="2"/>
  <c r="BK295" i="2"/>
  <c r="J291" i="2"/>
  <c r="BK287" i="2"/>
  <c r="J284" i="2"/>
  <c r="BK278" i="2"/>
  <c r="BK269" i="2"/>
  <c r="BK265" i="2"/>
  <c r="BK261" i="2"/>
  <c r="BK259" i="2"/>
  <c r="BK257" i="2"/>
  <c r="J255" i="2"/>
  <c r="BK253" i="2"/>
  <c r="BK250" i="2"/>
  <c r="BK244" i="2"/>
  <c r="J242" i="2"/>
  <c r="BK240" i="2"/>
  <c r="BK238" i="2"/>
  <c r="BK234" i="2"/>
  <c r="BK230" i="2"/>
  <c r="BK222" i="2"/>
  <c r="BK218" i="2"/>
  <c r="J214" i="2"/>
  <c r="J211" i="2"/>
  <c r="BK207" i="2"/>
  <c r="J205" i="2"/>
  <c r="BK202" i="2"/>
  <c r="J199" i="2"/>
  <c r="BK197" i="2"/>
  <c r="BK190" i="2"/>
  <c r="J187" i="2"/>
  <c r="J185" i="2"/>
  <c r="BK182" i="2"/>
  <c r="J179" i="2"/>
  <c r="BK176" i="2"/>
  <c r="J174" i="2"/>
  <c r="J171" i="2"/>
  <c r="J168" i="2"/>
  <c r="J165" i="2"/>
  <c r="J161" i="2"/>
  <c r="J158" i="2"/>
  <c r="J155" i="2"/>
  <c r="BK152" i="2"/>
  <c r="J150" i="2"/>
  <c r="BK147" i="2"/>
  <c r="J142" i="2"/>
  <c r="BK139" i="2"/>
  <c r="AS101" i="1"/>
  <c r="BK138" i="2" l="1"/>
  <c r="J138" i="2" s="1"/>
  <c r="J100" i="2" s="1"/>
  <c r="R138" i="2"/>
  <c r="T196" i="2"/>
  <c r="P213" i="2"/>
  <c r="T213" i="2"/>
  <c r="T233" i="2"/>
  <c r="P277" i="2"/>
  <c r="BK346" i="2"/>
  <c r="J346" i="2" s="1"/>
  <c r="J107" i="2" s="1"/>
  <c r="R346" i="2"/>
  <c r="P363" i="2"/>
  <c r="T363" i="2"/>
  <c r="P369" i="2"/>
  <c r="BK404" i="2"/>
  <c r="J404" i="2" s="1"/>
  <c r="J111" i="2" s="1"/>
  <c r="T404" i="2"/>
  <c r="BK436" i="2"/>
  <c r="BK435" i="2" s="1"/>
  <c r="J435" i="2" s="1"/>
  <c r="J112" i="2" s="1"/>
  <c r="T436" i="2"/>
  <c r="T435" i="2" s="1"/>
  <c r="P126" i="3"/>
  <c r="BK131" i="3"/>
  <c r="J131" i="3" s="1"/>
  <c r="J101" i="3" s="1"/>
  <c r="R131" i="3"/>
  <c r="P136" i="4"/>
  <c r="BK187" i="4"/>
  <c r="J187" i="4" s="1"/>
  <c r="J101" i="4" s="1"/>
  <c r="R187" i="4"/>
  <c r="BK222" i="4"/>
  <c r="J222" i="4" s="1"/>
  <c r="J103" i="4" s="1"/>
  <c r="P222" i="4"/>
  <c r="P251" i="4"/>
  <c r="T251" i="4"/>
  <c r="R274" i="4"/>
  <c r="T295" i="4"/>
  <c r="BK301" i="4"/>
  <c r="BK300" i="4" s="1"/>
  <c r="J300" i="4" s="1"/>
  <c r="J108" i="4" s="1"/>
  <c r="P301" i="4"/>
  <c r="P300" i="4" s="1"/>
  <c r="P310" i="4"/>
  <c r="P309" i="4" s="1"/>
  <c r="R126" i="5"/>
  <c r="P131" i="5"/>
  <c r="BK136" i="6"/>
  <c r="J136" i="6" s="1"/>
  <c r="J100" i="6" s="1"/>
  <c r="R136" i="6"/>
  <c r="P187" i="6"/>
  <c r="BK214" i="6"/>
  <c r="J214" i="6" s="1"/>
  <c r="J102" i="6" s="1"/>
  <c r="R214" i="6"/>
  <c r="P220" i="6"/>
  <c r="P251" i="6"/>
  <c r="BK274" i="6"/>
  <c r="J274" i="6" s="1"/>
  <c r="J106" i="6" s="1"/>
  <c r="T274" i="6"/>
  <c r="T295" i="6"/>
  <c r="BK301" i="6"/>
  <c r="J301" i="6"/>
  <c r="J109" i="6" s="1"/>
  <c r="P301" i="6"/>
  <c r="P300" i="6" s="1"/>
  <c r="P310" i="6"/>
  <c r="P309" i="6" s="1"/>
  <c r="P126" i="7"/>
  <c r="BK131" i="7"/>
  <c r="J131" i="7" s="1"/>
  <c r="J101" i="7" s="1"/>
  <c r="T131" i="7"/>
  <c r="BK132" i="8"/>
  <c r="J132" i="8" s="1"/>
  <c r="J100" i="8" s="1"/>
  <c r="R132" i="8"/>
  <c r="P180" i="8"/>
  <c r="BK208" i="8"/>
  <c r="J208" i="8" s="1"/>
  <c r="J102" i="8" s="1"/>
  <c r="T208" i="8"/>
  <c r="R214" i="8"/>
  <c r="BK243" i="8"/>
  <c r="J243" i="8" s="1"/>
  <c r="J105" i="8" s="1"/>
  <c r="T243" i="8"/>
  <c r="P266" i="8"/>
  <c r="BK287" i="8"/>
  <c r="J287" i="8" s="1"/>
  <c r="J107" i="8" s="1"/>
  <c r="R287" i="8"/>
  <c r="T138" i="2"/>
  <c r="P196" i="2"/>
  <c r="R213" i="2"/>
  <c r="P233" i="2"/>
  <c r="BK277" i="2"/>
  <c r="J277" i="2" s="1"/>
  <c r="J106" i="2" s="1"/>
  <c r="T277" i="2"/>
  <c r="T346" i="2"/>
  <c r="R363" i="2"/>
  <c r="R369" i="2"/>
  <c r="P404" i="2"/>
  <c r="P436" i="2"/>
  <c r="P435" i="2" s="1"/>
  <c r="BK126" i="3"/>
  <c r="J126" i="3" s="1"/>
  <c r="J100" i="3" s="1"/>
  <c r="T126" i="3"/>
  <c r="P131" i="3"/>
  <c r="T136" i="4"/>
  <c r="P187" i="4"/>
  <c r="BK215" i="4"/>
  <c r="J215" i="4"/>
  <c r="J102" i="4" s="1"/>
  <c r="R215" i="4"/>
  <c r="T222" i="4"/>
  <c r="BK251" i="4"/>
  <c r="J251" i="4" s="1"/>
  <c r="J105" i="4" s="1"/>
  <c r="R251" i="4"/>
  <c r="BK274" i="4"/>
  <c r="J274" i="4" s="1"/>
  <c r="J106" i="4" s="1"/>
  <c r="T274" i="4"/>
  <c r="P295" i="4"/>
  <c r="T301" i="4"/>
  <c r="T300" i="4" s="1"/>
  <c r="T310" i="4"/>
  <c r="T309" i="4"/>
  <c r="P126" i="5"/>
  <c r="P125" i="5" s="1"/>
  <c r="P124" i="5" s="1"/>
  <c r="AU100" i="1" s="1"/>
  <c r="T126" i="5"/>
  <c r="T131" i="5"/>
  <c r="T136" i="6"/>
  <c r="T187" i="6"/>
  <c r="P214" i="6"/>
  <c r="T214" i="6"/>
  <c r="T220" i="6"/>
  <c r="T251" i="6"/>
  <c r="R274" i="6"/>
  <c r="P295" i="6"/>
  <c r="T301" i="6"/>
  <c r="T300" i="6" s="1"/>
  <c r="BK310" i="6"/>
  <c r="J310" i="6" s="1"/>
  <c r="J111" i="6" s="1"/>
  <c r="R310" i="6"/>
  <c r="R309" i="6" s="1"/>
  <c r="BK126" i="7"/>
  <c r="J126" i="7" s="1"/>
  <c r="J100" i="7" s="1"/>
  <c r="T126" i="7"/>
  <c r="T125" i="7" s="1"/>
  <c r="T124" i="7" s="1"/>
  <c r="R131" i="7"/>
  <c r="P132" i="8"/>
  <c r="BK180" i="8"/>
  <c r="J180" i="8" s="1"/>
  <c r="J101" i="8" s="1"/>
  <c r="R180" i="8"/>
  <c r="BK214" i="8"/>
  <c r="J214" i="8" s="1"/>
  <c r="J103" i="8" s="1"/>
  <c r="T214" i="8"/>
  <c r="R243" i="8"/>
  <c r="R266" i="8"/>
  <c r="P287" i="8"/>
  <c r="BK126" i="9"/>
  <c r="J126" i="9" s="1"/>
  <c r="J100" i="9" s="1"/>
  <c r="P126" i="9"/>
  <c r="R126" i="9"/>
  <c r="T126" i="9"/>
  <c r="BK131" i="9"/>
  <c r="J131" i="9"/>
  <c r="J101" i="9" s="1"/>
  <c r="P131" i="9"/>
  <c r="R131" i="9"/>
  <c r="T131" i="9"/>
  <c r="P138" i="2"/>
  <c r="BK196" i="2"/>
  <c r="J196" i="2"/>
  <c r="J101" i="2"/>
  <c r="R196" i="2"/>
  <c r="BK213" i="2"/>
  <c r="J213" i="2"/>
  <c r="J103" i="2"/>
  <c r="BK233" i="2"/>
  <c r="J233" i="2" s="1"/>
  <c r="J104" i="2" s="1"/>
  <c r="R233" i="2"/>
  <c r="R277" i="2"/>
  <c r="P346" i="2"/>
  <c r="BK363" i="2"/>
  <c r="J363" i="2" s="1"/>
  <c r="J108" i="2" s="1"/>
  <c r="BK369" i="2"/>
  <c r="J369" i="2" s="1"/>
  <c r="J110" i="2" s="1"/>
  <c r="T369" i="2"/>
  <c r="T368" i="2" s="1"/>
  <c r="R404" i="2"/>
  <c r="R436" i="2"/>
  <c r="R435" i="2"/>
  <c r="R126" i="3"/>
  <c r="R125" i="3" s="1"/>
  <c r="R124" i="3" s="1"/>
  <c r="T131" i="3"/>
  <c r="BK136" i="4"/>
  <c r="J136" i="4" s="1"/>
  <c r="J100" i="4" s="1"/>
  <c r="R136" i="4"/>
  <c r="T187" i="4"/>
  <c r="P215" i="4"/>
  <c r="T215" i="4"/>
  <c r="R222" i="4"/>
  <c r="P274" i="4"/>
  <c r="BK295" i="4"/>
  <c r="J295" i="4"/>
  <c r="J107" i="4"/>
  <c r="R295" i="4"/>
  <c r="R301" i="4"/>
  <c r="R300" i="4"/>
  <c r="BK310" i="4"/>
  <c r="J310" i="4" s="1"/>
  <c r="J111" i="4" s="1"/>
  <c r="R310" i="4"/>
  <c r="R309" i="4" s="1"/>
  <c r="BK126" i="5"/>
  <c r="BK131" i="5"/>
  <c r="J131" i="5"/>
  <c r="J101" i="5" s="1"/>
  <c r="R131" i="5"/>
  <c r="P136" i="6"/>
  <c r="BK187" i="6"/>
  <c r="J187" i="6" s="1"/>
  <c r="J101" i="6" s="1"/>
  <c r="R187" i="6"/>
  <c r="BK220" i="6"/>
  <c r="J220" i="6" s="1"/>
  <c r="J103" i="6" s="1"/>
  <c r="R220" i="6"/>
  <c r="BK251" i="6"/>
  <c r="J251" i="6" s="1"/>
  <c r="J105" i="6" s="1"/>
  <c r="R251" i="6"/>
  <c r="P274" i="6"/>
  <c r="BK295" i="6"/>
  <c r="J295" i="6" s="1"/>
  <c r="J107" i="6" s="1"/>
  <c r="R295" i="6"/>
  <c r="R301" i="6"/>
  <c r="R300" i="6" s="1"/>
  <c r="T310" i="6"/>
  <c r="T309" i="6"/>
  <c r="R126" i="7"/>
  <c r="R125" i="7" s="1"/>
  <c r="R124" i="7" s="1"/>
  <c r="P131" i="7"/>
  <c r="T132" i="8"/>
  <c r="T180" i="8"/>
  <c r="P208" i="8"/>
  <c r="R208" i="8"/>
  <c r="P214" i="8"/>
  <c r="P243" i="8"/>
  <c r="BK266" i="8"/>
  <c r="J266" i="8"/>
  <c r="J106" i="8" s="1"/>
  <c r="T266" i="8"/>
  <c r="T287" i="8"/>
  <c r="E85" i="2"/>
  <c r="J91" i="2"/>
  <c r="F94" i="2"/>
  <c r="BE150" i="2"/>
  <c r="BE158" i="2"/>
  <c r="BE165" i="2"/>
  <c r="BE168" i="2"/>
  <c r="BE174" i="2"/>
  <c r="BE179" i="2"/>
  <c r="BE197" i="2"/>
  <c r="BE199" i="2"/>
  <c r="BE205" i="2"/>
  <c r="BE218" i="2"/>
  <c r="BE236" i="2"/>
  <c r="BE238" i="2"/>
  <c r="BE242" i="2"/>
  <c r="BE248" i="2"/>
  <c r="BE250" i="2"/>
  <c r="BE255" i="2"/>
  <c r="BE272" i="2"/>
  <c r="BE280" i="2"/>
  <c r="BE291" i="2"/>
  <c r="BE302" i="2"/>
  <c r="BE309" i="2"/>
  <c r="BE317" i="2"/>
  <c r="BE334" i="2"/>
  <c r="BE344" i="2"/>
  <c r="BE351" i="2"/>
  <c r="BE359" i="2"/>
  <c r="BE361" i="2"/>
  <c r="BE366" i="2"/>
  <c r="BE373" i="2"/>
  <c r="BE375" i="2"/>
  <c r="BE381" i="2"/>
  <c r="BE387" i="2"/>
  <c r="BE390" i="2"/>
  <c r="BE393" i="2"/>
  <c r="BE400" i="2"/>
  <c r="BE402" i="2"/>
  <c r="BE410" i="2"/>
  <c r="BE415" i="2"/>
  <c r="BE417" i="2"/>
  <c r="BE422" i="2"/>
  <c r="BE427" i="2"/>
  <c r="J91" i="3"/>
  <c r="F94" i="3"/>
  <c r="BE134" i="3"/>
  <c r="J91" i="4"/>
  <c r="F94" i="4"/>
  <c r="F130" i="4"/>
  <c r="J131" i="4"/>
  <c r="BE137" i="4"/>
  <c r="BE139" i="4"/>
  <c r="BE141" i="4"/>
  <c r="BE143" i="4"/>
  <c r="BE145" i="4"/>
  <c r="BE147" i="4"/>
  <c r="BE155" i="4"/>
  <c r="BE180" i="4"/>
  <c r="BE184" i="4"/>
  <c r="BE192" i="4"/>
  <c r="BE203" i="4"/>
  <c r="BE212" i="4"/>
  <c r="BE216" i="4"/>
  <c r="BE219" i="4"/>
  <c r="BE229" i="4"/>
  <c r="BE231" i="4"/>
  <c r="BE233" i="4"/>
  <c r="BE235" i="4"/>
  <c r="BE239" i="4"/>
  <c r="BE245" i="4"/>
  <c r="BE248" i="4"/>
  <c r="BE252" i="4"/>
  <c r="BE258" i="4"/>
  <c r="BE261" i="4"/>
  <c r="BE265" i="4"/>
  <c r="BE268" i="4"/>
  <c r="BE275" i="4"/>
  <c r="BE282" i="4"/>
  <c r="BE284" i="4"/>
  <c r="BE287" i="4"/>
  <c r="BE289" i="4"/>
  <c r="BE304" i="4"/>
  <c r="BE313" i="4"/>
  <c r="BK247" i="4"/>
  <c r="J247" i="4"/>
  <c r="J104" i="4" s="1"/>
  <c r="BK315" i="4"/>
  <c r="J315" i="4" s="1"/>
  <c r="J112" i="4" s="1"/>
  <c r="E85" i="5"/>
  <c r="J91" i="5"/>
  <c r="F121" i="5"/>
  <c r="BE127" i="5"/>
  <c r="BE132" i="5"/>
  <c r="BE134" i="5"/>
  <c r="BE136" i="5"/>
  <c r="BE139" i="5"/>
  <c r="BK138" i="5"/>
  <c r="J138" i="5" s="1"/>
  <c r="J102" i="5" s="1"/>
  <c r="J131" i="6"/>
  <c r="BE140" i="6"/>
  <c r="BE144" i="6"/>
  <c r="BE161" i="6"/>
  <c r="BE163" i="6"/>
  <c r="BE166" i="6"/>
  <c r="BE172" i="6"/>
  <c r="BE178" i="6"/>
  <c r="BE200" i="6"/>
  <c r="BE215" i="6"/>
  <c r="BE225" i="6"/>
  <c r="BE231" i="6"/>
  <c r="BE237" i="6"/>
  <c r="BE239" i="6"/>
  <c r="BE245" i="6"/>
  <c r="BE248" i="6"/>
  <c r="BE254" i="6"/>
  <c r="BE256" i="6"/>
  <c r="BE258" i="6"/>
  <c r="BE268" i="6"/>
  <c r="BE277" i="6"/>
  <c r="BE298" i="6"/>
  <c r="BE302" i="6"/>
  <c r="BK247" i="6"/>
  <c r="J247" i="6"/>
  <c r="J104" i="6" s="1"/>
  <c r="BK315" i="6"/>
  <c r="J315" i="6" s="1"/>
  <c r="J112" i="6" s="1"/>
  <c r="F93" i="7"/>
  <c r="F94" i="7"/>
  <c r="BE129" i="7"/>
  <c r="BE139" i="7"/>
  <c r="E85" i="8"/>
  <c r="J91" i="8"/>
  <c r="F94" i="8"/>
  <c r="F126" i="8"/>
  <c r="J127" i="8"/>
  <c r="BE138" i="8"/>
  <c r="BE142" i="8"/>
  <c r="BE147" i="8"/>
  <c r="BE150" i="8"/>
  <c r="BE153" i="8"/>
  <c r="BE155" i="8"/>
  <c r="BE161" i="8"/>
  <c r="BE173" i="8"/>
  <c r="BE199" i="8"/>
  <c r="BE202" i="8"/>
  <c r="BE229" i="8"/>
  <c r="BE231" i="8"/>
  <c r="BE244" i="8"/>
  <c r="BE246" i="8"/>
  <c r="BE248" i="8"/>
  <c r="BE255" i="8"/>
  <c r="BE267" i="8"/>
  <c r="BE271" i="8"/>
  <c r="BE276" i="8"/>
  <c r="BE279" i="8"/>
  <c r="F93" i="9"/>
  <c r="F94" i="9"/>
  <c r="J121" i="9"/>
  <c r="BE129" i="9"/>
  <c r="BE132" i="9"/>
  <c r="BE136" i="9"/>
  <c r="F132" i="2"/>
  <c r="J133" i="2"/>
  <c r="BE142" i="2"/>
  <c r="BE155" i="2"/>
  <c r="BE161" i="2"/>
  <c r="BE171" i="2"/>
  <c r="BE182" i="2"/>
  <c r="BE185" i="2"/>
  <c r="BE190" i="2"/>
  <c r="BE192" i="2"/>
  <c r="BE207" i="2"/>
  <c r="BE214" i="2"/>
  <c r="BE234" i="2"/>
  <c r="BE253" i="2"/>
  <c r="BE257" i="2"/>
  <c r="BE261" i="2"/>
  <c r="BE267" i="2"/>
  <c r="BE269" i="2"/>
  <c r="BE278" i="2"/>
  <c r="BE284" i="2"/>
  <c r="BE287" i="2"/>
  <c r="BE295" i="2"/>
  <c r="BE312" i="2"/>
  <c r="BE331" i="2"/>
  <c r="BE338" i="2"/>
  <c r="BE341" i="2"/>
  <c r="BE347" i="2"/>
  <c r="BE354" i="2"/>
  <c r="BE356" i="2"/>
  <c r="BE370" i="2"/>
  <c r="BE398" i="2"/>
  <c r="BE405" i="2"/>
  <c r="BE431" i="2"/>
  <c r="BE433" i="2"/>
  <c r="BE437" i="2"/>
  <c r="BE439" i="2"/>
  <c r="BK210" i="2"/>
  <c r="J210" i="2" s="1"/>
  <c r="J102" i="2" s="1"/>
  <c r="E112" i="3"/>
  <c r="F120" i="3"/>
  <c r="J121" i="3"/>
  <c r="BE127" i="3"/>
  <c r="BE129" i="3"/>
  <c r="BE136" i="3"/>
  <c r="BK138" i="3"/>
  <c r="J138" i="3" s="1"/>
  <c r="J102" i="3" s="1"/>
  <c r="E122" i="4"/>
  <c r="BE149" i="4"/>
  <c r="BE152" i="4"/>
  <c r="BE158" i="4"/>
  <c r="BE161" i="4"/>
  <c r="BE172" i="4"/>
  <c r="BE174" i="4"/>
  <c r="BE182" i="4"/>
  <c r="BE188" i="4"/>
  <c r="BE197" i="4"/>
  <c r="BE200" i="4"/>
  <c r="BE206" i="4"/>
  <c r="BE209" i="4"/>
  <c r="BE225" i="4"/>
  <c r="BE243" i="4"/>
  <c r="BE254" i="4"/>
  <c r="BE256" i="4"/>
  <c r="BE263" i="4"/>
  <c r="BE298" i="4"/>
  <c r="BE302" i="4"/>
  <c r="J94" i="5"/>
  <c r="E85" i="6"/>
  <c r="F93" i="6"/>
  <c r="F94" i="6"/>
  <c r="BE142" i="6"/>
  <c r="BE146" i="6"/>
  <c r="BE149" i="6"/>
  <c r="BE155" i="6"/>
  <c r="BE158" i="6"/>
  <c r="BE169" i="6"/>
  <c r="BE188" i="6"/>
  <c r="BE192" i="6"/>
  <c r="BE197" i="6"/>
  <c r="BE203" i="6"/>
  <c r="BE208" i="6"/>
  <c r="BE217" i="6"/>
  <c r="BE223" i="6"/>
  <c r="BE227" i="6"/>
  <c r="BE233" i="6"/>
  <c r="BE241" i="6"/>
  <c r="BE243" i="6"/>
  <c r="BE252" i="6"/>
  <c r="BE261" i="6"/>
  <c r="BE279" i="6"/>
  <c r="BE307" i="6"/>
  <c r="J94" i="7"/>
  <c r="BE132" i="7"/>
  <c r="BE136" i="8"/>
  <c r="BE144" i="8"/>
  <c r="BE158" i="8"/>
  <c r="BE164" i="8"/>
  <c r="BE170" i="8"/>
  <c r="BE175" i="8"/>
  <c r="BE177" i="8"/>
  <c r="BE181" i="8"/>
  <c r="BE190" i="8"/>
  <c r="BE193" i="8"/>
  <c r="BE212" i="8"/>
  <c r="BE215" i="8"/>
  <c r="BE219" i="8"/>
  <c r="BE223" i="8"/>
  <c r="BE233" i="8"/>
  <c r="BE250" i="8"/>
  <c r="BE260" i="8"/>
  <c r="BE269" i="8"/>
  <c r="BE274" i="8"/>
  <c r="BE284" i="8"/>
  <c r="BE288" i="8"/>
  <c r="BE290" i="8"/>
  <c r="BE293" i="8"/>
  <c r="BK292" i="8"/>
  <c r="J292" i="8" s="1"/>
  <c r="J108" i="8" s="1"/>
  <c r="J91" i="9"/>
  <c r="BE139" i="9"/>
  <c r="BK138" i="9"/>
  <c r="J138" i="9"/>
  <c r="J102" i="9" s="1"/>
  <c r="BE139" i="2"/>
  <c r="BE144" i="2"/>
  <c r="BE147" i="2"/>
  <c r="BE152" i="2"/>
  <c r="BE176" i="2"/>
  <c r="BE187" i="2"/>
  <c r="BE194" i="2"/>
  <c r="BE202" i="2"/>
  <c r="BE211" i="2"/>
  <c r="BE222" i="2"/>
  <c r="BE227" i="2"/>
  <c r="BE230" i="2"/>
  <c r="BE240" i="2"/>
  <c r="BE244" i="2"/>
  <c r="BE259" i="2"/>
  <c r="BE263" i="2"/>
  <c r="BE265" i="2"/>
  <c r="BE298" i="2"/>
  <c r="BE305" i="2"/>
  <c r="BE322" i="2"/>
  <c r="BE326" i="2"/>
  <c r="BE349" i="2"/>
  <c r="BE364" i="2"/>
  <c r="BE378" i="2"/>
  <c r="BE384" i="2"/>
  <c r="BE395" i="2"/>
  <c r="BK271" i="2"/>
  <c r="J271" i="2" s="1"/>
  <c r="J105" i="2" s="1"/>
  <c r="BE132" i="3"/>
  <c r="BE139" i="3"/>
  <c r="BE163" i="4"/>
  <c r="BE166" i="4"/>
  <c r="BE169" i="4"/>
  <c r="BE178" i="4"/>
  <c r="BE223" i="4"/>
  <c r="BE227" i="4"/>
  <c r="BE237" i="4"/>
  <c r="BE241" i="4"/>
  <c r="BE277" i="4"/>
  <c r="BE279" i="4"/>
  <c r="BE292" i="4"/>
  <c r="BE296" i="4"/>
  <c r="BE307" i="4"/>
  <c r="BE311" i="4"/>
  <c r="BE316" i="4"/>
  <c r="F93" i="5"/>
  <c r="BE129" i="5"/>
  <c r="J91" i="6"/>
  <c r="BE137" i="6"/>
  <c r="BE152" i="6"/>
  <c r="BE174" i="6"/>
  <c r="BE180" i="6"/>
  <c r="BE182" i="6"/>
  <c r="BE184" i="6"/>
  <c r="BE205" i="6"/>
  <c r="BE211" i="6"/>
  <c r="BE221" i="6"/>
  <c r="BE229" i="6"/>
  <c r="BE235" i="6"/>
  <c r="BE263" i="6"/>
  <c r="BE265" i="6"/>
  <c r="BE275" i="6"/>
  <c r="BE282" i="6"/>
  <c r="BE284" i="6"/>
  <c r="BE287" i="6"/>
  <c r="BE289" i="6"/>
  <c r="BE292" i="6"/>
  <c r="BE296" i="6"/>
  <c r="BE304" i="6"/>
  <c r="BE311" i="6"/>
  <c r="BE313" i="6"/>
  <c r="BE316" i="6"/>
  <c r="E85" i="7"/>
  <c r="J91" i="7"/>
  <c r="BE127" i="7"/>
  <c r="BE134" i="7"/>
  <c r="BE136" i="7"/>
  <c r="BK138" i="7"/>
  <c r="J138" i="7" s="1"/>
  <c r="J102" i="7" s="1"/>
  <c r="BE133" i="8"/>
  <c r="BE140" i="8"/>
  <c r="BE166" i="8"/>
  <c r="BE185" i="8"/>
  <c r="BE196" i="8"/>
  <c r="BE205" i="8"/>
  <c r="BE209" i="8"/>
  <c r="BE217" i="8"/>
  <c r="BE221" i="8"/>
  <c r="BE225" i="8"/>
  <c r="BE227" i="8"/>
  <c r="BE235" i="8"/>
  <c r="BE237" i="8"/>
  <c r="BE240" i="8"/>
  <c r="BE253" i="8"/>
  <c r="BE257" i="8"/>
  <c r="BE281" i="8"/>
  <c r="BK239" i="8"/>
  <c r="J239" i="8" s="1"/>
  <c r="J104" i="8" s="1"/>
  <c r="E85" i="9"/>
  <c r="BE127" i="9"/>
  <c r="BE134" i="9"/>
  <c r="F38" i="2"/>
  <c r="BC96" i="1" s="1"/>
  <c r="F36" i="4"/>
  <c r="BA99" i="1" s="1"/>
  <c r="F36" i="5"/>
  <c r="BA100" i="1" s="1"/>
  <c r="F38" i="6"/>
  <c r="BC102" i="1" s="1"/>
  <c r="F36" i="2"/>
  <c r="BA96" i="1" s="1"/>
  <c r="J36" i="4"/>
  <c r="AW99" i="1" s="1"/>
  <c r="J36" i="5"/>
  <c r="AW100" i="1" s="1"/>
  <c r="F37" i="6"/>
  <c r="BB102" i="1" s="1"/>
  <c r="F36" i="8"/>
  <c r="BA105" i="1" s="1"/>
  <c r="F36" i="9"/>
  <c r="BA106" i="1" s="1"/>
  <c r="F38" i="9"/>
  <c r="BC106" i="1" s="1"/>
  <c r="F39" i="2"/>
  <c r="BD96" i="1" s="1"/>
  <c r="F36" i="3"/>
  <c r="BA97" i="1" s="1"/>
  <c r="F38" i="4"/>
  <c r="BC99" i="1" s="1"/>
  <c r="F39" i="5"/>
  <c r="BD100" i="1" s="1"/>
  <c r="F36" i="6"/>
  <c r="BA102" i="1" s="1"/>
  <c r="F39" i="8"/>
  <c r="BD105" i="1" s="1"/>
  <c r="F38" i="3"/>
  <c r="BC97" i="1" s="1"/>
  <c r="F37" i="5"/>
  <c r="BB100" i="1" s="1"/>
  <c r="J36" i="6"/>
  <c r="AW102" i="1" s="1"/>
  <c r="F39" i="7"/>
  <c r="BD103" i="1" s="1"/>
  <c r="F37" i="2"/>
  <c r="BB96" i="1" s="1"/>
  <c r="J36" i="3"/>
  <c r="AW97" i="1" s="1"/>
  <c r="F39" i="4"/>
  <c r="BD99" i="1" s="1"/>
  <c r="J36" i="9"/>
  <c r="AW106" i="1" s="1"/>
  <c r="F38" i="7"/>
  <c r="BC103" i="1" s="1"/>
  <c r="AS94" i="1"/>
  <c r="F37" i="4"/>
  <c r="BB99" i="1" s="1"/>
  <c r="J36" i="7"/>
  <c r="AW103" i="1"/>
  <c r="F38" i="8"/>
  <c r="BC105" i="1"/>
  <c r="F39" i="3"/>
  <c r="BD97" i="1"/>
  <c r="F38" i="5"/>
  <c r="BC100" i="1"/>
  <c r="F37" i="7"/>
  <c r="BB103" i="1"/>
  <c r="F37" i="8"/>
  <c r="BB105" i="1"/>
  <c r="F37" i="9"/>
  <c r="BB106" i="1"/>
  <c r="F39" i="9"/>
  <c r="BD106" i="1"/>
  <c r="J36" i="2"/>
  <c r="AW96" i="1" s="1"/>
  <c r="F37" i="3"/>
  <c r="BB97" i="1" s="1"/>
  <c r="F39" i="6"/>
  <c r="BD102" i="1" s="1"/>
  <c r="F36" i="7"/>
  <c r="BA103" i="1" s="1"/>
  <c r="J36" i="8"/>
  <c r="AW105" i="1"/>
  <c r="R125" i="9" l="1"/>
  <c r="R124" i="9" s="1"/>
  <c r="T135" i="4"/>
  <c r="T134" i="4" s="1"/>
  <c r="R368" i="2"/>
  <c r="T137" i="2"/>
  <c r="T136" i="2"/>
  <c r="R135" i="6"/>
  <c r="R134" i="6" s="1"/>
  <c r="R125" i="5"/>
  <c r="R124" i="5" s="1"/>
  <c r="P368" i="2"/>
  <c r="P136" i="2" s="1"/>
  <c r="AU96" i="1" s="1"/>
  <c r="T131" i="8"/>
  <c r="T130" i="8" s="1"/>
  <c r="P135" i="6"/>
  <c r="P134" i="6"/>
  <c r="AU102" i="1" s="1"/>
  <c r="BK125" i="5"/>
  <c r="J125" i="5" s="1"/>
  <c r="J99" i="5" s="1"/>
  <c r="R135" i="4"/>
  <c r="R134" i="4" s="1"/>
  <c r="P137" i="2"/>
  <c r="T125" i="9"/>
  <c r="T124" i="9"/>
  <c r="P131" i="8"/>
  <c r="P130" i="8" s="1"/>
  <c r="AU105" i="1" s="1"/>
  <c r="T135" i="6"/>
  <c r="T134" i="6" s="1"/>
  <c r="T125" i="3"/>
  <c r="T124" i="3" s="1"/>
  <c r="P135" i="4"/>
  <c r="P134" i="4" s="1"/>
  <c r="AU99" i="1" s="1"/>
  <c r="AU98" i="1" s="1"/>
  <c r="R137" i="2"/>
  <c r="R136" i="2" s="1"/>
  <c r="P125" i="9"/>
  <c r="P124" i="9" s="1"/>
  <c r="AU106" i="1" s="1"/>
  <c r="T125" i="5"/>
  <c r="T124" i="5"/>
  <c r="R131" i="8"/>
  <c r="R130" i="8" s="1"/>
  <c r="P125" i="7"/>
  <c r="P124" i="7"/>
  <c r="AU103" i="1" s="1"/>
  <c r="P125" i="3"/>
  <c r="P124" i="3" s="1"/>
  <c r="AU97" i="1" s="1"/>
  <c r="BK125" i="3"/>
  <c r="J125" i="3" s="1"/>
  <c r="J99" i="3" s="1"/>
  <c r="BK309" i="4"/>
  <c r="J309" i="4" s="1"/>
  <c r="J110" i="4" s="1"/>
  <c r="J126" i="5"/>
  <c r="J100" i="5" s="1"/>
  <c r="BK137" i="2"/>
  <c r="J137" i="2" s="1"/>
  <c r="J99" i="2" s="1"/>
  <c r="BK368" i="2"/>
  <c r="J368" i="2" s="1"/>
  <c r="J109" i="2" s="1"/>
  <c r="J436" i="2"/>
  <c r="J113" i="2"/>
  <c r="BK135" i="4"/>
  <c r="J135" i="4"/>
  <c r="J99" i="4" s="1"/>
  <c r="J301" i="4"/>
  <c r="J109" i="4" s="1"/>
  <c r="BK135" i="6"/>
  <c r="J135" i="6"/>
  <c r="J99" i="6" s="1"/>
  <c r="BK309" i="6"/>
  <c r="J309" i="6" s="1"/>
  <c r="J110" i="6" s="1"/>
  <c r="BK125" i="7"/>
  <c r="J125" i="7" s="1"/>
  <c r="J99" i="7" s="1"/>
  <c r="BK125" i="9"/>
  <c r="J125" i="9" s="1"/>
  <c r="J99" i="9" s="1"/>
  <c r="BK300" i="6"/>
  <c r="J300" i="6" s="1"/>
  <c r="J108" i="6" s="1"/>
  <c r="BK131" i="8"/>
  <c r="J131" i="8"/>
  <c r="J99" i="8" s="1"/>
  <c r="BD95" i="1"/>
  <c r="BD98" i="1"/>
  <c r="BA104" i="1"/>
  <c r="AW104" i="1" s="1"/>
  <c r="J35" i="2"/>
  <c r="AV96" i="1" s="1"/>
  <c r="AT96" i="1" s="1"/>
  <c r="F35" i="4"/>
  <c r="AZ99" i="1" s="1"/>
  <c r="F35" i="8"/>
  <c r="AZ105" i="1" s="1"/>
  <c r="BA95" i="1"/>
  <c r="AW95" i="1" s="1"/>
  <c r="BD101" i="1"/>
  <c r="BD104" i="1"/>
  <c r="F35" i="3"/>
  <c r="AZ97" i="1" s="1"/>
  <c r="F35" i="6"/>
  <c r="AZ102" i="1" s="1"/>
  <c r="BC95" i="1"/>
  <c r="AY95" i="1" s="1"/>
  <c r="BB98" i="1"/>
  <c r="AX98" i="1" s="1"/>
  <c r="BC101" i="1"/>
  <c r="AY101" i="1" s="1"/>
  <c r="BC104" i="1"/>
  <c r="AY104" i="1" s="1"/>
  <c r="J35" i="3"/>
  <c r="AV97" i="1" s="1"/>
  <c r="AT97" i="1" s="1"/>
  <c r="F35" i="5"/>
  <c r="AZ100" i="1" s="1"/>
  <c r="J35" i="7"/>
  <c r="AV103" i="1" s="1"/>
  <c r="AT103" i="1" s="1"/>
  <c r="F35" i="9"/>
  <c r="AZ106" i="1" s="1"/>
  <c r="BA98" i="1"/>
  <c r="AW98" i="1" s="1"/>
  <c r="BA101" i="1"/>
  <c r="AW101" i="1" s="1"/>
  <c r="BB101" i="1"/>
  <c r="AX101" i="1" s="1"/>
  <c r="F35" i="2"/>
  <c r="AZ96" i="1" s="1"/>
  <c r="J35" i="5"/>
  <c r="AV100" i="1" s="1"/>
  <c r="AT100" i="1" s="1"/>
  <c r="F35" i="7"/>
  <c r="AZ103" i="1" s="1"/>
  <c r="J35" i="8"/>
  <c r="AV105" i="1" s="1"/>
  <c r="AT105" i="1" s="1"/>
  <c r="J35" i="6"/>
  <c r="AV102" i="1" s="1"/>
  <c r="AT102" i="1" s="1"/>
  <c r="J35" i="9"/>
  <c r="AV106" i="1"/>
  <c r="AT106" i="1" s="1"/>
  <c r="BB95" i="1"/>
  <c r="AX95" i="1" s="1"/>
  <c r="BC98" i="1"/>
  <c r="AY98" i="1"/>
  <c r="BB104" i="1"/>
  <c r="AX104" i="1" s="1"/>
  <c r="J35" i="4"/>
  <c r="AV99" i="1" s="1"/>
  <c r="AT99" i="1" s="1"/>
  <c r="BK134" i="4" l="1"/>
  <c r="J134" i="4" s="1"/>
  <c r="J98" i="4" s="1"/>
  <c r="BK124" i="5"/>
  <c r="J124" i="5" s="1"/>
  <c r="J98" i="5" s="1"/>
  <c r="BK124" i="3"/>
  <c r="J124" i="3" s="1"/>
  <c r="J98" i="3" s="1"/>
  <c r="BK130" i="8"/>
  <c r="J130" i="8" s="1"/>
  <c r="J98" i="8" s="1"/>
  <c r="BK124" i="9"/>
  <c r="J124" i="9"/>
  <c r="J98" i="9" s="1"/>
  <c r="BK136" i="2"/>
  <c r="J136" i="2" s="1"/>
  <c r="J32" i="2" s="1"/>
  <c r="AG96" i="1" s="1"/>
  <c r="AN96" i="1" s="1"/>
  <c r="BK134" i="6"/>
  <c r="J134" i="6"/>
  <c r="J98" i="6" s="1"/>
  <c r="BK124" i="7"/>
  <c r="J124" i="7"/>
  <c r="J98" i="7" s="1"/>
  <c r="BD94" i="1"/>
  <c r="W33" i="1" s="1"/>
  <c r="AU95" i="1"/>
  <c r="AZ95" i="1"/>
  <c r="AV95" i="1" s="1"/>
  <c r="AT95" i="1" s="1"/>
  <c r="AU101" i="1"/>
  <c r="AZ101" i="1"/>
  <c r="AV101" i="1" s="1"/>
  <c r="AT101" i="1" s="1"/>
  <c r="AU104" i="1"/>
  <c r="BB94" i="1"/>
  <c r="W31" i="1" s="1"/>
  <c r="BA94" i="1"/>
  <c r="AW94" i="1" s="1"/>
  <c r="AK30" i="1" s="1"/>
  <c r="AZ98" i="1"/>
  <c r="AV98" i="1" s="1"/>
  <c r="AT98" i="1" s="1"/>
  <c r="AZ104" i="1"/>
  <c r="AV104" i="1" s="1"/>
  <c r="AT104" i="1" s="1"/>
  <c r="BC94" i="1"/>
  <c r="W32" i="1" s="1"/>
  <c r="J98" i="2" l="1"/>
  <c r="J41" i="2"/>
  <c r="AU94" i="1"/>
  <c r="AY94" i="1"/>
  <c r="W30" i="1"/>
  <c r="J32" i="3"/>
  <c r="AG97" i="1"/>
  <c r="AN97" i="1" s="1"/>
  <c r="J32" i="5"/>
  <c r="AG100" i="1"/>
  <c r="AN100" i="1"/>
  <c r="J32" i="6"/>
  <c r="AG102" i="1" s="1"/>
  <c r="AN102" i="1" s="1"/>
  <c r="AZ94" i="1"/>
  <c r="AV94" i="1" s="1"/>
  <c r="AK29" i="1" s="1"/>
  <c r="J32" i="4"/>
  <c r="AG99" i="1"/>
  <c r="AN99" i="1"/>
  <c r="J32" i="8"/>
  <c r="AG105" i="1"/>
  <c r="AN105" i="1"/>
  <c r="J32" i="9"/>
  <c r="AG106" i="1" s="1"/>
  <c r="AN106" i="1" s="1"/>
  <c r="J32" i="7"/>
  <c r="AG103" i="1"/>
  <c r="AN103" i="1" s="1"/>
  <c r="AX94" i="1"/>
  <c r="J41" i="3" l="1"/>
  <c r="J41" i="4"/>
  <c r="J41" i="9"/>
  <c r="J41" i="6"/>
  <c r="J41" i="7"/>
  <c r="J41" i="8"/>
  <c r="J41" i="5"/>
  <c r="AG101" i="1"/>
  <c r="AN101" i="1" s="1"/>
  <c r="AG98" i="1"/>
  <c r="AN98" i="1" s="1"/>
  <c r="AT94" i="1"/>
  <c r="AG95" i="1"/>
  <c r="W29" i="1"/>
  <c r="AG104" i="1"/>
  <c r="AN104" i="1" s="1"/>
  <c r="AN95" i="1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<sst xmlns="http://schemas.openxmlformats.org/spreadsheetml/2006/main" count="9907" uniqueCount="1155">
  <si>
    <t>Export Komplet</t>
  </si>
  <si>
    <t/>
  </si>
  <si>
    <t>2.0</t>
  </si>
  <si>
    <t>False</t>
  </si>
  <si>
    <t>{2f087c05-3ff5-476d-bcd8-4bb3178de541}</t>
  </si>
  <si>
    <t>&gt;&gt;  skryté sloupce  &lt;&lt;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</si>
  <si>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</si>
  <si>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</si>
  <si>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</si>
  <si>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</si>
  <si>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</si>
  <si>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</si>
  <si>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</si>
  <si>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</si>
  <si>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2020/03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</si>
  <si>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</si>
  <si>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</si>
  <si>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Oprava mostních objektů v úseku Choceň - Borohrádek</t>
  </si>
  <si>
    <t>KSO:</t>
  </si>
  <si>
    <t>CC-CZ:</t>
  </si>
  <si>
    <t>Místo:</t>
  </si>
  <si>
    <t xml:space="preserve"> </t>
  </si>
  <si>
    <t>Datum:</t>
  </si>
  <si>
    <t>7. 1. 2020</t>
  </si>
  <si>
    <t>Zadavatel:</t>
  </si>
  <si>
    <t>IČ:</t>
  </si>
  <si>
    <t>DIČ:</t>
  </si>
  <si>
    <t>Uchazeč:</t>
  </si>
  <si>
    <t>Vyplň údaj</t>
  </si>
  <si>
    <t>Projektant:</t>
  </si>
  <si>
    <t>MDS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</si>
  <si>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</si>
  <si>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</si>
  <si>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</si>
  <si>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</si>
  <si>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</si>
  <si>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</si>
  <si>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</si>
  <si>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</si>
  <si>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</si>
  <si>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</si>
  <si>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</si>
  <si>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</si>
  <si>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</si>
  <si>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</si>
  <si>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</si>
  <si>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</si>
  <si>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</si>
  <si>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</si>
  <si>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</si>
  <si>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</si>
  <si>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</si>
  <si>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</si>
  <si>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</si>
  <si>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</si>
  <si>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</si>
  <si>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</si>
  <si>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</si>
  <si>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</si>
  <si>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</si>
  <si>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</si>
  <si>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</si>
  <si>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</si>
  <si>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</si>
  <si>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</si>
  <si>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</si>
  <si>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</si>
  <si>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</si>
  <si>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</si>
  <si>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</si>
  <si>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</si>
  <si>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</si>
  <si>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</si>
  <si>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</si>
  <si>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</si>
  <si>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</si>
  <si>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</si>
  <si>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</si>
  <si>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</si>
  <si>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Most v km 10,647</t>
  </si>
  <si>
    <t>STA</t>
  </si>
  <si>
    <t>1</t>
  </si>
  <si>
    <t>{be50139c-a87e-409b-bd97-264851adb206}</t>
  </si>
  <si>
    <t>2</t>
  </si>
  <si>
    <t>/</t>
  </si>
  <si>
    <t>Stavební část Most v km 10,647</t>
  </si>
  <si>
    <t>Soupis</t>
  </si>
  <si>
    <t>{2424f313-4ffe-4899-92d8-4ce5bcec92da}</t>
  </si>
  <si>
    <t>SO 01 VRN</t>
  </si>
  <si>
    <t>Vedlejší rozpočtové náklady Most v km 10,647</t>
  </si>
  <si>
    <t>{436ce13a-845a-47b6-9ae2-49d2f829f17c}</t>
  </si>
  <si>
    <t>SO 02</t>
  </si>
  <si>
    <t>Propustek v km 6,564</t>
  </si>
  <si>
    <t>{abfa5c98-29ef-4a4e-ad2d-29b5cf5b5c4e}</t>
  </si>
  <si>
    <t>Stavební část Propustek v km 6,564</t>
  </si>
  <si>
    <t>{dae251f5-ea13-479f-b49b-87bee4d6cda1}</t>
  </si>
  <si>
    <t>SO 02 VRN</t>
  </si>
  <si>
    <t>Vedlejší rozpočtové náklady Propustek v km 6,564</t>
  </si>
  <si>
    <t>{e9c6ba94-4f7f-4552-80d2-f7bc47ebbddb}</t>
  </si>
  <si>
    <t>SO 03</t>
  </si>
  <si>
    <t>Propustek v km 6,758</t>
  </si>
  <si>
    <t>{3ced0821-f860-4381-a0e9-2d9ca622d3f4}</t>
  </si>
  <si>
    <t>Stavební část Propustek v km 6,758</t>
  </si>
  <si>
    <t>{7269d8a0-4d05-4330-b081-107c35500844}</t>
  </si>
  <si>
    <t>SO 03 VRN</t>
  </si>
  <si>
    <t>Vedlejší rozpočtové náklady propustek v km 6,758</t>
  </si>
  <si>
    <t>{9ec92642-bae7-497c-9e08-dd84154a2082}</t>
  </si>
  <si>
    <t>SO 04</t>
  </si>
  <si>
    <t>Propustek v km 6,911</t>
  </si>
  <si>
    <t>{b419206c-8695-4d8d-b840-e14aae4ad84a}</t>
  </si>
  <si>
    <t>Stavební část Propustek v km 6,911</t>
  </si>
  <si>
    <t>{76342e15-574e-4033-acdf-8a3398e6a537}</t>
  </si>
  <si>
    <t>SO 04 VRN</t>
  </si>
  <si>
    <t>Vedlejší rozpočtové náklady Propustek v km 6,911</t>
  </si>
  <si>
    <t>{eb30400a-0083-4a85-91c6-00342796b88a}</t>
  </si>
  <si>
    <t>a</t>
  </si>
  <si>
    <t>53,848</t>
  </si>
  <si>
    <t>Z1</t>
  </si>
  <si>
    <t>158,57</t>
  </si>
  <si>
    <t>KRYCÍ LIST SOUPISU PRACÍ</t>
  </si>
  <si>
    <t>L1</t>
  </si>
  <si>
    <t>lesšeni</t>
  </si>
  <si>
    <t>46,75</t>
  </si>
  <si>
    <t>l2</t>
  </si>
  <si>
    <t>42</t>
  </si>
  <si>
    <t>l3</t>
  </si>
  <si>
    <t>25,5</t>
  </si>
  <si>
    <t>Iz</t>
  </si>
  <si>
    <t>57,4</t>
  </si>
  <si>
    <t>Objekt:</t>
  </si>
  <si>
    <t>Z2</t>
  </si>
  <si>
    <t>265,425</t>
  </si>
  <si>
    <t>SO 01 - Most v km 10,647</t>
  </si>
  <si>
    <t>Soupis:</t>
  </si>
  <si>
    <t>SO 01 - Stavební část Most v km 10,647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</si>
  <si>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</si>
  <si>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</si>
  <si>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</si>
  <si>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</si>
  <si>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</si>
  <si>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</si>
  <si>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</si>
  <si>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</si>
  <si>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</si>
  <si>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</si>
  <si>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</si>
  <si>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</si>
  <si>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</si>
  <si>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</si>
  <si>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</si>
  <si>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</si>
  <si>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</si>
  <si>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</si>
  <si>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M - Práce a dodávky M</t>
  </si>
  <si>
    <t xml:space="preserve">    46-M - Zemní práce při extr.mont.pracích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</si>
  <si>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</si>
  <si>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</si>
  <si>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</si>
  <si>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</si>
  <si>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</si>
  <si>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</si>
  <si>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</si>
  <si>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</si>
  <si>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</si>
  <si>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</si>
  <si>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</si>
  <si>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</si>
  <si>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</si>
  <si>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</si>
  <si>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</si>
  <si>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</si>
  <si>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</si>
  <si>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</si>
  <si>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</si>
  <si>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</si>
  <si>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</si>
  <si>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</si>
  <si>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CS ÚRS 2020 01</t>
  </si>
  <si>
    <t>4</t>
  </si>
  <si>
    <t>1662153919</t>
  </si>
  <si>
    <t>PP</t>
  </si>
  <si>
    <t>Odstranění křovin a stromů s odstraněním kořenů strojně průměru kmene do 100 mm v rovině nebo ve svahu sklonu terénu do 1:5, při celkové ploše do 100 m2</t>
  </si>
  <si>
    <t>VV</t>
  </si>
  <si>
    <t>25</t>
  </si>
  <si>
    <t>111209111</t>
  </si>
  <si>
    <t>Spálení proutí a klestu</t>
  </si>
  <si>
    <t>935047302</t>
  </si>
  <si>
    <t>Spálení proutí, klestu z prořezávek a odstraněných křovin  pro jakoukoliv dřevinu</t>
  </si>
  <si>
    <t>3</t>
  </si>
  <si>
    <t>115001106</t>
  </si>
  <si>
    <t>Převedení vody potrubím DN do 900</t>
  </si>
  <si>
    <t>m</t>
  </si>
  <si>
    <t>1273022479</t>
  </si>
  <si>
    <t>Převedení vody potrubím průměru DN přes 600 do 900</t>
  </si>
  <si>
    <t>40</t>
  </si>
  <si>
    <t>115101202</t>
  </si>
  <si>
    <t>Čerpání vody na dopravní výšku do 10 m průměrný přítok do 1000 l/min</t>
  </si>
  <si>
    <t>hod</t>
  </si>
  <si>
    <t>-2030220248</t>
  </si>
  <si>
    <t>5</t>
  </si>
  <si>
    <t>119001421</t>
  </si>
  <si>
    <t>Dočasné zajištění kabelů a kabelových tratí ze 3 volně ložených kabelů</t>
  </si>
  <si>
    <t>-2036215498</t>
  </si>
  <si>
    <t>Dočasné zajištění podzemního potrubí nebo vedení ve výkopišti 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</si>
  <si>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6</t>
  </si>
  <si>
    <t>122252501</t>
  </si>
  <si>
    <t>Odkopávky a prokopávky nezapažené pro spodní stavbu železnic v hornině třídy těžitelnosti I, skupiny 3 objem do 100 m3 strojně</t>
  </si>
  <si>
    <t>m3</t>
  </si>
  <si>
    <t>670897421</t>
  </si>
  <si>
    <t>Odkopávky a prokopávky nezapažené pro spodní stavbu železnic strojně v hornině třídy těžitelnosti I skupiny 3 do 100 m3</t>
  </si>
  <si>
    <t>7</t>
  </si>
  <si>
    <t>122202508</t>
  </si>
  <si>
    <t>Příplatek k odkopávkám pro spodní stavbu železnic v hornině tř. 3 za ztížení při rekonstrukci</t>
  </si>
  <si>
    <t>240851706</t>
  </si>
  <si>
    <t>8</t>
  </si>
  <si>
    <t>129253101</t>
  </si>
  <si>
    <t>Čištění otevřených koryt vodotečí šíře dna do 5 m hl do 2,5 m v hornině třídy těžitelnosti I skupiny 3 strojně</t>
  </si>
  <si>
    <t>1356693294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</si>
  <si>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</si>
  <si>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25*0,25</t>
  </si>
  <si>
    <t>9</t>
  </si>
  <si>
    <t>162432511</t>
  </si>
  <si>
    <t>Vodorovné přemístění výkopku do 2000 m pracovním vlakem</t>
  </si>
  <si>
    <t>t</t>
  </si>
  <si>
    <t>1284541962</t>
  </si>
  <si>
    <t>Vodorovné přemístění výkopku pracovním vlakem  bez naložení výkopku, avšak s jeho vyložením, pro jakoukoliv třídu horniny, na vzdálenost do 2 000 m</t>
  </si>
  <si>
    <t>a*1,8</t>
  </si>
  <si>
    <t>96,926*0,5 'Přepočtené koeficientem množství</t>
  </si>
  <si>
    <t>10</t>
  </si>
  <si>
    <t>162751117</t>
  </si>
  <si>
    <t>Vodorovné přemístění do 10000 m výkopku/sypaniny z horniny třídy těžitelnosti I, skupiny 1 až 3</t>
  </si>
  <si>
    <t>-1364056768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</si>
  <si>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</si>
  <si>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11</t>
  </si>
  <si>
    <t>162751119</t>
  </si>
  <si>
    <t>Příplatek k vodorovnému přemístění výkopku/sypaniny z horniny třídy těžitelnosti I, skupiny 1 až 3 ZKD 1000 m přes 10000 m</t>
  </si>
  <si>
    <t>1313196086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</si>
  <si>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</si>
  <si>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a*10</t>
  </si>
  <si>
    <t>12</t>
  </si>
  <si>
    <t>167111101</t>
  </si>
  <si>
    <t>Nakládání výkopku z hornin třídy těžitelnosti I, skupiny 1 až 3 do 100 m3 ručně</t>
  </si>
  <si>
    <t>-1342371804</t>
  </si>
  <si>
    <t>Nakládání, skládání a překládání neulehlého výkopku nebo sypaniny ručně nakládání, z hornin třídy těžitelnosti I, skupiny 1 až 3</t>
  </si>
  <si>
    <t>13</t>
  </si>
  <si>
    <t>171103101</t>
  </si>
  <si>
    <t>Zemní hrázky melioračních kanálů z horniny tř. 1 až 4</t>
  </si>
  <si>
    <t>1715188590</t>
  </si>
  <si>
    <t>Zemní hrázky přívodních a odpadních melioračních kanálů  zhutňované po vrstvách tloušťky 200 mm, s přemístěním sypaniny do 20 m nebo s jejím přehozením do 3 m z hornin tř. 1 až 4</t>
  </si>
  <si>
    <t>14</t>
  </si>
  <si>
    <t>171111111</t>
  </si>
  <si>
    <t>Hutnění zeminy pro spodní stavbu železnic tl do 20 cm</t>
  </si>
  <si>
    <t>-778955341</t>
  </si>
  <si>
    <t>15*7,095</t>
  </si>
  <si>
    <t>171112221</t>
  </si>
  <si>
    <t>Uložení sypaniny z hornin nesoudržných sypkých do násypů přes 3 m3 pro spodní stavbu železnic</t>
  </si>
  <si>
    <t>-299494486</t>
  </si>
  <si>
    <t>Uložení sypaniny do násypů pro spodní stavbu železnic s rozprostřením sypaniny ve vrstvách, s hrubým urovnáním a ručním hutněním objemu přes 3 m3, z hornin nesoudržných sypkých</t>
  </si>
  <si>
    <t>16</t>
  </si>
  <si>
    <t>M</t>
  </si>
  <si>
    <t>58344169</t>
  </si>
  <si>
    <t>štěrkodrť frakce 0-32</t>
  </si>
  <si>
    <t>-102949858</t>
  </si>
  <si>
    <t>53,848*1,8 'Přepočtené koeficientem množství</t>
  </si>
  <si>
    <t>17</t>
  </si>
  <si>
    <t>181411123</t>
  </si>
  <si>
    <t>Založení lučního trávníku výsevem plochy do 1000 m2 ve svahu do 1:1</t>
  </si>
  <si>
    <t>-1207120686</t>
  </si>
  <si>
    <t>18</t>
  </si>
  <si>
    <t>00572100</t>
  </si>
  <si>
    <t>osivo jetelotráva intenzivní víceletá</t>
  </si>
  <si>
    <t>kg</t>
  </si>
  <si>
    <t>-875764770</t>
  </si>
  <si>
    <t>18,215421686747*0,15 'Přepočtené koeficientem množství</t>
  </si>
  <si>
    <t>19</t>
  </si>
  <si>
    <t>181951112</t>
  </si>
  <si>
    <t>Úprava pláně v hornině třídy těžitelnosti I, skupiny 1 až 3 se zhutněním</t>
  </si>
  <si>
    <t>650369299</t>
  </si>
  <si>
    <t>Úprava pláně vyrovnáním výškových rozdílů strojně v hornině třídy těžitelnosti I, skupiny 1 až 3 se zhutněním</t>
  </si>
  <si>
    <t>20</t>
  </si>
  <si>
    <t>182201101</t>
  </si>
  <si>
    <t>Svahování násypů</t>
  </si>
  <si>
    <t>-1629763309</t>
  </si>
  <si>
    <t>181351004</t>
  </si>
  <si>
    <t>Rozprostření ornice tl vrstvy do 250 mm pl do 100 m2 v rovině nebo ve svahu do 1:5 strojně</t>
  </si>
  <si>
    <t>1241438335</t>
  </si>
  <si>
    <t>Rozprostření a urovnání ornice v rovině nebo ve svahu sklonu do 1:5 strojně při souvislé ploše do 100 m2, tl. vrstvy přes 200 do 250 mm</t>
  </si>
  <si>
    <t>Zakládání</t>
  </si>
  <si>
    <t>22</t>
  </si>
  <si>
    <t>212792211</t>
  </si>
  <si>
    <t>Odvodnění mostní opěry - drenážní flexibilní plastové potrubí DN 100</t>
  </si>
  <si>
    <t>-1950286734</t>
  </si>
  <si>
    <t>Odvodnění mostní opěry z plastových trub drenážní potrubí flexibilní DN 100</t>
  </si>
  <si>
    <t>23</t>
  </si>
  <si>
    <t>213141111</t>
  </si>
  <si>
    <t>Zřízení vrstvy z geotextilie v rovině nebo ve sklonu do 1:5 š do 3 m</t>
  </si>
  <si>
    <t>-238904925</t>
  </si>
  <si>
    <t>Zřízení vrstvy z geotextilie  filtrační, separační, odvodňovací, ochranné, výztužné nebo protierozní v rovině nebo ve sklonu do 1:5, šířky do 3 m</t>
  </si>
  <si>
    <t>6,5*2</t>
  </si>
  <si>
    <t>24</t>
  </si>
  <si>
    <t>69311169</t>
  </si>
  <si>
    <t>geotextilie PP s ÚV stabilizací 200g/m2</t>
  </si>
  <si>
    <t>-1902522208</t>
  </si>
  <si>
    <t>13*1,15 'Přepočtené koeficientem množství</t>
  </si>
  <si>
    <t>213311113</t>
  </si>
  <si>
    <t>Polštáře zhutněné pod základy z kameniva drceného frakce 16 až 63 mm</t>
  </si>
  <si>
    <t>1777881975</t>
  </si>
  <si>
    <t>Polštáře zhutněné pod základy  z kameniva hrubého drceného, frakce 16 - 63 mm</t>
  </si>
  <si>
    <t>26</t>
  </si>
  <si>
    <t>451315124</t>
  </si>
  <si>
    <t>Podkladní nebo výplňová vrstva z betonu C 12/15 tl do 150 mm</t>
  </si>
  <si>
    <t>2006626472</t>
  </si>
  <si>
    <t>Podkladní a výplňové vrstvy z betonu prostého  tloušťky do 150 mm, z betonu C 12/15</t>
  </si>
  <si>
    <t>2,6</t>
  </si>
  <si>
    <t>Svislé a kompletní konstrukce</t>
  </si>
  <si>
    <t>27</t>
  </si>
  <si>
    <t>348215111</t>
  </si>
  <si>
    <t>Plot z gabionů šířky do 0,5 m výšky do 1,5 m</t>
  </si>
  <si>
    <t>-1573861998</t>
  </si>
  <si>
    <t>Plot z drátokamenných košů (gabionů) z lomového kamene neupraveného výplňového na sucho ze svařovaných panelů z ocelových sítí s povrchovou úpravou galfan šířky do 0,5 m výšky do 1,5 m</t>
  </si>
  <si>
    <t>Vodorovné konstrukce</t>
  </si>
  <si>
    <t>28</t>
  </si>
  <si>
    <t>429172121</t>
  </si>
  <si>
    <t>Výroba ocelových prvků pro opravu mostů nýtovaných do 100 kg</t>
  </si>
  <si>
    <t>1439539646</t>
  </si>
  <si>
    <t>P</t>
  </si>
  <si>
    <t>Poznámka k položce:_x000D_
Poznámka k položce:, Poznámka k položce:, nové chodníkové lávky</t>
  </si>
  <si>
    <t>29</t>
  </si>
  <si>
    <t>429172221</t>
  </si>
  <si>
    <t>Montáž ocelových prvků pro opravu mostů nýtovaných do 100 kg</t>
  </si>
  <si>
    <t>-294572247</t>
  </si>
  <si>
    <t>30</t>
  </si>
  <si>
    <t>15411085</t>
  </si>
  <si>
    <t>profil ocelový L</t>
  </si>
  <si>
    <t>-1518596066</t>
  </si>
  <si>
    <t>profil ocelový L ohýbaný rovnoramenný 20x20x3mm</t>
  </si>
  <si>
    <t>Poznámka k položce:_x000D_
Poznámka k položce:, Poznámka k položce:, s 10% prořezem</t>
  </si>
  <si>
    <t>Z1/1000</t>
  </si>
  <si>
    <t>Součet</t>
  </si>
  <si>
    <t>31</t>
  </si>
  <si>
    <t>465513157</t>
  </si>
  <si>
    <t>Dlažba svahu u opěr z upraveného lomového žulového kamene tl 200 mm do lože C 25/30 pl přes 10 m2</t>
  </si>
  <si>
    <t>-98885496</t>
  </si>
  <si>
    <t>Dlažba svahu u mostních opěr z upraveného lomového žulového kamene  s vyspárováním maltou MC 25, šíře spáry 15 mm do betonového lože C 25/30 tloušťky 200 mm, plochy přes 10 m2</t>
  </si>
  <si>
    <t>20,625</t>
  </si>
  <si>
    <t>32</t>
  </si>
  <si>
    <t>58380750</t>
  </si>
  <si>
    <t>kámen lomový regulační (10t=6,5 m3)</t>
  </si>
  <si>
    <t>-531613783</t>
  </si>
  <si>
    <t>6,34</t>
  </si>
  <si>
    <t>Komunikace pozemní</t>
  </si>
  <si>
    <t>33</t>
  </si>
  <si>
    <t>511532111</t>
  </si>
  <si>
    <t>Kolejové lože z kameniva hrubého drceného</t>
  </si>
  <si>
    <t>-647858529</t>
  </si>
  <si>
    <t>Kolejové lože se zhutněním  z kameniva hrubého drceného</t>
  </si>
  <si>
    <t>34</t>
  </si>
  <si>
    <t>511582195</t>
  </si>
  <si>
    <t>Příplatek za ztížení kolejového lože z kameniva při rekonstrukcích</t>
  </si>
  <si>
    <t>1590801177</t>
  </si>
  <si>
    <t>Kolejové lože se zhutněním  Příplatek k cenám za ztížení práce při rekonstrukcích</t>
  </si>
  <si>
    <t>35</t>
  </si>
  <si>
    <t>512502121</t>
  </si>
  <si>
    <t>Odstranění kolejového lože z kameniva po rozebrání koleje</t>
  </si>
  <si>
    <t>844365451</t>
  </si>
  <si>
    <t>Odstranění kolejového lože  s přehozením materiálu na vzdálenost do 3 m s naložením na dopravní prostředek z kameniva (drceného, struskové štěrkoviny, štěrkopísku) po rozebrání koleje nebo kolejového rozvětvení</t>
  </si>
  <si>
    <t>36</t>
  </si>
  <si>
    <t>512502995</t>
  </si>
  <si>
    <t>Příplatek za ztížení odstranění lože z kameniva po rozebrání koleje při rekonstrukcích</t>
  </si>
  <si>
    <t>1278371326</t>
  </si>
  <si>
    <t>Odstranění kolejového lože  s přehozením materiálu na vzdálenost do 3 m s naložením na dopravní prostředek z kameniva (drceného, struskové štěrkoviny, štěrkopísku) Příplatek k ceně za ztížení práce při rekonstrukcích</t>
  </si>
  <si>
    <t>37</t>
  </si>
  <si>
    <t>521171111</t>
  </si>
  <si>
    <t>Kolej z kolejnic R65 na mostech na mostnici</t>
  </si>
  <si>
    <t>1102262824</t>
  </si>
  <si>
    <t>Zřízení koleje stykované na ocelových mostech z kolejnic (tvaru R 65) s normálním rozchodem bez průběžného kolejového lože na mostnicích</t>
  </si>
  <si>
    <t>38</t>
  </si>
  <si>
    <t>16211010R</t>
  </si>
  <si>
    <t>Nový svrškový materiál</t>
  </si>
  <si>
    <t>kus</t>
  </si>
  <si>
    <t>Sborník UOŽI</t>
  </si>
  <si>
    <t>-1380664072</t>
  </si>
  <si>
    <t>podkladnice-TR-5-03.01/A DIOR</t>
  </si>
  <si>
    <t>Poznámka k položce:_x000D_
Nový svrškový materiál mostnic (Podkladnice, Skl24....</t>
  </si>
  <si>
    <t>28*0,13061 'Přepočtené koeficientem množství</t>
  </si>
  <si>
    <t>39</t>
  </si>
  <si>
    <t>521273221</t>
  </si>
  <si>
    <t>Montáž dřevěných mostnic železničního mostu s převýšením bez klínu</t>
  </si>
  <si>
    <t>473213956</t>
  </si>
  <si>
    <t>Mostnice na železničních mostech z tvrdého dřeva s plošným uložením montáž s převýšením bez klínu</t>
  </si>
  <si>
    <t>60815370</t>
  </si>
  <si>
    <t>mostnice dřevěná impregnovaná olejem DB 240x260mm dl 2,5m</t>
  </si>
  <si>
    <t>-1354535109</t>
  </si>
  <si>
    <t>0,24*0,26*2,5*14</t>
  </si>
  <si>
    <t>41</t>
  </si>
  <si>
    <t>542991112</t>
  </si>
  <si>
    <t>Vložení kolejového pole nebo kolejového rozvětvení hmotnosti nad 10 do 20 t železničním jeřábem</t>
  </si>
  <si>
    <t>1272570295</t>
  </si>
  <si>
    <t>Kolejová pole nebo kolejová rozvětvení po částech  vložení železničním jeřábem, při hmotnosti kolejového pole nebo kolejového rozvětvení přes 10 do 20 t</t>
  </si>
  <si>
    <t>542992112</t>
  </si>
  <si>
    <t>Vyjmutí kolejového pole nebo kolejového rozvětvení hmotnosti nad 10 do 20 t železničním jeřábem</t>
  </si>
  <si>
    <t>133234612</t>
  </si>
  <si>
    <t>Kolejová pole nebo kolejová rozvětvení po částech  naložení, složení nebo vyjmutí železničním jeřábem, při hmotnosti kolejového pole nebo kolejového rozvětvení přes 10 do 20 t</t>
  </si>
  <si>
    <t>43</t>
  </si>
  <si>
    <t>542993112</t>
  </si>
  <si>
    <t>Přemístění kolejového pole hmotnosti nad 10 do 20 t pracovním vlakem do 2 km</t>
  </si>
  <si>
    <t>698553313</t>
  </si>
  <si>
    <t>Kolejová pole nebo kolejová rozvětvení po částech  přemístění pracovním vlakem na vzdálenost do 2 km při hmotnosti kolejového pole nebo kolejového rozvětvení přes 10 do 20 t</t>
  </si>
  <si>
    <t>44</t>
  </si>
  <si>
    <t>545121011R</t>
  </si>
  <si>
    <t>Výměna drobného kolejiva  na předpolích</t>
  </si>
  <si>
    <t>-573608671</t>
  </si>
  <si>
    <t>Výměna drobného kolejiva  můstkových desek nebo podkladnic za rozponové podkladnice</t>
  </si>
  <si>
    <t>45</t>
  </si>
  <si>
    <t>545121012R</t>
  </si>
  <si>
    <t xml:space="preserve">Obnova drobného kolejiva na  mostnicích - demontáž a zpětná montáž s použitím pružných svorek </t>
  </si>
  <si>
    <t>-1531292613</t>
  </si>
  <si>
    <t>Výměna drobného kolejiva  můstkových desek nebo podkladnic za žebrové podkladnice</t>
  </si>
  <si>
    <t>46</t>
  </si>
  <si>
    <t>545361211</t>
  </si>
  <si>
    <t>Výměna pražců z předpjatého betonu včetně drobného kolejiva s podbitím a úpravou kolejového lože, bez jeho doplnění a bez úpravy rozdělení sousedních pražců a bez jejich dodání s žebrovými podkladnicemi</t>
  </si>
  <si>
    <t>-1475302615</t>
  </si>
  <si>
    <t>47</t>
  </si>
  <si>
    <t>548121122</t>
  </si>
  <si>
    <t>Jednotlivý svar kolejnic termitem, plný předehřev, standardní spára, tvar R 65</t>
  </si>
  <si>
    <t>-2145697570</t>
  </si>
  <si>
    <t>Svařování kolejnic termitem plný předehřev, standardní spára jednotlivý svar, kolejnice tvaru R 65</t>
  </si>
  <si>
    <t>48</t>
  </si>
  <si>
    <t>548930012</t>
  </si>
  <si>
    <t>Řezání kolejnic plamenem</t>
  </si>
  <si>
    <t>813528436</t>
  </si>
  <si>
    <t>Řezání kolejnic  plamenem</t>
  </si>
  <si>
    <t>49</t>
  </si>
  <si>
    <t>5909032020</t>
  </si>
  <si>
    <t>Přesná úprava GPK koleje směrové a výškové uspořádání pražce betonové</t>
  </si>
  <si>
    <t>km</t>
  </si>
  <si>
    <t>1614577451</t>
  </si>
  <si>
    <t>Úpravy povrchů, podlahy a osazování výplní</t>
  </si>
  <si>
    <t>50</t>
  </si>
  <si>
    <t>628613221</t>
  </si>
  <si>
    <t>Protikorozní ochrana OK mostu I. tř.- základní a podkladní epoxidový, vrchní PU nátěr bez metalizace</t>
  </si>
  <si>
    <t>-1958370053</t>
  </si>
  <si>
    <t>Protikorozní ochrana ocelových mostních konstrukcí včetně otryskání povrchu základní a podkladní epoxidový a vrchní polyuretanový nátěr bez metalizace I. třídy</t>
  </si>
  <si>
    <t>"ocel NK" 91,637</t>
  </si>
  <si>
    <t>"zábradlí" 34,484+5,826</t>
  </si>
  <si>
    <t>Ostatní konstrukce a práce, bourání</t>
  </si>
  <si>
    <t>51</t>
  </si>
  <si>
    <t>929595311</t>
  </si>
  <si>
    <t>Úprava banketové stezky na hl nad 100 do 200 mm</t>
  </si>
  <si>
    <t>-798336364</t>
  </si>
  <si>
    <t>Úprava stezky  přes 100 do 200 mm</t>
  </si>
  <si>
    <t>52</t>
  </si>
  <si>
    <t>941121111</t>
  </si>
  <si>
    <t>Montáž lešení řadového trubkového těžkého s podlahami zatížení do 300 kg/m2 š do 1,5 m v do 10 m</t>
  </si>
  <si>
    <t>-79600812</t>
  </si>
  <si>
    <t>8,5*5,5</t>
  </si>
  <si>
    <t>53</t>
  </si>
  <si>
    <t>941121211</t>
  </si>
  <si>
    <t>Příplatek k lešení řadovému trubkovému těžkému s podlahami š 1,5 m v 10 m za první a ZKD den použití</t>
  </si>
  <si>
    <t>-1442210200</t>
  </si>
  <si>
    <t>L1*60</t>
  </si>
  <si>
    <t>54</t>
  </si>
  <si>
    <t>941122811</t>
  </si>
  <si>
    <t>Demontáž lešení řadového trubkového těžkého bez podlah zatížení do 300 kg/m2 š do 1,5 m v do 10 m</t>
  </si>
  <si>
    <t>1911743646</t>
  </si>
  <si>
    <t>55</t>
  </si>
  <si>
    <t>944111111</t>
  </si>
  <si>
    <t>Montáž ochranného zábradlí trubkového na vnějších stranách objektů odkloněného od svislice do 15°</t>
  </si>
  <si>
    <t>-1541653507</t>
  </si>
  <si>
    <t>Montáž ochranného zábradlí trubkového na vnějších volných stranách objektů odkloněného od svislice do 15 st.</t>
  </si>
  <si>
    <t>2*21</t>
  </si>
  <si>
    <t>56</t>
  </si>
  <si>
    <t>944111211</t>
  </si>
  <si>
    <t>Příplatek k ochrannému zábradlí trubkovému na vnějších stranách objektů za první a ZKD den použití</t>
  </si>
  <si>
    <t>835180841</t>
  </si>
  <si>
    <t>Montáž ochranného zábradlí trubkového Příplatek za první a každý další den použití zábradlí k ceně -1111</t>
  </si>
  <si>
    <t>l2*60</t>
  </si>
  <si>
    <t>57</t>
  </si>
  <si>
    <t>944111811</t>
  </si>
  <si>
    <t>Demontáž ochranného zábradlí trubkového na vnějších stranách objektů odkloněného od svislice do 15°</t>
  </si>
  <si>
    <t>1881004674</t>
  </si>
  <si>
    <t>58</t>
  </si>
  <si>
    <t>944611111</t>
  </si>
  <si>
    <t>Montáž ochranné plachty z textilie z umělých vláken</t>
  </si>
  <si>
    <t>-2094946766</t>
  </si>
  <si>
    <t>Montáž ochranné plachty zavěšené na konstrukci lešení z textilie z umělých vláken</t>
  </si>
  <si>
    <t>8,5*3</t>
  </si>
  <si>
    <t>59</t>
  </si>
  <si>
    <t>944611211</t>
  </si>
  <si>
    <t>Příplatek k ochranné plachtě za první a ZKD den použití</t>
  </si>
  <si>
    <t>-1290227180</t>
  </si>
  <si>
    <t>Montáž ochranné plachty Příplatek za první a každý další den použití plachty k ceně -1111</t>
  </si>
  <si>
    <t>l3*60</t>
  </si>
  <si>
    <t>60</t>
  </si>
  <si>
    <t>944611811</t>
  </si>
  <si>
    <t>Demontáž ochranné plachty z textilie z umělých vláken</t>
  </si>
  <si>
    <t>95818657</t>
  </si>
  <si>
    <t>Demontáž ochranné plachty zavěšené na konstrukci lešení z textilie z umělých vláken</t>
  </si>
  <si>
    <t>61</t>
  </si>
  <si>
    <t>985131111</t>
  </si>
  <si>
    <t>Očištění ploch stěn, rubu kleneb a podlah tlakovou vodou</t>
  </si>
  <si>
    <t>-210171295</t>
  </si>
  <si>
    <t>Poznámka k položce:_x000D_
Poznámka k položce:, Poznámka k položce:, očištění zdiva opěr</t>
  </si>
  <si>
    <t>62</t>
  </si>
  <si>
    <t>985132211</t>
  </si>
  <si>
    <t>Očištění ploch líce kleneb a podhledů sušeným křemičitým pískem</t>
  </si>
  <si>
    <t>1825259134</t>
  </si>
  <si>
    <t>63</t>
  </si>
  <si>
    <t>985139111</t>
  </si>
  <si>
    <t>Příplatek k očištění ploch za práci ve stísněném prostoru</t>
  </si>
  <si>
    <t>1840889675</t>
  </si>
  <si>
    <t>64</t>
  </si>
  <si>
    <t>985142212</t>
  </si>
  <si>
    <t>Vysekání spojovací hmoty ze spár zdiva hl přes 40 mm dl do 12 m/m2</t>
  </si>
  <si>
    <t>-1265843881</t>
  </si>
  <si>
    <t>Poznámka k položce:_x000D_
Poznámka k položce:, Poznámka k položce:, 50% plochy zdiva opěr</t>
  </si>
  <si>
    <t>43*0,5</t>
  </si>
  <si>
    <t>65</t>
  </si>
  <si>
    <t>985142912</t>
  </si>
  <si>
    <t>Příplatek k cenám vysekání spojovací hmoty ze spár za plochu do 10 m2 jednotlivě</t>
  </si>
  <si>
    <t>-89015234</t>
  </si>
  <si>
    <t>21,5</t>
  </si>
  <si>
    <t>66</t>
  </si>
  <si>
    <t>985232112</t>
  </si>
  <si>
    <t>Hloubkové spárování zdiva aktivovanou maltou spára hl do 80 mm dl do 12 m/m2</t>
  </si>
  <si>
    <t>-1496282160</t>
  </si>
  <si>
    <t>Hloubkové spárování zdiva hloubky přes 40 do 80 mm aktivovanou maltou délky spáry na 1 m2 upravované plochy přes 6 do 12 m</t>
  </si>
  <si>
    <t>67</t>
  </si>
  <si>
    <t>985232192</t>
  </si>
  <si>
    <t>Příplatek k hloubkovému spárování za plochu do 10 m2 jednotlivě</t>
  </si>
  <si>
    <t>-832086393</t>
  </si>
  <si>
    <t>43,5*0,5</t>
  </si>
  <si>
    <t>68</t>
  </si>
  <si>
    <t>985233912</t>
  </si>
  <si>
    <t>Příplatek k úpravě spár za plochu do 10 m2 jednotlivě</t>
  </si>
  <si>
    <t>1074103264</t>
  </si>
  <si>
    <t>69</t>
  </si>
  <si>
    <t>985324211</t>
  </si>
  <si>
    <t>Ochranný akrylátový nátěr betonu dvojnásobný s impregnací (OS-B)</t>
  </si>
  <si>
    <t>297252620</t>
  </si>
  <si>
    <t>Ochranný nátěr betonu akrylátový dvojnásobný s impregnací (OS-B)</t>
  </si>
  <si>
    <t>997</t>
  </si>
  <si>
    <t>Přesun sutě</t>
  </si>
  <si>
    <t>70</t>
  </si>
  <si>
    <t>997211211</t>
  </si>
  <si>
    <t>Svislá doprava vybouraných hmot na v 3,5 m</t>
  </si>
  <si>
    <t>-1391945466</t>
  </si>
  <si>
    <t>Svislá doprava suti nebo vybouraných hmot  s naložením do dopravního zařízení a s vyprázdněním dopravního zařízení na hromadu nebo do dopravního prostředku vybouraných hmot na výšku do 3,5 m</t>
  </si>
  <si>
    <t>71</t>
  </si>
  <si>
    <t>997211621</t>
  </si>
  <si>
    <t>Ekologická likvidace mostnic - drcení a odvoz do 20 km</t>
  </si>
  <si>
    <t>-201004587</t>
  </si>
  <si>
    <t>Ekologická likvidace mostnic s drcením s odvozem drtě do 20 km</t>
  </si>
  <si>
    <t>72</t>
  </si>
  <si>
    <t>171201231</t>
  </si>
  <si>
    <t>Poplatek za uložení zeminy a kamení na recyklační skládce (skládkovné) kód odpadu 17 05 04</t>
  </si>
  <si>
    <t>2006179693</t>
  </si>
  <si>
    <t>Poplatek za uložení stavebního odpadu na recyklační skládce (skládkovné) zeminy a kamení zatříděného do Katalogu odpadů pod kódem 17 05 04</t>
  </si>
  <si>
    <t>70,185</t>
  </si>
  <si>
    <t>73</t>
  </si>
  <si>
    <t>997241511</t>
  </si>
  <si>
    <t>Vodorovné přemístění vybouraných hmot do 7 km</t>
  </si>
  <si>
    <t>-1005463538</t>
  </si>
  <si>
    <t>Doprava vybouraných hmot, konstrukcí nebo suti  vodorovné přemístění vybouraných hmot nebo konstrukcí, na vzdálenost do 7 km</t>
  </si>
  <si>
    <t>74</t>
  </si>
  <si>
    <t>997241519</t>
  </si>
  <si>
    <t>Příplatek ZKD 1 km u vodorovného přemístění vybouraných hmot</t>
  </si>
  <si>
    <t>125381326</t>
  </si>
  <si>
    <t>Doprava vybouraných hmot, konstrukcí nebo suti  vodorovné přemístění vybouraných hmot nebo konstrukcí, na vzdálenost Příplatek k ceně za každých další i započatý 1 km</t>
  </si>
  <si>
    <t>70,185*13 'Přepočtené koeficientem množství</t>
  </si>
  <si>
    <t>75</t>
  </si>
  <si>
    <t>997241520</t>
  </si>
  <si>
    <t>Příplatek za ztížení dopravy vybouraných hmot při rekonstrukcích</t>
  </si>
  <si>
    <t>-1436745121</t>
  </si>
  <si>
    <t>Doprava vybouraných hmot, konstrukcí nebo suti  vodorovné přemístění vybouraných hmot nebo konstrukcí, na vzdálenost Příplatek k ceně za ztížení práce při rekonstrukcích</t>
  </si>
  <si>
    <t>76</t>
  </si>
  <si>
    <t>997241611</t>
  </si>
  <si>
    <t>Nakládání nebo překládání vybouraných hmot</t>
  </si>
  <si>
    <t>-1065095274</t>
  </si>
  <si>
    <t>Doprava vybouraných hmot, konstrukcí nebo suti  nakládání nebo překládání vybouraných hmot nebo konstrukcí</t>
  </si>
  <si>
    <t>998</t>
  </si>
  <si>
    <t>Přesun hmot</t>
  </si>
  <si>
    <t>77</t>
  </si>
  <si>
    <t>998212111</t>
  </si>
  <si>
    <t>Přesun hmot pro mosty zděné, monolitické betonové nebo ocelové v do 20 m</t>
  </si>
  <si>
    <t>1336421385</t>
  </si>
  <si>
    <t>Přesun hmot pro mosty zděné, betonové monolitické, spřažené ocelobetonové nebo kovové  vodorovná dopravní vzdálenost do 100 m výška mostu do 20 m</t>
  </si>
  <si>
    <t>78</t>
  </si>
  <si>
    <t>998212191</t>
  </si>
  <si>
    <t>Příplatek k přesunu hmot pro mosty zděné nebo monolitické za zvětšený přesun do 1000 m</t>
  </si>
  <si>
    <t>-253975817</t>
  </si>
  <si>
    <t>Přesun hmot pro mosty zděné, betonové monolitické, spřažené ocelobetonové nebo kovové  Příplatek k cenám za zvětšený přesun přes přes vymezenou největší dopravní vzdálenost do 1000 m</t>
  </si>
  <si>
    <t>PSV</t>
  </si>
  <si>
    <t>Práce a dodávky PSV</t>
  </si>
  <si>
    <t>711</t>
  </si>
  <si>
    <t>Izolace proti vodě, vlhkosti a plynům</t>
  </si>
  <si>
    <t>79</t>
  </si>
  <si>
    <t>711411001</t>
  </si>
  <si>
    <t>Provedení izolace proti tlakové vodě vodorovné za studena nátěrem penetračním</t>
  </si>
  <si>
    <t>1878133642</t>
  </si>
  <si>
    <t>80</t>
  </si>
  <si>
    <t>23152412</t>
  </si>
  <si>
    <t>hmota nátěrová penetrační adhezní na porézní podklady</t>
  </si>
  <si>
    <t>219727416</t>
  </si>
  <si>
    <t>81</t>
  </si>
  <si>
    <t>711431101</t>
  </si>
  <si>
    <t>Provedení izolace proti tlakové vodě vodorovné pásy na sucho AIP nebo tkaninou</t>
  </si>
  <si>
    <t>1666547594</t>
  </si>
  <si>
    <t>82</t>
  </si>
  <si>
    <t>711442559</t>
  </si>
  <si>
    <t>Provedení izolace proti tlakové vodě svislé přitavením pásu NAIP</t>
  </si>
  <si>
    <t>-1902500672</t>
  </si>
  <si>
    <t>83</t>
  </si>
  <si>
    <t>62832134</t>
  </si>
  <si>
    <t>pás asfaltový natavitelný oxidovaný tl 4,0mm typu V60 S40 s vložkou ze skleněné rohože, s jemnozrnným minerálním posypem</t>
  </si>
  <si>
    <t>756788817</t>
  </si>
  <si>
    <t>84</t>
  </si>
  <si>
    <t>711491172</t>
  </si>
  <si>
    <t>Provedení izolace proti tlakové vodě vodorovné z textilií vrstva ochranná</t>
  </si>
  <si>
    <t>-116509310</t>
  </si>
  <si>
    <t>85</t>
  </si>
  <si>
    <t>69311087</t>
  </si>
  <si>
    <t>geotextilie netkaná separační, ochranná, filtrační, drenážní PP 1200g/m2</t>
  </si>
  <si>
    <t>638876079</t>
  </si>
  <si>
    <t>86</t>
  </si>
  <si>
    <t>711491176</t>
  </si>
  <si>
    <t>Připevnění vodorovné izolace proti tlakové vodě ukončovací lištou</t>
  </si>
  <si>
    <t>321036126</t>
  </si>
  <si>
    <t>2*5,5</t>
  </si>
  <si>
    <t>87</t>
  </si>
  <si>
    <t>283000001R</t>
  </si>
  <si>
    <t>páska lepící oboustranná role 0,05x10 m</t>
  </si>
  <si>
    <t>-909496107</t>
  </si>
  <si>
    <t>88</t>
  </si>
  <si>
    <t>283000002R</t>
  </si>
  <si>
    <t>lišta horní 2 m</t>
  </si>
  <si>
    <t>-1749047053</t>
  </si>
  <si>
    <t>2*5,5/2</t>
  </si>
  <si>
    <t>89</t>
  </si>
  <si>
    <t>283000003R</t>
  </si>
  <si>
    <t>hřeby 3,7 x 40 mm</t>
  </si>
  <si>
    <t>100 kus</t>
  </si>
  <si>
    <t>869880192</t>
  </si>
  <si>
    <t>90</t>
  </si>
  <si>
    <t>283000004R</t>
  </si>
  <si>
    <t>podložky montážní 1 bal. = 36 ks</t>
  </si>
  <si>
    <t>balení</t>
  </si>
  <si>
    <t>-1703788537</t>
  </si>
  <si>
    <t>91</t>
  </si>
  <si>
    <t>998711201</t>
  </si>
  <si>
    <t>Přesun hmot procentní pro izolace proti vodě, vlhkosti a plynům v objektech v do 6 m</t>
  </si>
  <si>
    <t>%</t>
  </si>
  <si>
    <t>1944194563</t>
  </si>
  <si>
    <t>Přesun hmot pro izolace proti vodě, vlhkosti a plynům  stanovený procentní sazbou (%) z ceny vodorovná dopravní vzdálenost do 50 m v objektech výšky do 6 m</t>
  </si>
  <si>
    <t>767</t>
  </si>
  <si>
    <t>Konstrukce zámečnické</t>
  </si>
  <si>
    <t>92</t>
  </si>
  <si>
    <t>767590120</t>
  </si>
  <si>
    <t>Montáž podlahového roštu šroubovaného</t>
  </si>
  <si>
    <t>859571554</t>
  </si>
  <si>
    <t>Montáž podlahových konstrukcí podlahových roštů, podlah připevněných šroubováním</t>
  </si>
  <si>
    <t>Poznámka k položce:_x000D_
Poznámka k položce:, Poznámka k položce:, nové chodníkové a středové podlahy</t>
  </si>
  <si>
    <t>(9,18+21,42)*25</t>
  </si>
  <si>
    <t>93</t>
  </si>
  <si>
    <t>63126003</t>
  </si>
  <si>
    <t>rošt kompozitní pochůzný litý 44x44/50mm A15</t>
  </si>
  <si>
    <t>-1887650189</t>
  </si>
  <si>
    <t>Poznámka k položce:_x000D_
Poznámka k položce:, Poznámka k položce:, včetně prořezu</t>
  </si>
  <si>
    <t>9,18+21,42</t>
  </si>
  <si>
    <t>94</t>
  </si>
  <si>
    <t>55241431R</t>
  </si>
  <si>
    <t>příslušenství kompozitních poklopů - úchyt nerez</t>
  </si>
  <si>
    <t>1326511092</t>
  </si>
  <si>
    <t>95</t>
  </si>
  <si>
    <t>911122112</t>
  </si>
  <si>
    <t>Výroba dílů ocelového zábradlí přes 50 kg při opravách mostů</t>
  </si>
  <si>
    <t>1674961920</t>
  </si>
  <si>
    <t>Oprava částí ocelového zábradlí mostů svařovaného nebo šroubovaného výroba dílů hmotnosti přes 50 kg</t>
  </si>
  <si>
    <t>Poznámka k položce:_x000D_
Poznámka k položce:, Poznámka k položce:, zábradlí na římsách a mostě</t>
  </si>
  <si>
    <t>133,495+131,93</t>
  </si>
  <si>
    <t>96</t>
  </si>
  <si>
    <t>13010428</t>
  </si>
  <si>
    <t>úhelník ocelový rovnostranný jakost 11 375 70x70x6mm</t>
  </si>
  <si>
    <t>-475943073</t>
  </si>
  <si>
    <t>Poznámka k položce:_x000D_
Poznámka k položce:, Poznámka k položce:, včetně prořezu 10%</t>
  </si>
  <si>
    <t>Z2/1000</t>
  </si>
  <si>
    <t>97</t>
  </si>
  <si>
    <t>911122212</t>
  </si>
  <si>
    <t>Montáž dílů ocelového zábradlí přes 50 kg při opravách mostů</t>
  </si>
  <si>
    <t>1672309087</t>
  </si>
  <si>
    <t>Oprava částí ocelového zábradlí mostů svařovaného nebo šroubovaného montáž dílů hmotnosti přes 50 kg</t>
  </si>
  <si>
    <t>98</t>
  </si>
  <si>
    <t>938905311</t>
  </si>
  <si>
    <t>Údržba OK mostů - očistění, nátěr, namazání ložisek</t>
  </si>
  <si>
    <t>1093018194</t>
  </si>
  <si>
    <t>Údržba ocelových konstrukcí údržba ložisek očistění, nátěr, namazání</t>
  </si>
  <si>
    <t>99</t>
  </si>
  <si>
    <t>938905312</t>
  </si>
  <si>
    <t>Údržba OK mostů - vysekání obetonávky ložisek a zalití ložiskových desek</t>
  </si>
  <si>
    <t>-1661381318</t>
  </si>
  <si>
    <t>Údržba ocelových konstrukcí údržba ložisek vysekání obetonávky a zalití ložiskových desek</t>
  </si>
  <si>
    <t>Práce a dodávky M</t>
  </si>
  <si>
    <t>46-M</t>
  </si>
  <si>
    <t>Zemní práce při extr.mont.pracích</t>
  </si>
  <si>
    <t>100</t>
  </si>
  <si>
    <t>460010025</t>
  </si>
  <si>
    <t>Vytyčení trasy inženýrských sítí v zastavěném prostoru</t>
  </si>
  <si>
    <t>970809904</t>
  </si>
  <si>
    <t>Vytyčení trasy  inženýrských sítí v zastavěném prostoru</t>
  </si>
  <si>
    <t>101</t>
  </si>
  <si>
    <t>460470012</t>
  </si>
  <si>
    <t>Provizorní zajištění kabelů ve výkopech při jejich souběhu</t>
  </si>
  <si>
    <t>910533053</t>
  </si>
  <si>
    <t>Provizorní zajištění inženýrských sítí ve výkopech kabelů při souběhu</t>
  </si>
  <si>
    <t>OST</t>
  </si>
  <si>
    <t>Ostatní</t>
  </si>
  <si>
    <t>SO 01 VRN - Vedlejší rozpočtové náklady Most v km 10,647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</si>
  <si>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</si>
  <si>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</si>
  <si>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</si>
  <si>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</si>
  <si>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</si>
  <si>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</si>
  <si>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</si>
  <si>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</si>
  <si>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</si>
  <si>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</si>
  <si>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komplet</t>
  </si>
  <si>
    <t>1024</t>
  </si>
  <si>
    <t>1465004236</t>
  </si>
  <si>
    <t>013254000</t>
  </si>
  <si>
    <t>Dokumentace skutečného provedení stavby</t>
  </si>
  <si>
    <t>1437134241</t>
  </si>
  <si>
    <t>VRN3</t>
  </si>
  <si>
    <t>Zařízení staveniště</t>
  </si>
  <si>
    <t>030001000</t>
  </si>
  <si>
    <t>-1276557568</t>
  </si>
  <si>
    <t>034002000</t>
  </si>
  <si>
    <t>Zabezpečení staveniště</t>
  </si>
  <si>
    <t>813634704</t>
  </si>
  <si>
    <t>039002000</t>
  </si>
  <si>
    <t>Zrušení zařízení staveniště</t>
  </si>
  <si>
    <t>337008858</t>
  </si>
  <si>
    <t>VRN4</t>
  </si>
  <si>
    <t>Inženýrská činnost</t>
  </si>
  <si>
    <t>043002000</t>
  </si>
  <si>
    <t>Zkoušky a ostatní měření</t>
  </si>
  <si>
    <t>-1570895785</t>
  </si>
  <si>
    <t>109,221</t>
  </si>
  <si>
    <t>B1</t>
  </si>
  <si>
    <t>11,928</t>
  </si>
  <si>
    <t>B2</t>
  </si>
  <si>
    <t>1,71</t>
  </si>
  <si>
    <t>SO 02 - Propustek v km 6,564</t>
  </si>
  <si>
    <t>SO 02 - Stavební část Propustek v km 6,564</t>
  </si>
  <si>
    <t>-530770488</t>
  </si>
  <si>
    <t>519774896</t>
  </si>
  <si>
    <t>112101102</t>
  </si>
  <si>
    <t>Odstranění stromů listnatých průměru kmene do 500 mm</t>
  </si>
  <si>
    <t>271773459</t>
  </si>
  <si>
    <t>Odstranění stromů s odřezáním kmene a s odvětvením listnatých, průměru kmene přes 300 do 500 mm</t>
  </si>
  <si>
    <t>112201102</t>
  </si>
  <si>
    <t>Odstranění pařezů D do 500 mm</t>
  </si>
  <si>
    <t>-91154211</t>
  </si>
  <si>
    <t>Odstranění pařezů  s jejich vykopáním, vytrháním nebo odstřelením, s přesekáním kořenů průměru přes 300 do 500 mm</t>
  </si>
  <si>
    <t>1353148750</t>
  </si>
  <si>
    <t>1012493943</t>
  </si>
  <si>
    <t>-1684296407</t>
  </si>
  <si>
    <t>-1549645648</t>
  </si>
  <si>
    <t>-354280988</t>
  </si>
  <si>
    <t>167151101</t>
  </si>
  <si>
    <t>Nakládání výkopku z hornin třídy těžitelnosti I, skupiny 1 až 3 do 100 m3</t>
  </si>
  <si>
    <t>896176581</t>
  </si>
  <si>
    <t>Nakládání, skládání a překládání neulehlého výkopku nebo sypaniny strojně nakládání, množství do 100 m3, z horniny třídy těžitelnosti I, skupiny 1 až 3</t>
  </si>
  <si>
    <t>-232971376</t>
  </si>
  <si>
    <t>1994646917</t>
  </si>
  <si>
    <t>460547477</t>
  </si>
  <si>
    <t>115,775</t>
  </si>
  <si>
    <t>1219933040</t>
  </si>
  <si>
    <t>115,775*1,8 'Přepočtené koeficientem množství</t>
  </si>
  <si>
    <t>-368847552</t>
  </si>
  <si>
    <t>-636826383</t>
  </si>
  <si>
    <t>(115,625+86,35)</t>
  </si>
  <si>
    <t>201,975*0,15 'Přepočtené koeficientem množství</t>
  </si>
  <si>
    <t>589339470</t>
  </si>
  <si>
    <t>-373890702</t>
  </si>
  <si>
    <t>182351023</t>
  </si>
  <si>
    <t>Rozprostření ornice pl do 100 m2 ve svahu přes 1:5 tl vrstvy do 200 mm strojně</t>
  </si>
  <si>
    <t>885927553</t>
  </si>
  <si>
    <t>Rozprostření a urovnání ornice ve svahu sklonu přes 1:5 strojně při souvislé ploše do 100 m2, tl. vrstvy do 200 mm</t>
  </si>
  <si>
    <t>938902206</t>
  </si>
  <si>
    <t>Čištění příkopů ručně š dna přes 400 mm objem nánosu do 0,50 m3/m</t>
  </si>
  <si>
    <t>-689378276</t>
  </si>
  <si>
    <t>15+15</t>
  </si>
  <si>
    <t>274311127</t>
  </si>
  <si>
    <t>Základové pasy, prahy, věnce a ostruhy z betonu prostého C 25/30</t>
  </si>
  <si>
    <t>1987616403</t>
  </si>
  <si>
    <t>Základové konstrukce z betonu prostého pasy, prahy, věnce a ostruhy ve výkopu nebo na hlavách pilot C 25/30</t>
  </si>
  <si>
    <t>8,304</t>
  </si>
  <si>
    <t>274354111</t>
  </si>
  <si>
    <t>Bednění základových pasů - zřízení</t>
  </si>
  <si>
    <t>-4767208</t>
  </si>
  <si>
    <t>Bednění základových konstrukcí pasů, prahů, věnců a ostruh zřízení</t>
  </si>
  <si>
    <t>2*13,41*0,4</t>
  </si>
  <si>
    <t>2*1,5*0,4</t>
  </si>
  <si>
    <t>274354211</t>
  </si>
  <si>
    <t>Bednění základových pasů - odstranění</t>
  </si>
  <si>
    <t>-1869201153</t>
  </si>
  <si>
    <t>Bednění základových konstrukcí pasů, prahů, věnců a ostruh odstranění bednění</t>
  </si>
  <si>
    <t>274361411</t>
  </si>
  <si>
    <t>Výztuž základových pasů, prahů, věnců a ostruh ze svařovaných sítí do 3,5 kg/m2</t>
  </si>
  <si>
    <t>-517830927</t>
  </si>
  <si>
    <t>Výztuž základových konstrukcí pasů, prahů, věnců a ostruh ze svařovaných sítí, hmotnosti do 3,5 kg/m2</t>
  </si>
  <si>
    <t>0,4029</t>
  </si>
  <si>
    <t>275311128</t>
  </si>
  <si>
    <t>Základové patky a bloky z betonu prostého C 30/37</t>
  </si>
  <si>
    <t>-2075287179</t>
  </si>
  <si>
    <t>Základové konstrukce z betonu prostého patky a bloky ve výkopu nebo na hlavách pilot C 30/37</t>
  </si>
  <si>
    <t>5,247</t>
  </si>
  <si>
    <t>275354111</t>
  </si>
  <si>
    <t>Bednění základových patek - zřízení</t>
  </si>
  <si>
    <t>1844660240</t>
  </si>
  <si>
    <t>Bednění základových konstrukcí patek a bloků zřízení</t>
  </si>
  <si>
    <t>0,45*1,9*2</t>
  </si>
  <si>
    <t>275354211</t>
  </si>
  <si>
    <t>Bednění základových patek - odstranění</t>
  </si>
  <si>
    <t>-1592199779</t>
  </si>
  <si>
    <t>Bednění základových konstrukcí patek a bloků odstranění bednění</t>
  </si>
  <si>
    <t>982094492</t>
  </si>
  <si>
    <t>3,878/0,15</t>
  </si>
  <si>
    <t>1949619021</t>
  </si>
  <si>
    <t>-1931937526</t>
  </si>
  <si>
    <t>603574233</t>
  </si>
  <si>
    <t>-995163721</t>
  </si>
  <si>
    <t>922159040</t>
  </si>
  <si>
    <t>62642475</t>
  </si>
  <si>
    <t>849548577</t>
  </si>
  <si>
    <t>-1944791064</t>
  </si>
  <si>
    <t>94712173</t>
  </si>
  <si>
    <t>543199095</t>
  </si>
  <si>
    <t>Příplatek za ztížení vyrovnání koleje automatickou podbíječkou při rekonstrukci</t>
  </si>
  <si>
    <t>-1812743982</t>
  </si>
  <si>
    <t>Směrové a výškové vyrovnání koleje jakékoliv soustavy  Příplatek k ceně za ztížení práce při rekonstrukcích</t>
  </si>
  <si>
    <t>Výměna drobného kolejiva</t>
  </si>
  <si>
    <t>1226058106</t>
  </si>
  <si>
    <t>430552619</t>
  </si>
  <si>
    <t>1121542319</t>
  </si>
  <si>
    <t>-861722681</t>
  </si>
  <si>
    <t>628633111</t>
  </si>
  <si>
    <t>Spárování kamenného zdiva mostů aktivovanou maltou spára hl do 40 mm dl do 6 m/m2</t>
  </si>
  <si>
    <t>-1453966820</t>
  </si>
  <si>
    <t>Spárování zdiva pilířů, opěr a křídel mostů z lomového kamene aktivovanou maltou, hloubky do 40 mm délka spáry na 1 m2 upravované plochy do 6 m</t>
  </si>
  <si>
    <t>927721411</t>
  </si>
  <si>
    <t>Propustky železniční z železobetonových trub DN 1000</t>
  </si>
  <si>
    <t>-840706325</t>
  </si>
  <si>
    <t>Propustky železniční  železobetonové trouby DN 1000 mm</t>
  </si>
  <si>
    <t>59222003R</t>
  </si>
  <si>
    <t>Trouba ŽB  DN 1000 - Patková</t>
  </si>
  <si>
    <t>-110513014</t>
  </si>
  <si>
    <t>trouba ŽB hrdlová DN 1000</t>
  </si>
  <si>
    <t>34256779</t>
  </si>
  <si>
    <t>931994171</t>
  </si>
  <si>
    <t>Těsnění pracovní spáry betonové konstrukce asfaltovým izolačním pásem š do 500 mm</t>
  </si>
  <si>
    <t>-449429935</t>
  </si>
  <si>
    <t>Těsnění spáry betonové konstrukce pásy, profily, tmely  pásem izolačním asfaltovaným šířky do 500 mm spáry pracovní</t>
  </si>
  <si>
    <t>13*3,0</t>
  </si>
  <si>
    <t>62855001</t>
  </si>
  <si>
    <t>pás asfaltový natavitelný modifikovaný SBS tl 4,0mm s vložkou z polyesterové rohože a spalitelnou PE fólií nebo jemnozrnný minerálním posypem na horním povrchu</t>
  </si>
  <si>
    <t>2122792669</t>
  </si>
  <si>
    <t>936942211</t>
  </si>
  <si>
    <t>Zhotovení tabulky s letopočtem opravy mostu vložením šablony do bednění</t>
  </si>
  <si>
    <t>1989956252</t>
  </si>
  <si>
    <t>Zhotovení tabulky s letopočtem opravy nebo větší údržby vložením šablony do bednění</t>
  </si>
  <si>
    <t>961041221</t>
  </si>
  <si>
    <t>Bourání mostních základů z betonu prokládaného</t>
  </si>
  <si>
    <t>-552859462</t>
  </si>
  <si>
    <t>Bourání mostních konstrukcí základů z prokládaného betonu</t>
  </si>
  <si>
    <t>0,8*0,8*11,9*2</t>
  </si>
  <si>
    <t>963041221</t>
  </si>
  <si>
    <t>Bourání mostní nosné konstrukce z betonu prokládaného</t>
  </si>
  <si>
    <t>-105849539</t>
  </si>
  <si>
    <t>Bourání mostních konstrukcí nosných konstrukcí z prokládaného betonu</t>
  </si>
  <si>
    <t>2*1*0,6*11,9</t>
  </si>
  <si>
    <t>0,6*0,25*1,8*2</t>
  </si>
  <si>
    <t>0,2*1,2*11,9</t>
  </si>
  <si>
    <t>-1142625288</t>
  </si>
  <si>
    <t>997013861</t>
  </si>
  <si>
    <t>Poplatek za uložení stavebního odpadu na recyklační skládce (skládkovné) z prostého betonu kód odpadu 17 01 01</t>
  </si>
  <si>
    <t>216157477</t>
  </si>
  <si>
    <t>Poplatek za uložení stavebního odpadu na recyklační skládce (skládkovné) z prostého betonu zatříděného do Katalogu odpadů pod kódem 17 01 01</t>
  </si>
  <si>
    <t>1148571147</t>
  </si>
  <si>
    <t>158,434</t>
  </si>
  <si>
    <t>-530261699</t>
  </si>
  <si>
    <t>-1574195121</t>
  </si>
  <si>
    <t>224,25*13 'Přepočtené koeficientem množství</t>
  </si>
  <si>
    <t>-1928230273</t>
  </si>
  <si>
    <t>-372629048</t>
  </si>
  <si>
    <t>(15,232+17,676)*2</t>
  </si>
  <si>
    <t>997241612</t>
  </si>
  <si>
    <t>Nakládání nebo překládání suti</t>
  </si>
  <si>
    <t>990235725</t>
  </si>
  <si>
    <t>Doprava vybouraných hmot, konstrukcí nebo suti  nakládání nebo překládání suti</t>
  </si>
  <si>
    <t>224,250-65,816</t>
  </si>
  <si>
    <t>-977228993</t>
  </si>
  <si>
    <t>701478531</t>
  </si>
  <si>
    <t>711421131</t>
  </si>
  <si>
    <t>Provedení izolace proti tlakové vodě vodorovné za horka nátěrem asfaltovým</t>
  </si>
  <si>
    <t>-1808159330</t>
  </si>
  <si>
    <t>Provedení izolace proti povrchové a podpovrchové tlakové vodě natěradly a tmely za horka  na ploše vodorovné V nátěrem asfaltovým</t>
  </si>
  <si>
    <t>11161332</t>
  </si>
  <si>
    <t>asfalt pro izolaci trub</t>
  </si>
  <si>
    <t>42422697</t>
  </si>
  <si>
    <t>67,41*0,0015 'Přepočtené koeficientem množství</t>
  </si>
  <si>
    <t>236383775</t>
  </si>
  <si>
    <t>-1007641436</t>
  </si>
  <si>
    <t>-1089825814</t>
  </si>
  <si>
    <t>9903200200</t>
  </si>
  <si>
    <t>Přeprava mechanizace na místo prováděných prací o hmotnosti přes 12 t do 200 km</t>
  </si>
  <si>
    <t>262144</t>
  </si>
  <si>
    <t>-2115387247</t>
  </si>
  <si>
    <t>Poznámka k položce:_x000D_
Poznámka k položce:, Poznámka k položce:, nájezd podbíječky</t>
  </si>
  <si>
    <t>SO 02 VRN - Vedlejší rozpočtové náklady Propustek v km 6,564</t>
  </si>
  <si>
    <t>683031461</t>
  </si>
  <si>
    <t>1871441778</t>
  </si>
  <si>
    <t>1461961857</t>
  </si>
  <si>
    <t>-1081439951</t>
  </si>
  <si>
    <t>-124006904</t>
  </si>
  <si>
    <t>-1460215620</t>
  </si>
  <si>
    <t>119,802</t>
  </si>
  <si>
    <t>11,448</t>
  </si>
  <si>
    <t>SO 03 - Propustek v km 6,758</t>
  </si>
  <si>
    <t>SO 03 - Stavební část Propustek v km 6,758</t>
  </si>
  <si>
    <t>682505015</t>
  </si>
  <si>
    <t>-1193033162</t>
  </si>
  <si>
    <t>699918588</t>
  </si>
  <si>
    <t>-687287175</t>
  </si>
  <si>
    <t>-1934108154</t>
  </si>
  <si>
    <t>-573728948</t>
  </si>
  <si>
    <t>994484527</t>
  </si>
  <si>
    <t>-1930292824</t>
  </si>
  <si>
    <t>-234860322</t>
  </si>
  <si>
    <t>-1188539427</t>
  </si>
  <si>
    <t>-1835772369</t>
  </si>
  <si>
    <t>-251086325</t>
  </si>
  <si>
    <t>128,838</t>
  </si>
  <si>
    <t>1429352569</t>
  </si>
  <si>
    <t>128,838*1,8 'Přepočtené koeficientem množství</t>
  </si>
  <si>
    <t>1763818983</t>
  </si>
  <si>
    <t>1069436942</t>
  </si>
  <si>
    <t>41,5+109,688</t>
  </si>
  <si>
    <t>151,188*0,15 'Přepočtené koeficientem množství</t>
  </si>
  <si>
    <t>1973676286</t>
  </si>
  <si>
    <t>1885972602</t>
  </si>
  <si>
    <t>-800447764</t>
  </si>
  <si>
    <t>-1620415503</t>
  </si>
  <si>
    <t>1461804699</t>
  </si>
  <si>
    <t>7,164</t>
  </si>
  <si>
    <t>-535633093</t>
  </si>
  <si>
    <t>2*12,81*0,4</t>
  </si>
  <si>
    <t>-2040615876</t>
  </si>
  <si>
    <t>-1015316237</t>
  </si>
  <si>
    <t>0,365</t>
  </si>
  <si>
    <t>-628666475</t>
  </si>
  <si>
    <t>760987176</t>
  </si>
  <si>
    <t>-1136247929</t>
  </si>
  <si>
    <t>-612957657</t>
  </si>
  <si>
    <t>3,15/0,15</t>
  </si>
  <si>
    <t>361671910</t>
  </si>
  <si>
    <t>1713368676</t>
  </si>
  <si>
    <t>5,38</t>
  </si>
  <si>
    <t>-1966664551</t>
  </si>
  <si>
    <t>1658127564</t>
  </si>
  <si>
    <t>-27899396</t>
  </si>
  <si>
    <t>-1056112403</t>
  </si>
  <si>
    <t>2119388857</t>
  </si>
  <si>
    <t>83496867</t>
  </si>
  <si>
    <t>-1273626545</t>
  </si>
  <si>
    <t>-1370582189</t>
  </si>
  <si>
    <t>-914145663</t>
  </si>
  <si>
    <t>-145978583</t>
  </si>
  <si>
    <t>1690732520</t>
  </si>
  <si>
    <t>572213111</t>
  </si>
  <si>
    <t>Vyspravení výtluků na krajnicích a komunikacích recyklátem</t>
  </si>
  <si>
    <t>-1075765498</t>
  </si>
  <si>
    <t>Vyspravení výtluků a propadlých míst na krajnicích a komunikacích s rozprostřením a zhutněním recyklátem</t>
  </si>
  <si>
    <t>Sbornik UOŽI</t>
  </si>
  <si>
    <t>-726413088</t>
  </si>
  <si>
    <t>-1602348908</t>
  </si>
  <si>
    <t>17,5</t>
  </si>
  <si>
    <t>927721311</t>
  </si>
  <si>
    <t>Propustky železniční z železobetonových trub DN 800</t>
  </si>
  <si>
    <t>-362513167</t>
  </si>
  <si>
    <t>Propustky železniční  železobetonové trouby DN 800 mm</t>
  </si>
  <si>
    <t>59222002R</t>
  </si>
  <si>
    <t>Trouba ŽB  DN 800 - Patková</t>
  </si>
  <si>
    <t>2042534071</t>
  </si>
  <si>
    <t>trouba ŽB hrdlová DN 800</t>
  </si>
  <si>
    <t>23538072</t>
  </si>
  <si>
    <t>2085195460</t>
  </si>
  <si>
    <t>12,8*2,8</t>
  </si>
  <si>
    <t>-2141135733</t>
  </si>
  <si>
    <t>-1953381089</t>
  </si>
  <si>
    <t>-353332135</t>
  </si>
  <si>
    <t>0,8*0,8*11*2</t>
  </si>
  <si>
    <t>-1307207058</t>
  </si>
  <si>
    <t>2*1*0,6*11</t>
  </si>
  <si>
    <t>0,2*1,2*11</t>
  </si>
  <si>
    <t>1715448264</t>
  </si>
  <si>
    <t>1152034047</t>
  </si>
  <si>
    <t>-324226299</t>
  </si>
  <si>
    <t>158,349</t>
  </si>
  <si>
    <t>200789137</t>
  </si>
  <si>
    <t>-501229090</t>
  </si>
  <si>
    <t>219,109*13 'Přepočtené koeficientem množství</t>
  </si>
  <si>
    <t>1883588408</t>
  </si>
  <si>
    <t>-1595819848</t>
  </si>
  <si>
    <t>(14,080+16,30)*2</t>
  </si>
  <si>
    <t>1325680524</t>
  </si>
  <si>
    <t>219,109-60,760</t>
  </si>
  <si>
    <t>-554010933</t>
  </si>
  <si>
    <t>-35757335</t>
  </si>
  <si>
    <t>-182817128</t>
  </si>
  <si>
    <t>2079327543</t>
  </si>
  <si>
    <t>-803651935</t>
  </si>
  <si>
    <t>293194218</t>
  </si>
  <si>
    <t>1099200664</t>
  </si>
  <si>
    <t>-979368608</t>
  </si>
  <si>
    <t>SO 03 VRN - Vedlejší rozpočtové náklady propustek v km 6,758</t>
  </si>
  <si>
    <t>-1025412794</t>
  </si>
  <si>
    <t>-766914329</t>
  </si>
  <si>
    <t>105671331</t>
  </si>
  <si>
    <t>-790361143</t>
  </si>
  <si>
    <t>1987392491</t>
  </si>
  <si>
    <t>996987743</t>
  </si>
  <si>
    <t>194,624</t>
  </si>
  <si>
    <t>12,888</t>
  </si>
  <si>
    <t>SO 04 - Propustek v km 6,911</t>
  </si>
  <si>
    <t>SO 04 - Stavební část Propustek v km 6,911</t>
  </si>
  <si>
    <t>913288294</t>
  </si>
  <si>
    <t>-196493829</t>
  </si>
  <si>
    <t>-862346497</t>
  </si>
  <si>
    <t>1354572017</t>
  </si>
  <si>
    <t>1674345050</t>
  </si>
  <si>
    <t>1049580685</t>
  </si>
  <si>
    <t>-688339528</t>
  </si>
  <si>
    <t>-674675686</t>
  </si>
  <si>
    <t>2013226047</t>
  </si>
  <si>
    <t>-911667878</t>
  </si>
  <si>
    <t>-531135511</t>
  </si>
  <si>
    <t>187,18</t>
  </si>
  <si>
    <t>186507236</t>
  </si>
  <si>
    <t>187,18*1,8 'Přepočtené koeficientem množství</t>
  </si>
  <si>
    <t>-302190904</t>
  </si>
  <si>
    <t>-667997440</t>
  </si>
  <si>
    <t>99,25+180</t>
  </si>
  <si>
    <t>279,25*0,15 'Přepočtené koeficientem množství</t>
  </si>
  <si>
    <t>1725925605</t>
  </si>
  <si>
    <t>28,4</t>
  </si>
  <si>
    <t>-1319308916</t>
  </si>
  <si>
    <t>181351103</t>
  </si>
  <si>
    <t>Rozprostření ornice tl vrstvy do 200 mm pl do 500 m2 v rovině nebo ve svahu do 1:5 strojně</t>
  </si>
  <si>
    <t>-1157482108</t>
  </si>
  <si>
    <t>Rozprostření a urovnání ornice v rovině nebo ve svahu sklonu do 1:5 strojně při souvislé ploše přes 100 do 500 m2, tl. vrstvy do 200 mm</t>
  </si>
  <si>
    <t>1931888827</t>
  </si>
  <si>
    <t>1570731069</t>
  </si>
  <si>
    <t>9,529</t>
  </si>
  <si>
    <t>811745320</t>
  </si>
  <si>
    <t>2*14,61*0,4</t>
  </si>
  <si>
    <t>43787603</t>
  </si>
  <si>
    <t>1295314253</t>
  </si>
  <si>
    <t>0,501</t>
  </si>
  <si>
    <t>-611108828</t>
  </si>
  <si>
    <t>5,310</t>
  </si>
  <si>
    <t>290408490</t>
  </si>
  <si>
    <t>-1412150325</t>
  </si>
  <si>
    <t>888706062</t>
  </si>
  <si>
    <t>4,322/0,15</t>
  </si>
  <si>
    <t>-1652161856</t>
  </si>
  <si>
    <t>20,4</t>
  </si>
  <si>
    <t>-1305646021</t>
  </si>
  <si>
    <t>-2074754341</t>
  </si>
  <si>
    <t>650862531</t>
  </si>
  <si>
    <t>638043546</t>
  </si>
  <si>
    <t>-1834143773</t>
  </si>
  <si>
    <t>-1949644063</t>
  </si>
  <si>
    <t>1377815343</t>
  </si>
  <si>
    <t>-1179231807</t>
  </si>
  <si>
    <t>1704950756</t>
  </si>
  <si>
    <t>560672592</t>
  </si>
  <si>
    <t>879910931</t>
  </si>
  <si>
    <t>-1623444398</t>
  </si>
  <si>
    <t>100197634</t>
  </si>
  <si>
    <t>1858531412</t>
  </si>
  <si>
    <t>927721511</t>
  </si>
  <si>
    <t>Propustky železniční z železobetonových trub DN 1250</t>
  </si>
  <si>
    <t>1815752230</t>
  </si>
  <si>
    <t>Propustky železniční  železobetonové trouby DN 1250 mm</t>
  </si>
  <si>
    <t>59221005R</t>
  </si>
  <si>
    <t>Trouba ŽB DN 1200 - Patková</t>
  </si>
  <si>
    <t>1938895036</t>
  </si>
  <si>
    <t>trouba ŽB 8úhelníková zesílená DN 1250</t>
  </si>
  <si>
    <t>-380776549</t>
  </si>
  <si>
    <t>-1783598239</t>
  </si>
  <si>
    <t>14,160*3,5</t>
  </si>
  <si>
    <t>-1748337886</t>
  </si>
  <si>
    <t>778145999</t>
  </si>
  <si>
    <t>-333145165</t>
  </si>
  <si>
    <t>0,8*0,8*14,16*2</t>
  </si>
  <si>
    <t>-1213806240</t>
  </si>
  <si>
    <t>2*1*0,6*14,16</t>
  </si>
  <si>
    <t>0,2*1,2*14,16</t>
  </si>
  <si>
    <t>-908943119</t>
  </si>
  <si>
    <t>997221861</t>
  </si>
  <si>
    <t>Poplatek za uložení stavebního odpadu na recyklační skládce (skládkovné) z prostého betonu pod kódem 17 01 01</t>
  </si>
  <si>
    <t>910372514</t>
  </si>
  <si>
    <t>1592920327</t>
  </si>
  <si>
    <t>159,048</t>
  </si>
  <si>
    <t>-412847942</t>
  </si>
  <si>
    <t>1374968693</t>
  </si>
  <si>
    <t>237,158*13 'Přepočtené koeficientem množství</t>
  </si>
  <si>
    <t>-1365167291</t>
  </si>
  <si>
    <t>1857552996</t>
  </si>
  <si>
    <t>(18,125+20,930)*2</t>
  </si>
  <si>
    <t>1057660901</t>
  </si>
  <si>
    <t>237,158-78,110</t>
  </si>
  <si>
    <t>-670546228</t>
  </si>
  <si>
    <t>895347212</t>
  </si>
  <si>
    <t>-412947985</t>
  </si>
  <si>
    <t>SO 04 VRN - Vedlejší rozpočtové náklady Propustek v km 6,911</t>
  </si>
  <si>
    <t>-406821575</t>
  </si>
  <si>
    <t>1584893298</t>
  </si>
  <si>
    <t>345777932</t>
  </si>
  <si>
    <t>-723464706</t>
  </si>
  <si>
    <t>970561568</t>
  </si>
  <si>
    <t>-2136409634</t>
  </si>
  <si>
    <t>SEZNAM FIGUR</t>
  </si>
  <si>
    <t>Výměra</t>
  </si>
  <si>
    <t xml:space="preserve"> SO 01</t>
  </si>
  <si>
    <t>a_1</t>
  </si>
  <si>
    <t>Plocha PKO</t>
  </si>
  <si>
    <t>91,637</t>
  </si>
  <si>
    <t>21,479</t>
  </si>
  <si>
    <t>S1</t>
  </si>
  <si>
    <t>43+(39,6*0,8)</t>
  </si>
  <si>
    <t xml:space="preserve"> SO 01/ SO 01</t>
  </si>
  <si>
    <t>Použití figury:</t>
  </si>
  <si>
    <t xml:space="preserve"> SO 02</t>
  </si>
  <si>
    <t>b</t>
  </si>
  <si>
    <t>3,4*0,5*7,095</t>
  </si>
  <si>
    <t xml:space="preserve"> SO 02/ SO 02</t>
  </si>
  <si>
    <t xml:space="preserve"> SO 03</t>
  </si>
  <si>
    <t>3,4*0,5*9,58</t>
  </si>
  <si>
    <t xml:space="preserve"> SO 03/ SO 03</t>
  </si>
  <si>
    <t xml:space="preserve"> SO 04</t>
  </si>
  <si>
    <t xml:space="preserve"> SO 04/ SO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</si>
</sst>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59">
    <xf numFmtId="0" fontId="0" fillId="0" borderId="0" xfId="0"/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3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5" borderId="7" xfId="0" applyFont="1" applyFill="1" applyBorder="1" applyAlignment="1" applyProtection="1">
      <alignment vertical="center"/>
    </xf>
    <xf numFmtId="0" fontId="21" fillId="5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28" fillId="0" borderId="0" xfId="1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6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left" vertical="center"/>
    </xf>
    <xf numFmtId="0" fontId="21" fillId="5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5" borderId="16" xfId="0" applyFont="1" applyFill="1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23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22" fillId="3" borderId="14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 applyProtection="1">
      <alignment vertical="center"/>
    </xf>
    <xf numFmtId="0" fontId="37" fillId="3" borderId="14" xfId="0" applyFont="1" applyFill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167" fontId="21" fillId="0" borderId="22" xfId="0" applyNumberFormat="1" applyFont="1" applyFill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40" fillId="0" borderId="16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/>
    </xf>
    <xf numFmtId="167" fontId="40" fillId="0" borderId="18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left" vertical="center" wrapText="1"/>
    </xf>
    <xf numFmtId="167" fontId="0" fillId="0" borderId="0" xfId="0" applyNumberFormat="1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12" fillId="2" borderId="0" xfId="0" applyFont="1" applyFill="1" applyAlignment="1" applyProtection="1">
      <alignment horizontal="center" vertical="center"/>
    </xf>
    <xf numFmtId="0" fontId="0" fillId="0" borderId="0" xfId="0" applyProtection="1"/>
    <xf numFmtId="4" fontId="26" fillId="0" borderId="0" xfId="0" applyNumberFormat="1" applyFont="1" applyAlignment="1" applyProtection="1">
      <alignment horizontal="right" vertical="center"/>
    </xf>
    <xf numFmtId="0" fontId="21" fillId="5" borderId="7" xfId="0" applyFont="1" applyFill="1" applyBorder="1" applyAlignment="1" applyProtection="1">
      <alignment horizontal="right" vertical="center"/>
    </xf>
    <xf numFmtId="0" fontId="21" fillId="5" borderId="7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top" wrapText="1"/>
    </xf>
    <xf numFmtId="0" fontId="15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4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21" fillId="5" borderId="7" xfId="0" applyFont="1" applyFill="1" applyBorder="1" applyAlignment="1" applyProtection="1">
      <alignment horizontal="center" vertical="center"/>
    </xf>
    <xf numFmtId="0" fontId="21" fillId="5" borderId="8" xfId="0" applyFont="1" applyFill="1" applyBorder="1" applyAlignment="1" applyProtection="1">
      <alignment horizontal="left" vertical="center"/>
    </xf>
    <xf numFmtId="0" fontId="21" fillId="5" borderId="6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8"/>
  <sheetViews>
    <sheetView showGridLines="0" tabSelected="1" workbookViewId="0">
      <selection activeCell="E19" sqref="E19"/>
    </sheetView>
  </sheetViews>
  <sheetFormatPr defaultRowHeight="11.25"/>
  <cols>
    <col min="1" max="1" width="8.33203125" style="10" customWidth="1"/>
    <col min="2" max="2" width="1.6640625" style="10" customWidth="1"/>
    <col min="3" max="3" width="4.1640625" style="10" customWidth="1"/>
    <col min="4" max="33" width="2.6640625" style="10" customWidth="1"/>
    <col min="34" max="34" width="3.33203125" style="10" customWidth="1"/>
    <col min="35" max="35" width="31.6640625" style="10" customWidth="1"/>
    <col min="36" max="37" width="2.5" style="10" customWidth="1"/>
    <col min="38" max="38" width="8.33203125" style="10" customWidth="1"/>
    <col min="39" max="39" width="3.33203125" style="10" customWidth="1"/>
    <col min="40" max="40" width="13.33203125" style="10" customWidth="1"/>
    <col min="41" max="41" width="7.5" style="10" customWidth="1"/>
    <col min="42" max="42" width="4.1640625" style="10" customWidth="1"/>
    <col min="43" max="43" width="15.6640625" style="10" hidden="1" customWidth="1"/>
    <col min="44" max="44" width="13.6640625" style="10" customWidth="1"/>
    <col min="45" max="47" width="25.83203125" style="10" hidden="1" customWidth="1"/>
    <col min="48" max="49" width="21.6640625" style="10" hidden="1" customWidth="1"/>
    <col min="50" max="51" width="25" style="10" hidden="1" customWidth="1"/>
    <col min="52" max="52" width="21.6640625" style="10" hidden="1" customWidth="1"/>
    <col min="53" max="53" width="19.1640625" style="10" hidden="1" customWidth="1"/>
    <col min="54" max="54" width="25" style="10" hidden="1" customWidth="1"/>
    <col min="55" max="55" width="21.6640625" style="10" hidden="1" customWidth="1"/>
    <col min="56" max="56" width="19.1640625" style="10" hidden="1" customWidth="1"/>
    <col min="57" max="57" width="66.5" style="10" customWidth="1"/>
    <col min="58" max="70" width="9.33203125" style="10"/>
    <col min="71" max="91" width="9.33203125" style="10" hidden="1"/>
    <col min="92" max="16384" width="9.33203125" style="10"/>
  </cols>
  <sheetData>
    <row r="1" spans="1:74">
      <c r="A1" s="9" t="s">
        <v>0</v>
      </c>
      <c r="AZ1" s="9" t="s">
        <v>1</v>
      </c>
      <c r="BA1" s="9" t="s">
        <v>2</v>
      </c>
      <c r="BB1" s="9" t="s">
        <v>1</v>
      </c>
      <c r="BT1" s="9" t="s">
        <v>3</v>
      </c>
      <c r="BU1" s="9" t="s">
        <v>3</v>
      </c>
      <c r="BV1" s="9" t="s">
        <v>4</v>
      </c>
    </row>
    <row r="2" spans="1:74" ht="36.950000000000003" customHeight="1">
      <c r="AR2" s="219" t="s">
        <v>5</v>
      </c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1" t="s">
        <v>6</v>
      </c>
      <c r="BT2" s="11" t="s">
        <v>7</v>
      </c>
    </row>
    <row r="3" spans="1:74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pans="1:74" ht="24.95" customHeight="1">
      <c r="B4" s="14"/>
      <c r="D4" s="15" t="s">
        <v>9</v>
      </c>
      <c r="AR4" s="14"/>
      <c r="AS4" s="16" t="s">
        <v>10</v>
      </c>
      <c r="BE4" s="17" t="s">
        <v>11</v>
      </c>
      <c r="BS4" s="11" t="s">
        <v>12</v>
      </c>
    </row>
    <row r="5" spans="1:74" ht="12" customHeight="1">
      <c r="B5" s="14"/>
      <c r="D5" s="18" t="s">
        <v>13</v>
      </c>
      <c r="K5" s="237" t="s">
        <v>14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R5" s="14"/>
      <c r="BE5" s="234" t="s">
        <v>15</v>
      </c>
      <c r="BS5" s="11" t="s">
        <v>6</v>
      </c>
    </row>
    <row r="6" spans="1:74" ht="36.950000000000003" customHeight="1">
      <c r="B6" s="14"/>
      <c r="D6" s="19" t="s">
        <v>16</v>
      </c>
      <c r="K6" s="238" t="s">
        <v>17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R6" s="14"/>
      <c r="BE6" s="235"/>
      <c r="BS6" s="11" t="s">
        <v>6</v>
      </c>
    </row>
    <row r="7" spans="1:74" ht="12" customHeight="1">
      <c r="B7" s="14"/>
      <c r="D7" s="20" t="s">
        <v>18</v>
      </c>
      <c r="K7" s="21" t="s">
        <v>1</v>
      </c>
      <c r="AK7" s="20" t="s">
        <v>19</v>
      </c>
      <c r="AN7" s="21" t="s">
        <v>1</v>
      </c>
      <c r="AR7" s="14"/>
      <c r="BE7" s="235"/>
      <c r="BS7" s="11" t="s">
        <v>6</v>
      </c>
    </row>
    <row r="8" spans="1:74" ht="12" customHeight="1">
      <c r="B8" s="14"/>
      <c r="D8" s="20" t="s">
        <v>20</v>
      </c>
      <c r="K8" s="21" t="s">
        <v>21</v>
      </c>
      <c r="AK8" s="20" t="s">
        <v>22</v>
      </c>
      <c r="AN8" s="1" t="s">
        <v>23</v>
      </c>
      <c r="AR8" s="14"/>
      <c r="BE8" s="235"/>
      <c r="BS8" s="11" t="s">
        <v>6</v>
      </c>
    </row>
    <row r="9" spans="1:74" ht="14.45" customHeight="1">
      <c r="B9" s="14"/>
      <c r="AR9" s="14"/>
      <c r="BE9" s="235"/>
      <c r="BS9" s="11" t="s">
        <v>6</v>
      </c>
    </row>
    <row r="10" spans="1:74" ht="12" customHeight="1">
      <c r="B10" s="14"/>
      <c r="D10" s="20" t="s">
        <v>24</v>
      </c>
      <c r="AK10" s="20" t="s">
        <v>25</v>
      </c>
      <c r="AN10" s="21" t="s">
        <v>1</v>
      </c>
      <c r="AR10" s="14"/>
      <c r="BE10" s="235"/>
      <c r="BS10" s="11" t="s">
        <v>6</v>
      </c>
    </row>
    <row r="11" spans="1:74" ht="18.399999999999999" customHeight="1">
      <c r="B11" s="14"/>
      <c r="E11" s="21" t="s">
        <v>21</v>
      </c>
      <c r="AK11" s="20" t="s">
        <v>26</v>
      </c>
      <c r="AN11" s="21" t="s">
        <v>1</v>
      </c>
      <c r="AR11" s="14"/>
      <c r="BE11" s="235"/>
      <c r="BS11" s="11" t="s">
        <v>6</v>
      </c>
    </row>
    <row r="12" spans="1:74" ht="6.95" customHeight="1">
      <c r="B12" s="14"/>
      <c r="AR12" s="14"/>
      <c r="BE12" s="235"/>
      <c r="BS12" s="11" t="s">
        <v>6</v>
      </c>
    </row>
    <row r="13" spans="1:74" ht="12" customHeight="1">
      <c r="B13" s="14"/>
      <c r="D13" s="20" t="s">
        <v>27</v>
      </c>
      <c r="AK13" s="20" t="s">
        <v>25</v>
      </c>
      <c r="AN13" s="2" t="s">
        <v>28</v>
      </c>
      <c r="AR13" s="14"/>
      <c r="BE13" s="235"/>
      <c r="BS13" s="11" t="s">
        <v>6</v>
      </c>
    </row>
    <row r="14" spans="1:74" ht="12.75">
      <c r="B14" s="14"/>
      <c r="E14" s="239" t="s">
        <v>28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0" t="s">
        <v>26</v>
      </c>
      <c r="AN14" s="2" t="s">
        <v>28</v>
      </c>
      <c r="AR14" s="14"/>
      <c r="BE14" s="235"/>
      <c r="BS14" s="11" t="s">
        <v>6</v>
      </c>
    </row>
    <row r="15" spans="1:74" ht="6.95" customHeight="1">
      <c r="B15" s="14"/>
      <c r="AR15" s="14"/>
      <c r="BE15" s="235"/>
      <c r="BS15" s="11" t="s">
        <v>3</v>
      </c>
    </row>
    <row r="16" spans="1:74" ht="12" customHeight="1">
      <c r="B16" s="14"/>
      <c r="D16" s="20" t="s">
        <v>29</v>
      </c>
      <c r="AK16" s="20" t="s">
        <v>25</v>
      </c>
      <c r="AN16" s="21" t="s">
        <v>1</v>
      </c>
      <c r="AR16" s="14"/>
      <c r="BE16" s="235"/>
      <c r="BS16" s="11" t="s">
        <v>3</v>
      </c>
    </row>
    <row r="17" spans="1:71" ht="18.399999999999999" customHeight="1">
      <c r="B17" s="14"/>
      <c r="E17" s="21" t="s">
        <v>30</v>
      </c>
      <c r="AK17" s="20" t="s">
        <v>26</v>
      </c>
      <c r="AN17" s="21" t="s">
        <v>1</v>
      </c>
      <c r="AR17" s="14"/>
      <c r="BE17" s="235"/>
      <c r="BS17" s="11" t="s">
        <v>31</v>
      </c>
    </row>
    <row r="18" spans="1:71" ht="6.95" customHeight="1">
      <c r="B18" s="14"/>
      <c r="AR18" s="14"/>
      <c r="BE18" s="235"/>
      <c r="BS18" s="11" t="s">
        <v>6</v>
      </c>
    </row>
    <row r="19" spans="1:71" ht="12" customHeight="1">
      <c r="B19" s="14"/>
      <c r="D19" s="20" t="s">
        <v>32</v>
      </c>
      <c r="AK19" s="20" t="s">
        <v>25</v>
      </c>
      <c r="AN19" s="21" t="s">
        <v>1</v>
      </c>
      <c r="AR19" s="14"/>
      <c r="BE19" s="235"/>
      <c r="BS19" s="11" t="s">
        <v>6</v>
      </c>
    </row>
    <row r="20" spans="1:71" ht="18.399999999999999" customHeight="1">
      <c r="B20" s="14"/>
      <c r="E20" s="21" t="s">
        <v>21</v>
      </c>
      <c r="AK20" s="20" t="s">
        <v>26</v>
      </c>
      <c r="AN20" s="21" t="s">
        <v>1</v>
      </c>
      <c r="AR20" s="14"/>
      <c r="BE20" s="235"/>
      <c r="BS20" s="11" t="s">
        <v>31</v>
      </c>
    </row>
    <row r="21" spans="1:71" ht="6.95" customHeight="1">
      <c r="B21" s="14"/>
      <c r="AR21" s="14"/>
      <c r="BE21" s="235"/>
    </row>
    <row r="22" spans="1:71" ht="12" customHeight="1">
      <c r="B22" s="14"/>
      <c r="D22" s="20" t="s">
        <v>33</v>
      </c>
      <c r="AR22" s="14"/>
      <c r="BE22" s="235"/>
    </row>
    <row r="23" spans="1:71" ht="16.5" customHeight="1">
      <c r="B23" s="14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R23" s="14"/>
      <c r="BE23" s="235"/>
    </row>
    <row r="24" spans="1:71" ht="6.95" customHeight="1">
      <c r="B24" s="14"/>
      <c r="AR24" s="14"/>
      <c r="BE24" s="235"/>
    </row>
    <row r="25" spans="1:71" ht="6.95" customHeight="1">
      <c r="B25" s="14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4"/>
      <c r="BE25" s="235"/>
    </row>
    <row r="26" spans="1:71" s="27" customFormat="1" ht="25.9" customHeight="1">
      <c r="A26" s="23"/>
      <c r="B26" s="24"/>
      <c r="C26" s="23"/>
      <c r="D26" s="25" t="s">
        <v>34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42">
        <f>ROUND(AG94,2)</f>
        <v>0</v>
      </c>
      <c r="AL26" s="243"/>
      <c r="AM26" s="243"/>
      <c r="AN26" s="243"/>
      <c r="AO26" s="243"/>
      <c r="AP26" s="23"/>
      <c r="AQ26" s="23"/>
      <c r="AR26" s="24"/>
      <c r="BE26" s="235"/>
    </row>
    <row r="27" spans="1:71" s="27" customFormat="1" ht="6.95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4"/>
      <c r="BE27" s="235"/>
    </row>
    <row r="28" spans="1:71" s="27" customFormat="1" ht="12.75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244" t="s">
        <v>35</v>
      </c>
      <c r="M28" s="244"/>
      <c r="N28" s="244"/>
      <c r="O28" s="244"/>
      <c r="P28" s="244"/>
      <c r="Q28" s="23"/>
      <c r="R28" s="23"/>
      <c r="S28" s="23"/>
      <c r="T28" s="23"/>
      <c r="U28" s="23"/>
      <c r="V28" s="23"/>
      <c r="W28" s="244" t="s">
        <v>36</v>
      </c>
      <c r="X28" s="244"/>
      <c r="Y28" s="244"/>
      <c r="Z28" s="244"/>
      <c r="AA28" s="244"/>
      <c r="AB28" s="244"/>
      <c r="AC28" s="244"/>
      <c r="AD28" s="244"/>
      <c r="AE28" s="244"/>
      <c r="AF28" s="23"/>
      <c r="AG28" s="23"/>
      <c r="AH28" s="23"/>
      <c r="AI28" s="23"/>
      <c r="AJ28" s="23"/>
      <c r="AK28" s="244" t="s">
        <v>37</v>
      </c>
      <c r="AL28" s="244"/>
      <c r="AM28" s="244"/>
      <c r="AN28" s="244"/>
      <c r="AO28" s="244"/>
      <c r="AP28" s="23"/>
      <c r="AQ28" s="23"/>
      <c r="AR28" s="24"/>
      <c r="BE28" s="235"/>
    </row>
    <row r="29" spans="1:71" s="28" customFormat="1" ht="14.45" customHeight="1">
      <c r="B29" s="29"/>
      <c r="D29" s="20" t="s">
        <v>38</v>
      </c>
      <c r="F29" s="20" t="s">
        <v>39</v>
      </c>
      <c r="L29" s="227">
        <v>0.21</v>
      </c>
      <c r="M29" s="228"/>
      <c r="N29" s="228"/>
      <c r="O29" s="228"/>
      <c r="P29" s="228"/>
      <c r="W29" s="229">
        <f>ROUND(AZ94, 2)</f>
        <v>0</v>
      </c>
      <c r="X29" s="228"/>
      <c r="Y29" s="228"/>
      <c r="Z29" s="228"/>
      <c r="AA29" s="228"/>
      <c r="AB29" s="228"/>
      <c r="AC29" s="228"/>
      <c r="AD29" s="228"/>
      <c r="AE29" s="228"/>
      <c r="AK29" s="229">
        <f>ROUND(AV94, 2)</f>
        <v>0</v>
      </c>
      <c r="AL29" s="228"/>
      <c r="AM29" s="228"/>
      <c r="AN29" s="228"/>
      <c r="AO29" s="228"/>
      <c r="AR29" s="29"/>
      <c r="BE29" s="236"/>
    </row>
    <row r="30" spans="1:71" s="28" customFormat="1" ht="14.45" customHeight="1">
      <c r="B30" s="29"/>
      <c r="F30" s="20" t="s">
        <v>40</v>
      </c>
      <c r="L30" s="227">
        <v>0.15</v>
      </c>
      <c r="M30" s="228"/>
      <c r="N30" s="228"/>
      <c r="O30" s="228"/>
      <c r="P30" s="228"/>
      <c r="W30" s="229">
        <f>ROUND(BA94, 2)</f>
        <v>0</v>
      </c>
      <c r="X30" s="228"/>
      <c r="Y30" s="228"/>
      <c r="Z30" s="228"/>
      <c r="AA30" s="228"/>
      <c r="AB30" s="228"/>
      <c r="AC30" s="228"/>
      <c r="AD30" s="228"/>
      <c r="AE30" s="228"/>
      <c r="AK30" s="229">
        <f>ROUND(AW94, 2)</f>
        <v>0</v>
      </c>
      <c r="AL30" s="228"/>
      <c r="AM30" s="228"/>
      <c r="AN30" s="228"/>
      <c r="AO30" s="228"/>
      <c r="AR30" s="29"/>
      <c r="BE30" s="236"/>
    </row>
    <row r="31" spans="1:71" s="28" customFormat="1" ht="14.45" hidden="1" customHeight="1">
      <c r="B31" s="29"/>
      <c r="F31" s="20" t="s">
        <v>41</v>
      </c>
      <c r="L31" s="227">
        <v>0.21</v>
      </c>
      <c r="M31" s="228"/>
      <c r="N31" s="228"/>
      <c r="O31" s="228"/>
      <c r="P31" s="228"/>
      <c r="W31" s="229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K31" s="229">
        <v>0</v>
      </c>
      <c r="AL31" s="228"/>
      <c r="AM31" s="228"/>
      <c r="AN31" s="228"/>
      <c r="AO31" s="228"/>
      <c r="AR31" s="29"/>
      <c r="BE31" s="236"/>
    </row>
    <row r="32" spans="1:71" s="28" customFormat="1" ht="14.45" hidden="1" customHeight="1">
      <c r="B32" s="29"/>
      <c r="F32" s="20" t="s">
        <v>42</v>
      </c>
      <c r="L32" s="227">
        <v>0.15</v>
      </c>
      <c r="M32" s="228"/>
      <c r="N32" s="228"/>
      <c r="O32" s="228"/>
      <c r="P32" s="228"/>
      <c r="W32" s="229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K32" s="229">
        <v>0</v>
      </c>
      <c r="AL32" s="228"/>
      <c r="AM32" s="228"/>
      <c r="AN32" s="228"/>
      <c r="AO32" s="228"/>
      <c r="AR32" s="29"/>
      <c r="BE32" s="236"/>
    </row>
    <row r="33" spans="1:57" s="28" customFormat="1" ht="14.45" hidden="1" customHeight="1">
      <c r="B33" s="29"/>
      <c r="F33" s="20" t="s">
        <v>43</v>
      </c>
      <c r="L33" s="227">
        <v>0</v>
      </c>
      <c r="M33" s="228"/>
      <c r="N33" s="228"/>
      <c r="O33" s="228"/>
      <c r="P33" s="228"/>
      <c r="W33" s="229">
        <f>ROUND(BD94, 2)</f>
        <v>0</v>
      </c>
      <c r="X33" s="228"/>
      <c r="Y33" s="228"/>
      <c r="Z33" s="228"/>
      <c r="AA33" s="228"/>
      <c r="AB33" s="228"/>
      <c r="AC33" s="228"/>
      <c r="AD33" s="228"/>
      <c r="AE33" s="228"/>
      <c r="AK33" s="229">
        <v>0</v>
      </c>
      <c r="AL33" s="228"/>
      <c r="AM33" s="228"/>
      <c r="AN33" s="228"/>
      <c r="AO33" s="228"/>
      <c r="AR33" s="29"/>
      <c r="BE33" s="236"/>
    </row>
    <row r="34" spans="1:57" s="27" customFormat="1" ht="6.95" customHeight="1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4"/>
      <c r="BE34" s="235"/>
    </row>
    <row r="35" spans="1:57" s="27" customFormat="1" ht="25.9" customHeight="1">
      <c r="A35" s="23"/>
      <c r="B35" s="24"/>
      <c r="C35" s="30"/>
      <c r="D35" s="31" t="s">
        <v>44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45</v>
      </c>
      <c r="U35" s="32"/>
      <c r="V35" s="32"/>
      <c r="W35" s="32"/>
      <c r="X35" s="233" t="s">
        <v>46</v>
      </c>
      <c r="Y35" s="231"/>
      <c r="Z35" s="231"/>
      <c r="AA35" s="231"/>
      <c r="AB35" s="231"/>
      <c r="AC35" s="32"/>
      <c r="AD35" s="32"/>
      <c r="AE35" s="32"/>
      <c r="AF35" s="32"/>
      <c r="AG35" s="32"/>
      <c r="AH35" s="32"/>
      <c r="AI35" s="32"/>
      <c r="AJ35" s="32"/>
      <c r="AK35" s="230">
        <f>SUM(AK26:AK33)</f>
        <v>0</v>
      </c>
      <c r="AL35" s="231"/>
      <c r="AM35" s="231"/>
      <c r="AN35" s="231"/>
      <c r="AO35" s="232"/>
      <c r="AP35" s="30"/>
      <c r="AQ35" s="30"/>
      <c r="AR35" s="24"/>
      <c r="BE35" s="23"/>
    </row>
    <row r="36" spans="1:57" s="27" customFormat="1" ht="6.95" customHeight="1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4"/>
      <c r="BE36" s="23"/>
    </row>
    <row r="37" spans="1:57" s="27" customFormat="1" ht="14.45" customHeight="1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4"/>
      <c r="BE37" s="23"/>
    </row>
    <row r="38" spans="1:57" ht="14.45" customHeight="1">
      <c r="B38" s="14"/>
      <c r="AR38" s="14"/>
    </row>
    <row r="39" spans="1:57" ht="14.45" customHeight="1">
      <c r="B39" s="14"/>
      <c r="AR39" s="14"/>
    </row>
    <row r="40" spans="1:57" ht="14.45" customHeight="1">
      <c r="B40" s="14"/>
      <c r="AR40" s="14"/>
    </row>
    <row r="41" spans="1:57" ht="14.45" customHeight="1">
      <c r="B41" s="14"/>
      <c r="AR41" s="14"/>
    </row>
    <row r="42" spans="1:57" ht="14.45" customHeight="1">
      <c r="B42" s="14"/>
      <c r="AR42" s="14"/>
    </row>
    <row r="43" spans="1:57" ht="14.45" customHeight="1">
      <c r="B43" s="14"/>
      <c r="AR43" s="14"/>
    </row>
    <row r="44" spans="1:57" ht="14.45" customHeight="1">
      <c r="B44" s="14"/>
      <c r="AR44" s="14"/>
    </row>
    <row r="45" spans="1:57" ht="14.45" customHeight="1">
      <c r="B45" s="14"/>
      <c r="AR45" s="14"/>
    </row>
    <row r="46" spans="1:57" ht="14.45" customHeight="1">
      <c r="B46" s="14"/>
      <c r="AR46" s="14"/>
    </row>
    <row r="47" spans="1:57" ht="14.45" customHeight="1">
      <c r="B47" s="14"/>
      <c r="AR47" s="14"/>
    </row>
    <row r="48" spans="1:57" ht="14.45" customHeight="1">
      <c r="B48" s="14"/>
      <c r="AR48" s="14"/>
    </row>
    <row r="49" spans="1:57" s="27" customFormat="1" ht="14.45" customHeight="1">
      <c r="B49" s="34"/>
      <c r="D49" s="35" t="s">
        <v>47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5" t="s">
        <v>48</v>
      </c>
      <c r="AI49" s="36"/>
      <c r="AJ49" s="36"/>
      <c r="AK49" s="36"/>
      <c r="AL49" s="36"/>
      <c r="AM49" s="36"/>
      <c r="AN49" s="36"/>
      <c r="AO49" s="36"/>
      <c r="AR49" s="34"/>
    </row>
    <row r="50" spans="1:57">
      <c r="B50" s="14"/>
      <c r="AR50" s="14"/>
    </row>
    <row r="51" spans="1:57">
      <c r="B51" s="14"/>
      <c r="AR51" s="14"/>
    </row>
    <row r="52" spans="1:57">
      <c r="B52" s="14"/>
      <c r="AR52" s="14"/>
    </row>
    <row r="53" spans="1:57">
      <c r="B53" s="14"/>
      <c r="AR53" s="14"/>
    </row>
    <row r="54" spans="1:57">
      <c r="B54" s="14"/>
      <c r="AR54" s="14"/>
    </row>
    <row r="55" spans="1:57">
      <c r="B55" s="14"/>
      <c r="AR55" s="14"/>
    </row>
    <row r="56" spans="1:57">
      <c r="B56" s="14"/>
      <c r="AR56" s="14"/>
    </row>
    <row r="57" spans="1:57">
      <c r="B57" s="14"/>
      <c r="AR57" s="14"/>
    </row>
    <row r="58" spans="1:57">
      <c r="B58" s="14"/>
      <c r="AR58" s="14"/>
    </row>
    <row r="59" spans="1:57">
      <c r="B59" s="14"/>
      <c r="AR59" s="14"/>
    </row>
    <row r="60" spans="1:57" s="27" customFormat="1" ht="12.75">
      <c r="A60" s="23"/>
      <c r="B60" s="24"/>
      <c r="C60" s="23"/>
      <c r="D60" s="37" t="s">
        <v>49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37" t="s">
        <v>50</v>
      </c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37" t="s">
        <v>49</v>
      </c>
      <c r="AI60" s="26"/>
      <c r="AJ60" s="26"/>
      <c r="AK60" s="26"/>
      <c r="AL60" s="26"/>
      <c r="AM60" s="37" t="s">
        <v>50</v>
      </c>
      <c r="AN60" s="26"/>
      <c r="AO60" s="26"/>
      <c r="AP60" s="23"/>
      <c r="AQ60" s="23"/>
      <c r="AR60" s="24"/>
      <c r="BE60" s="23"/>
    </row>
    <row r="61" spans="1:57">
      <c r="B61" s="14"/>
      <c r="AR61" s="14"/>
    </row>
    <row r="62" spans="1:57">
      <c r="B62" s="14"/>
      <c r="AR62" s="14"/>
    </row>
    <row r="63" spans="1:57">
      <c r="B63" s="14"/>
      <c r="AR63" s="14"/>
    </row>
    <row r="64" spans="1:57" s="27" customFormat="1" ht="12.75">
      <c r="A64" s="23"/>
      <c r="B64" s="24"/>
      <c r="C64" s="23"/>
      <c r="D64" s="35" t="s">
        <v>51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5" t="s">
        <v>52</v>
      </c>
      <c r="AI64" s="38"/>
      <c r="AJ64" s="38"/>
      <c r="AK64" s="38"/>
      <c r="AL64" s="38"/>
      <c r="AM64" s="38"/>
      <c r="AN64" s="38"/>
      <c r="AO64" s="38"/>
      <c r="AP64" s="23"/>
      <c r="AQ64" s="23"/>
      <c r="AR64" s="24"/>
      <c r="BE64" s="23"/>
    </row>
    <row r="65" spans="1:57">
      <c r="B65" s="14"/>
      <c r="AR65" s="14"/>
    </row>
    <row r="66" spans="1:57">
      <c r="B66" s="14"/>
      <c r="AR66" s="14"/>
    </row>
    <row r="67" spans="1:57">
      <c r="B67" s="14"/>
      <c r="AR67" s="14"/>
    </row>
    <row r="68" spans="1:57">
      <c r="B68" s="14"/>
      <c r="AR68" s="14"/>
    </row>
    <row r="69" spans="1:57">
      <c r="B69" s="14"/>
      <c r="AR69" s="14"/>
    </row>
    <row r="70" spans="1:57">
      <c r="B70" s="14"/>
      <c r="AR70" s="14"/>
    </row>
    <row r="71" spans="1:57">
      <c r="B71" s="14"/>
      <c r="AR71" s="14"/>
    </row>
    <row r="72" spans="1:57">
      <c r="B72" s="14"/>
      <c r="AR72" s="14"/>
    </row>
    <row r="73" spans="1:57">
      <c r="B73" s="14"/>
      <c r="AR73" s="14"/>
    </row>
    <row r="74" spans="1:57">
      <c r="B74" s="14"/>
      <c r="AR74" s="14"/>
    </row>
    <row r="75" spans="1:57" s="27" customFormat="1" ht="12.75">
      <c r="A75" s="23"/>
      <c r="B75" s="24"/>
      <c r="C75" s="23"/>
      <c r="D75" s="37" t="s">
        <v>49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37" t="s">
        <v>50</v>
      </c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37" t="s">
        <v>49</v>
      </c>
      <c r="AI75" s="26"/>
      <c r="AJ75" s="26"/>
      <c r="AK75" s="26"/>
      <c r="AL75" s="26"/>
      <c r="AM75" s="37" t="s">
        <v>50</v>
      </c>
      <c r="AN75" s="26"/>
      <c r="AO75" s="26"/>
      <c r="AP75" s="23"/>
      <c r="AQ75" s="23"/>
      <c r="AR75" s="24"/>
      <c r="BE75" s="23"/>
    </row>
    <row r="76" spans="1:57" s="27" customFormat="1">
      <c r="A76" s="23"/>
      <c r="B76" s="24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4"/>
      <c r="BE76" s="23"/>
    </row>
    <row r="77" spans="1:57" s="27" customFormat="1" ht="6.95" customHeight="1">
      <c r="A77" s="23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4"/>
      <c r="BE77" s="23"/>
    </row>
    <row r="81" spans="1:91" s="27" customFormat="1" ht="6.95" customHeight="1">
      <c r="A81" s="23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4"/>
      <c r="BE81" s="23"/>
    </row>
    <row r="82" spans="1:91" s="27" customFormat="1" ht="24.95" customHeight="1">
      <c r="A82" s="23"/>
      <c r="B82" s="24"/>
      <c r="C82" s="15" t="s">
        <v>53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4"/>
      <c r="BE82" s="23"/>
    </row>
    <row r="83" spans="1:91" s="27" customFormat="1" ht="6.95" customHeight="1">
      <c r="A83" s="23"/>
      <c r="B83" s="24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4"/>
      <c r="BE83" s="23"/>
    </row>
    <row r="84" spans="1:91" s="43" customFormat="1" ht="12" customHeight="1">
      <c r="B84" s="44"/>
      <c r="C84" s="20" t="s">
        <v>13</v>
      </c>
      <c r="L84" s="43" t="str">
        <f>K5</f>
        <v>2020/03</v>
      </c>
      <c r="AR84" s="44"/>
    </row>
    <row r="85" spans="1:91" s="45" customFormat="1" ht="36.950000000000003" customHeight="1">
      <c r="B85" s="46"/>
      <c r="C85" s="47" t="s">
        <v>16</v>
      </c>
      <c r="L85" s="246" t="str">
        <f>K6</f>
        <v>Oprava mostních objektů v úseku Choceň - Borohrádek</v>
      </c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R85" s="46"/>
    </row>
    <row r="86" spans="1:91" s="27" customFormat="1" ht="6.95" customHeight="1">
      <c r="A86" s="23"/>
      <c r="B86" s="24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4"/>
      <c r="BE86" s="23"/>
    </row>
    <row r="87" spans="1:91" s="27" customFormat="1" ht="12" customHeight="1">
      <c r="A87" s="23"/>
      <c r="B87" s="24"/>
      <c r="C87" s="20" t="s">
        <v>20</v>
      </c>
      <c r="D87" s="23"/>
      <c r="E87" s="23"/>
      <c r="F87" s="23"/>
      <c r="G87" s="23"/>
      <c r="H87" s="23"/>
      <c r="I87" s="23"/>
      <c r="J87" s="23"/>
      <c r="K87" s="23"/>
      <c r="L87" s="48" t="str">
        <f>IF(K8="","",K8)</f>
        <v xml:space="preserve"> 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0" t="s">
        <v>22</v>
      </c>
      <c r="AJ87" s="23"/>
      <c r="AK87" s="23"/>
      <c r="AL87" s="23"/>
      <c r="AM87" s="224" t="str">
        <f>IF(AN8= "","",AN8)</f>
        <v>7. 1. 2020</v>
      </c>
      <c r="AN87" s="224"/>
      <c r="AO87" s="23"/>
      <c r="AP87" s="23"/>
      <c r="AQ87" s="23"/>
      <c r="AR87" s="24"/>
      <c r="BE87" s="23"/>
    </row>
    <row r="88" spans="1:91" s="27" customFormat="1" ht="6.95" customHeight="1">
      <c r="A88" s="23"/>
      <c r="B88" s="24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4"/>
      <c r="BE88" s="23"/>
    </row>
    <row r="89" spans="1:91" s="27" customFormat="1" ht="15.2" customHeight="1">
      <c r="A89" s="23"/>
      <c r="B89" s="24"/>
      <c r="C89" s="20" t="s">
        <v>24</v>
      </c>
      <c r="D89" s="23"/>
      <c r="E89" s="23"/>
      <c r="F89" s="23"/>
      <c r="G89" s="23"/>
      <c r="H89" s="23"/>
      <c r="I89" s="23"/>
      <c r="J89" s="23"/>
      <c r="K89" s="23"/>
      <c r="L89" s="43" t="str">
        <f>IF(E11= "","",E11)</f>
        <v xml:space="preserve"> 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0" t="s">
        <v>29</v>
      </c>
      <c r="AJ89" s="23"/>
      <c r="AK89" s="23"/>
      <c r="AL89" s="23"/>
      <c r="AM89" s="225" t="str">
        <f>IF(E17="","",E17)</f>
        <v>MDS</v>
      </c>
      <c r="AN89" s="226"/>
      <c r="AO89" s="226"/>
      <c r="AP89" s="226"/>
      <c r="AQ89" s="23"/>
      <c r="AR89" s="24"/>
      <c r="AS89" s="212" t="s">
        <v>54</v>
      </c>
      <c r="AT89" s="213"/>
      <c r="AU89" s="49"/>
      <c r="AV89" s="49"/>
      <c r="AW89" s="49"/>
      <c r="AX89" s="49"/>
      <c r="AY89" s="49"/>
      <c r="AZ89" s="49"/>
      <c r="BA89" s="49"/>
      <c r="BB89" s="49"/>
      <c r="BC89" s="49"/>
      <c r="BD89" s="50"/>
      <c r="BE89" s="23"/>
    </row>
    <row r="90" spans="1:91" s="27" customFormat="1" ht="15.2" customHeight="1">
      <c r="A90" s="23"/>
      <c r="B90" s="24"/>
      <c r="C90" s="20" t="s">
        <v>27</v>
      </c>
      <c r="D90" s="23"/>
      <c r="E90" s="23"/>
      <c r="F90" s="23"/>
      <c r="G90" s="23"/>
      <c r="H90" s="23"/>
      <c r="I90" s="23"/>
      <c r="J90" s="23"/>
      <c r="K90" s="23"/>
      <c r="L90" s="43" t="str">
        <f>IF(E14= "Vyplň údaj","",E14)</f>
        <v/>
      </c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0" t="s">
        <v>32</v>
      </c>
      <c r="AJ90" s="23"/>
      <c r="AK90" s="23"/>
      <c r="AL90" s="23"/>
      <c r="AM90" s="225" t="str">
        <f>IF(E20="","",E20)</f>
        <v xml:space="preserve"> </v>
      </c>
      <c r="AN90" s="226"/>
      <c r="AO90" s="226"/>
      <c r="AP90" s="226"/>
      <c r="AQ90" s="23"/>
      <c r="AR90" s="24"/>
      <c r="AS90" s="214"/>
      <c r="AT90" s="215"/>
      <c r="AU90" s="51"/>
      <c r="AV90" s="51"/>
      <c r="AW90" s="51"/>
      <c r="AX90" s="51"/>
      <c r="AY90" s="51"/>
      <c r="AZ90" s="51"/>
      <c r="BA90" s="51"/>
      <c r="BB90" s="51"/>
      <c r="BC90" s="51"/>
      <c r="BD90" s="52"/>
      <c r="BE90" s="23"/>
    </row>
    <row r="91" spans="1:91" s="27" customFormat="1" ht="10.9" customHeight="1">
      <c r="A91" s="23"/>
      <c r="B91" s="24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4"/>
      <c r="AS91" s="214"/>
      <c r="AT91" s="215"/>
      <c r="AU91" s="51"/>
      <c r="AV91" s="51"/>
      <c r="AW91" s="51"/>
      <c r="AX91" s="51"/>
      <c r="AY91" s="51"/>
      <c r="AZ91" s="51"/>
      <c r="BA91" s="51"/>
      <c r="BB91" s="51"/>
      <c r="BC91" s="51"/>
      <c r="BD91" s="52"/>
      <c r="BE91" s="23"/>
    </row>
    <row r="92" spans="1:91" s="27" customFormat="1" ht="29.25" customHeight="1">
      <c r="A92" s="23"/>
      <c r="B92" s="24"/>
      <c r="C92" s="251" t="s">
        <v>55</v>
      </c>
      <c r="D92" s="223"/>
      <c r="E92" s="223"/>
      <c r="F92" s="223"/>
      <c r="G92" s="223"/>
      <c r="H92" s="53"/>
      <c r="I92" s="249" t="s">
        <v>56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2" t="s">
        <v>57</v>
      </c>
      <c r="AH92" s="223"/>
      <c r="AI92" s="223"/>
      <c r="AJ92" s="223"/>
      <c r="AK92" s="223"/>
      <c r="AL92" s="223"/>
      <c r="AM92" s="223"/>
      <c r="AN92" s="249" t="s">
        <v>58</v>
      </c>
      <c r="AO92" s="223"/>
      <c r="AP92" s="250"/>
      <c r="AQ92" s="54" t="s">
        <v>59</v>
      </c>
      <c r="AR92" s="24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  <c r="BE92" s="23"/>
    </row>
    <row r="93" spans="1:91" s="27" customFormat="1" ht="10.9" customHeight="1">
      <c r="A93" s="23"/>
      <c r="B93" s="24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4"/>
      <c r="AS93" s="58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60"/>
      <c r="BE93" s="23"/>
    </row>
    <row r="94" spans="1:91" s="61" customFormat="1" ht="32.450000000000003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48">
        <f>ROUND(AG95+AG98+AG101+AG104,2)</f>
        <v>0</v>
      </c>
      <c r="AH94" s="248"/>
      <c r="AI94" s="248"/>
      <c r="AJ94" s="248"/>
      <c r="AK94" s="248"/>
      <c r="AL94" s="248"/>
      <c r="AM94" s="248"/>
      <c r="AN94" s="218">
        <f t="shared" ref="AN94:AN106" si="0">SUM(AG94,AT94)</f>
        <v>0</v>
      </c>
      <c r="AO94" s="218"/>
      <c r="AP94" s="218"/>
      <c r="AQ94" s="65" t="s">
        <v>1</v>
      </c>
      <c r="AR94" s="62"/>
      <c r="AS94" s="66">
        <f>ROUND(AS95+AS98+AS101+AS104,2)</f>
        <v>0</v>
      </c>
      <c r="AT94" s="67">
        <f t="shared" ref="AT94:AT106" si="1">ROUND(SUM(AV94:AW94),2)</f>
        <v>0</v>
      </c>
      <c r="AU94" s="68">
        <f>ROUND(AU95+AU98+AU101+AU104,5)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ROUND(AZ95+AZ98+AZ101+AZ104,2)</f>
        <v>0</v>
      </c>
      <c r="BA94" s="67">
        <f>ROUND(BA95+BA98+BA101+BA104,2)</f>
        <v>0</v>
      </c>
      <c r="BB94" s="67">
        <f>ROUND(BB95+BB98+BB101+BB104,2)</f>
        <v>0</v>
      </c>
      <c r="BC94" s="67">
        <f>ROUND(BC95+BC98+BC101+BC104,2)</f>
        <v>0</v>
      </c>
      <c r="BD94" s="69">
        <f>ROUND(BD95+BD98+BD101+BD104,2)</f>
        <v>0</v>
      </c>
      <c r="BS94" s="70" t="s">
        <v>73</v>
      </c>
      <c r="BT94" s="70" t="s">
        <v>74</v>
      </c>
      <c r="BU94" s="71" t="s">
        <v>75</v>
      </c>
      <c r="BV94" s="70" t="s">
        <v>76</v>
      </c>
      <c r="BW94" s="70" t="s">
        <v>4</v>
      </c>
      <c r="BX94" s="70" t="s">
        <v>77</v>
      </c>
      <c r="CL94" s="70" t="s">
        <v>1</v>
      </c>
    </row>
    <row r="95" spans="1:91" s="72" customFormat="1" ht="16.5" customHeight="1">
      <c r="B95" s="73"/>
      <c r="C95" s="74"/>
      <c r="D95" s="252" t="s">
        <v>78</v>
      </c>
      <c r="E95" s="252"/>
      <c r="F95" s="252"/>
      <c r="G95" s="252"/>
      <c r="H95" s="252"/>
      <c r="I95" s="75"/>
      <c r="J95" s="252" t="s">
        <v>79</v>
      </c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21">
        <f>ROUND(SUM(AG96:AG97),2)</f>
        <v>0</v>
      </c>
      <c r="AH95" s="211"/>
      <c r="AI95" s="211"/>
      <c r="AJ95" s="211"/>
      <c r="AK95" s="211"/>
      <c r="AL95" s="211"/>
      <c r="AM95" s="211"/>
      <c r="AN95" s="210">
        <f t="shared" si="0"/>
        <v>0</v>
      </c>
      <c r="AO95" s="211"/>
      <c r="AP95" s="211"/>
      <c r="AQ95" s="76" t="s">
        <v>80</v>
      </c>
      <c r="AR95" s="73"/>
      <c r="AS95" s="77">
        <f>ROUND(SUM(AS96:AS97),2)</f>
        <v>0</v>
      </c>
      <c r="AT95" s="78">
        <f t="shared" si="1"/>
        <v>0</v>
      </c>
      <c r="AU95" s="79">
        <f>ROUND(SUM(AU96:AU97),5)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ROUND(SUM(AZ96:AZ97),2)</f>
        <v>0</v>
      </c>
      <c r="BA95" s="78">
        <f>ROUND(SUM(BA96:BA97),2)</f>
        <v>0</v>
      </c>
      <c r="BB95" s="78">
        <f>ROUND(SUM(BB96:BB97),2)</f>
        <v>0</v>
      </c>
      <c r="BC95" s="78">
        <f>ROUND(SUM(BC96:BC97),2)</f>
        <v>0</v>
      </c>
      <c r="BD95" s="80">
        <f>ROUND(SUM(BD96:BD97),2)</f>
        <v>0</v>
      </c>
      <c r="BS95" s="81" t="s">
        <v>73</v>
      </c>
      <c r="BT95" s="81" t="s">
        <v>81</v>
      </c>
      <c r="BU95" s="81" t="s">
        <v>75</v>
      </c>
      <c r="BV95" s="81" t="s">
        <v>76</v>
      </c>
      <c r="BW95" s="81" t="s">
        <v>82</v>
      </c>
      <c r="BX95" s="81" t="s">
        <v>4</v>
      </c>
      <c r="CL95" s="81" t="s">
        <v>1</v>
      </c>
      <c r="CM95" s="81" t="s">
        <v>83</v>
      </c>
    </row>
    <row r="96" spans="1:91" s="43" customFormat="1" ht="16.5" customHeight="1">
      <c r="A96" s="82" t="s">
        <v>84</v>
      </c>
      <c r="B96" s="44"/>
      <c r="C96" s="83"/>
      <c r="D96" s="83"/>
      <c r="E96" s="245" t="s">
        <v>78</v>
      </c>
      <c r="F96" s="245"/>
      <c r="G96" s="245"/>
      <c r="H96" s="245"/>
      <c r="I96" s="245"/>
      <c r="J96" s="83"/>
      <c r="K96" s="245" t="s">
        <v>85</v>
      </c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16">
        <f>'SO 01 - Stavební část Mos...'!J32</f>
        <v>0</v>
      </c>
      <c r="AH96" s="217"/>
      <c r="AI96" s="217"/>
      <c r="AJ96" s="217"/>
      <c r="AK96" s="217"/>
      <c r="AL96" s="217"/>
      <c r="AM96" s="217"/>
      <c r="AN96" s="216">
        <f t="shared" si="0"/>
        <v>0</v>
      </c>
      <c r="AO96" s="217"/>
      <c r="AP96" s="217"/>
      <c r="AQ96" s="84" t="s">
        <v>86</v>
      </c>
      <c r="AR96" s="44"/>
      <c r="AS96" s="85">
        <v>0</v>
      </c>
      <c r="AT96" s="86">
        <f t="shared" si="1"/>
        <v>0</v>
      </c>
      <c r="AU96" s="87">
        <f>'SO 01 - Stavební část Mos...'!P136</f>
        <v>0</v>
      </c>
      <c r="AV96" s="86">
        <f>'SO 01 - Stavební část Mos...'!J35</f>
        <v>0</v>
      </c>
      <c r="AW96" s="86">
        <f>'SO 01 - Stavební část Mos...'!J36</f>
        <v>0</v>
      </c>
      <c r="AX96" s="86">
        <f>'SO 01 - Stavební část Mos...'!J37</f>
        <v>0</v>
      </c>
      <c r="AY96" s="86">
        <f>'SO 01 - Stavební část Mos...'!J38</f>
        <v>0</v>
      </c>
      <c r="AZ96" s="86">
        <f>'SO 01 - Stavební část Mos...'!F35</f>
        <v>0</v>
      </c>
      <c r="BA96" s="86">
        <f>'SO 01 - Stavební část Mos...'!F36</f>
        <v>0</v>
      </c>
      <c r="BB96" s="86">
        <f>'SO 01 - Stavební část Mos...'!F37</f>
        <v>0</v>
      </c>
      <c r="BC96" s="86">
        <f>'SO 01 - Stavební část Mos...'!F38</f>
        <v>0</v>
      </c>
      <c r="BD96" s="88">
        <f>'SO 01 - Stavební část Mos...'!F39</f>
        <v>0</v>
      </c>
      <c r="BT96" s="21" t="s">
        <v>83</v>
      </c>
      <c r="BV96" s="21" t="s">
        <v>76</v>
      </c>
      <c r="BW96" s="21" t="s">
        <v>87</v>
      </c>
      <c r="BX96" s="21" t="s">
        <v>82</v>
      </c>
      <c r="CL96" s="21" t="s">
        <v>1</v>
      </c>
    </row>
    <row r="97" spans="1:91" s="43" customFormat="1" ht="23.25" customHeight="1">
      <c r="A97" s="82" t="s">
        <v>84</v>
      </c>
      <c r="B97" s="44"/>
      <c r="C97" s="83"/>
      <c r="D97" s="83"/>
      <c r="E97" s="245" t="s">
        <v>88</v>
      </c>
      <c r="F97" s="245"/>
      <c r="G97" s="245"/>
      <c r="H97" s="245"/>
      <c r="I97" s="245"/>
      <c r="J97" s="83"/>
      <c r="K97" s="245" t="s">
        <v>89</v>
      </c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16">
        <f>'SO 01 VRN - Vedlejší rozp...'!J32</f>
        <v>0</v>
      </c>
      <c r="AH97" s="217"/>
      <c r="AI97" s="217"/>
      <c r="AJ97" s="217"/>
      <c r="AK97" s="217"/>
      <c r="AL97" s="217"/>
      <c r="AM97" s="217"/>
      <c r="AN97" s="216">
        <f t="shared" si="0"/>
        <v>0</v>
      </c>
      <c r="AO97" s="217"/>
      <c r="AP97" s="217"/>
      <c r="AQ97" s="84" t="s">
        <v>86</v>
      </c>
      <c r="AR97" s="44"/>
      <c r="AS97" s="85">
        <v>0</v>
      </c>
      <c r="AT97" s="86">
        <f t="shared" si="1"/>
        <v>0</v>
      </c>
      <c r="AU97" s="87">
        <f>'SO 01 VRN - Vedlejší rozp...'!P124</f>
        <v>0</v>
      </c>
      <c r="AV97" s="86">
        <f>'SO 01 VRN - Vedlejší rozp...'!J35</f>
        <v>0</v>
      </c>
      <c r="AW97" s="86">
        <f>'SO 01 VRN - Vedlejší rozp...'!J36</f>
        <v>0</v>
      </c>
      <c r="AX97" s="86">
        <f>'SO 01 VRN - Vedlejší rozp...'!J37</f>
        <v>0</v>
      </c>
      <c r="AY97" s="86">
        <f>'SO 01 VRN - Vedlejší rozp...'!J38</f>
        <v>0</v>
      </c>
      <c r="AZ97" s="86">
        <f>'SO 01 VRN - Vedlejší rozp...'!F35</f>
        <v>0</v>
      </c>
      <c r="BA97" s="86">
        <f>'SO 01 VRN - Vedlejší rozp...'!F36</f>
        <v>0</v>
      </c>
      <c r="BB97" s="86">
        <f>'SO 01 VRN - Vedlejší rozp...'!F37</f>
        <v>0</v>
      </c>
      <c r="BC97" s="86">
        <f>'SO 01 VRN - Vedlejší rozp...'!F38</f>
        <v>0</v>
      </c>
      <c r="BD97" s="88">
        <f>'SO 01 VRN - Vedlejší rozp...'!F39</f>
        <v>0</v>
      </c>
      <c r="BT97" s="21" t="s">
        <v>83</v>
      </c>
      <c r="BV97" s="21" t="s">
        <v>76</v>
      </c>
      <c r="BW97" s="21" t="s">
        <v>90</v>
      </c>
      <c r="BX97" s="21" t="s">
        <v>82</v>
      </c>
      <c r="CL97" s="21" t="s">
        <v>1</v>
      </c>
    </row>
    <row r="98" spans="1:91" s="72" customFormat="1" ht="16.5" customHeight="1">
      <c r="B98" s="73"/>
      <c r="C98" s="74"/>
      <c r="D98" s="252" t="s">
        <v>91</v>
      </c>
      <c r="E98" s="252"/>
      <c r="F98" s="252"/>
      <c r="G98" s="252"/>
      <c r="H98" s="252"/>
      <c r="I98" s="75"/>
      <c r="J98" s="252" t="s">
        <v>92</v>
      </c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21">
        <f>ROUND(SUM(AG99:AG100),2)</f>
        <v>0</v>
      </c>
      <c r="AH98" s="211"/>
      <c r="AI98" s="211"/>
      <c r="AJ98" s="211"/>
      <c r="AK98" s="211"/>
      <c r="AL98" s="211"/>
      <c r="AM98" s="211"/>
      <c r="AN98" s="210">
        <f t="shared" si="0"/>
        <v>0</v>
      </c>
      <c r="AO98" s="211"/>
      <c r="AP98" s="211"/>
      <c r="AQ98" s="76" t="s">
        <v>80</v>
      </c>
      <c r="AR98" s="73"/>
      <c r="AS98" s="77">
        <f>ROUND(SUM(AS99:AS100),2)</f>
        <v>0</v>
      </c>
      <c r="AT98" s="78">
        <f t="shared" si="1"/>
        <v>0</v>
      </c>
      <c r="AU98" s="79">
        <f>ROUND(SUM(AU99:AU100),5)</f>
        <v>0</v>
      </c>
      <c r="AV98" s="78">
        <f>ROUND(AZ98*L29,2)</f>
        <v>0</v>
      </c>
      <c r="AW98" s="78">
        <f>ROUND(BA98*L30,2)</f>
        <v>0</v>
      </c>
      <c r="AX98" s="78">
        <f>ROUND(BB98*L29,2)</f>
        <v>0</v>
      </c>
      <c r="AY98" s="78">
        <f>ROUND(BC98*L30,2)</f>
        <v>0</v>
      </c>
      <c r="AZ98" s="78">
        <f>ROUND(SUM(AZ99:AZ100),2)</f>
        <v>0</v>
      </c>
      <c r="BA98" s="78">
        <f>ROUND(SUM(BA99:BA100),2)</f>
        <v>0</v>
      </c>
      <c r="BB98" s="78">
        <f>ROUND(SUM(BB99:BB100),2)</f>
        <v>0</v>
      </c>
      <c r="BC98" s="78">
        <f>ROUND(SUM(BC99:BC100),2)</f>
        <v>0</v>
      </c>
      <c r="BD98" s="80">
        <f>ROUND(SUM(BD99:BD100),2)</f>
        <v>0</v>
      </c>
      <c r="BS98" s="81" t="s">
        <v>73</v>
      </c>
      <c r="BT98" s="81" t="s">
        <v>81</v>
      </c>
      <c r="BU98" s="81" t="s">
        <v>75</v>
      </c>
      <c r="BV98" s="81" t="s">
        <v>76</v>
      </c>
      <c r="BW98" s="81" t="s">
        <v>93</v>
      </c>
      <c r="BX98" s="81" t="s">
        <v>4</v>
      </c>
      <c r="CL98" s="81" t="s">
        <v>1</v>
      </c>
      <c r="CM98" s="81" t="s">
        <v>83</v>
      </c>
    </row>
    <row r="99" spans="1:91" s="43" customFormat="1" ht="16.5" customHeight="1">
      <c r="A99" s="82" t="s">
        <v>84</v>
      </c>
      <c r="B99" s="44"/>
      <c r="C99" s="83"/>
      <c r="D99" s="83"/>
      <c r="E99" s="245" t="s">
        <v>91</v>
      </c>
      <c r="F99" s="245"/>
      <c r="G99" s="245"/>
      <c r="H99" s="245"/>
      <c r="I99" s="245"/>
      <c r="J99" s="83"/>
      <c r="K99" s="245" t="s">
        <v>94</v>
      </c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16">
        <f>'SO 02 - Stavební část Pro...'!J32</f>
        <v>0</v>
      </c>
      <c r="AH99" s="217"/>
      <c r="AI99" s="217"/>
      <c r="AJ99" s="217"/>
      <c r="AK99" s="217"/>
      <c r="AL99" s="217"/>
      <c r="AM99" s="217"/>
      <c r="AN99" s="216">
        <f t="shared" si="0"/>
        <v>0</v>
      </c>
      <c r="AO99" s="217"/>
      <c r="AP99" s="217"/>
      <c r="AQ99" s="84" t="s">
        <v>86</v>
      </c>
      <c r="AR99" s="44"/>
      <c r="AS99" s="85">
        <v>0</v>
      </c>
      <c r="AT99" s="86">
        <f t="shared" si="1"/>
        <v>0</v>
      </c>
      <c r="AU99" s="87">
        <f>'SO 02 - Stavební část Pro...'!P134</f>
        <v>0</v>
      </c>
      <c r="AV99" s="86">
        <f>'SO 02 - Stavební část Pro...'!J35</f>
        <v>0</v>
      </c>
      <c r="AW99" s="86">
        <f>'SO 02 - Stavební část Pro...'!J36</f>
        <v>0</v>
      </c>
      <c r="AX99" s="86">
        <f>'SO 02 - Stavební část Pro...'!J37</f>
        <v>0</v>
      </c>
      <c r="AY99" s="86">
        <f>'SO 02 - Stavební část Pro...'!J38</f>
        <v>0</v>
      </c>
      <c r="AZ99" s="86">
        <f>'SO 02 - Stavební část Pro...'!F35</f>
        <v>0</v>
      </c>
      <c r="BA99" s="86">
        <f>'SO 02 - Stavební část Pro...'!F36</f>
        <v>0</v>
      </c>
      <c r="BB99" s="86">
        <f>'SO 02 - Stavební část Pro...'!F37</f>
        <v>0</v>
      </c>
      <c r="BC99" s="86">
        <f>'SO 02 - Stavební část Pro...'!F38</f>
        <v>0</v>
      </c>
      <c r="BD99" s="88">
        <f>'SO 02 - Stavební část Pro...'!F39</f>
        <v>0</v>
      </c>
      <c r="BT99" s="21" t="s">
        <v>83</v>
      </c>
      <c r="BV99" s="21" t="s">
        <v>76</v>
      </c>
      <c r="BW99" s="21" t="s">
        <v>95</v>
      </c>
      <c r="BX99" s="21" t="s">
        <v>93</v>
      </c>
      <c r="CL99" s="21" t="s">
        <v>1</v>
      </c>
    </row>
    <row r="100" spans="1:91" s="43" customFormat="1" ht="23.25" customHeight="1">
      <c r="A100" s="82" t="s">
        <v>84</v>
      </c>
      <c r="B100" s="44"/>
      <c r="C100" s="83"/>
      <c r="D100" s="83"/>
      <c r="E100" s="245" t="s">
        <v>96</v>
      </c>
      <c r="F100" s="245"/>
      <c r="G100" s="245"/>
      <c r="H100" s="245"/>
      <c r="I100" s="245"/>
      <c r="J100" s="83"/>
      <c r="K100" s="245" t="s">
        <v>97</v>
      </c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16">
        <f>'SO 02 VRN - Vedlejší rozp...'!J32</f>
        <v>0</v>
      </c>
      <c r="AH100" s="217"/>
      <c r="AI100" s="217"/>
      <c r="AJ100" s="217"/>
      <c r="AK100" s="217"/>
      <c r="AL100" s="217"/>
      <c r="AM100" s="217"/>
      <c r="AN100" s="216">
        <f t="shared" si="0"/>
        <v>0</v>
      </c>
      <c r="AO100" s="217"/>
      <c r="AP100" s="217"/>
      <c r="AQ100" s="84" t="s">
        <v>86</v>
      </c>
      <c r="AR100" s="44"/>
      <c r="AS100" s="85">
        <v>0</v>
      </c>
      <c r="AT100" s="86">
        <f t="shared" si="1"/>
        <v>0</v>
      </c>
      <c r="AU100" s="87">
        <f>'SO 02 VRN - Vedlejší rozp...'!P124</f>
        <v>0</v>
      </c>
      <c r="AV100" s="86">
        <f>'SO 02 VRN - Vedlejší rozp...'!J35</f>
        <v>0</v>
      </c>
      <c r="AW100" s="86">
        <f>'SO 02 VRN - Vedlejší rozp...'!J36</f>
        <v>0</v>
      </c>
      <c r="AX100" s="86">
        <f>'SO 02 VRN - Vedlejší rozp...'!J37</f>
        <v>0</v>
      </c>
      <c r="AY100" s="86">
        <f>'SO 02 VRN - Vedlejší rozp...'!J38</f>
        <v>0</v>
      </c>
      <c r="AZ100" s="86">
        <f>'SO 02 VRN - Vedlejší rozp...'!F35</f>
        <v>0</v>
      </c>
      <c r="BA100" s="86">
        <f>'SO 02 VRN - Vedlejší rozp...'!F36</f>
        <v>0</v>
      </c>
      <c r="BB100" s="86">
        <f>'SO 02 VRN - Vedlejší rozp...'!F37</f>
        <v>0</v>
      </c>
      <c r="BC100" s="86">
        <f>'SO 02 VRN - Vedlejší rozp...'!F38</f>
        <v>0</v>
      </c>
      <c r="BD100" s="88">
        <f>'SO 02 VRN - Vedlejší rozp...'!F39</f>
        <v>0</v>
      </c>
      <c r="BT100" s="21" t="s">
        <v>83</v>
      </c>
      <c r="BV100" s="21" t="s">
        <v>76</v>
      </c>
      <c r="BW100" s="21" t="s">
        <v>98</v>
      </c>
      <c r="BX100" s="21" t="s">
        <v>93</v>
      </c>
      <c r="CL100" s="21" t="s">
        <v>1</v>
      </c>
    </row>
    <row r="101" spans="1:91" s="72" customFormat="1" ht="16.5" customHeight="1">
      <c r="B101" s="73"/>
      <c r="C101" s="74"/>
      <c r="D101" s="252" t="s">
        <v>99</v>
      </c>
      <c r="E101" s="252"/>
      <c r="F101" s="252"/>
      <c r="G101" s="252"/>
      <c r="H101" s="252"/>
      <c r="I101" s="75"/>
      <c r="J101" s="252" t="s">
        <v>100</v>
      </c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21">
        <f>ROUND(SUM(AG102:AG103),2)</f>
        <v>0</v>
      </c>
      <c r="AH101" s="211"/>
      <c r="AI101" s="211"/>
      <c r="AJ101" s="211"/>
      <c r="AK101" s="211"/>
      <c r="AL101" s="211"/>
      <c r="AM101" s="211"/>
      <c r="AN101" s="210">
        <f t="shared" si="0"/>
        <v>0</v>
      </c>
      <c r="AO101" s="211"/>
      <c r="AP101" s="211"/>
      <c r="AQ101" s="76" t="s">
        <v>80</v>
      </c>
      <c r="AR101" s="73"/>
      <c r="AS101" s="77">
        <f>ROUND(SUM(AS102:AS103),2)</f>
        <v>0</v>
      </c>
      <c r="AT101" s="78">
        <f t="shared" si="1"/>
        <v>0</v>
      </c>
      <c r="AU101" s="79">
        <f>ROUND(SUM(AU102:AU103),5)</f>
        <v>0</v>
      </c>
      <c r="AV101" s="78">
        <f>ROUND(AZ101*L29,2)</f>
        <v>0</v>
      </c>
      <c r="AW101" s="78">
        <f>ROUND(BA101*L30,2)</f>
        <v>0</v>
      </c>
      <c r="AX101" s="78">
        <f>ROUND(BB101*L29,2)</f>
        <v>0</v>
      </c>
      <c r="AY101" s="78">
        <f>ROUND(BC101*L30,2)</f>
        <v>0</v>
      </c>
      <c r="AZ101" s="78">
        <f>ROUND(SUM(AZ102:AZ103),2)</f>
        <v>0</v>
      </c>
      <c r="BA101" s="78">
        <f>ROUND(SUM(BA102:BA103),2)</f>
        <v>0</v>
      </c>
      <c r="BB101" s="78">
        <f>ROUND(SUM(BB102:BB103),2)</f>
        <v>0</v>
      </c>
      <c r="BC101" s="78">
        <f>ROUND(SUM(BC102:BC103),2)</f>
        <v>0</v>
      </c>
      <c r="BD101" s="80">
        <f>ROUND(SUM(BD102:BD103),2)</f>
        <v>0</v>
      </c>
      <c r="BS101" s="81" t="s">
        <v>73</v>
      </c>
      <c r="BT101" s="81" t="s">
        <v>81</v>
      </c>
      <c r="BU101" s="81" t="s">
        <v>75</v>
      </c>
      <c r="BV101" s="81" t="s">
        <v>76</v>
      </c>
      <c r="BW101" s="81" t="s">
        <v>101</v>
      </c>
      <c r="BX101" s="81" t="s">
        <v>4</v>
      </c>
      <c r="CL101" s="81" t="s">
        <v>1</v>
      </c>
      <c r="CM101" s="81" t="s">
        <v>83</v>
      </c>
    </row>
    <row r="102" spans="1:91" s="43" customFormat="1" ht="16.5" customHeight="1">
      <c r="A102" s="82" t="s">
        <v>84</v>
      </c>
      <c r="B102" s="44"/>
      <c r="C102" s="83"/>
      <c r="D102" s="83"/>
      <c r="E102" s="245" t="s">
        <v>99</v>
      </c>
      <c r="F102" s="245"/>
      <c r="G102" s="245"/>
      <c r="H102" s="245"/>
      <c r="I102" s="245"/>
      <c r="J102" s="83"/>
      <c r="K102" s="245" t="s">
        <v>102</v>
      </c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16">
        <f>'SO 03 - Stavební část Pro...'!J32</f>
        <v>0</v>
      </c>
      <c r="AH102" s="217"/>
      <c r="AI102" s="217"/>
      <c r="AJ102" s="217"/>
      <c r="AK102" s="217"/>
      <c r="AL102" s="217"/>
      <c r="AM102" s="217"/>
      <c r="AN102" s="216">
        <f t="shared" si="0"/>
        <v>0</v>
      </c>
      <c r="AO102" s="217"/>
      <c r="AP102" s="217"/>
      <c r="AQ102" s="84" t="s">
        <v>86</v>
      </c>
      <c r="AR102" s="44"/>
      <c r="AS102" s="85">
        <v>0</v>
      </c>
      <c r="AT102" s="86">
        <f t="shared" si="1"/>
        <v>0</v>
      </c>
      <c r="AU102" s="87">
        <f>'SO 03 - Stavební část Pro...'!P134</f>
        <v>0</v>
      </c>
      <c r="AV102" s="86">
        <f>'SO 03 - Stavební část Pro...'!J35</f>
        <v>0</v>
      </c>
      <c r="AW102" s="86">
        <f>'SO 03 - Stavební část Pro...'!J36</f>
        <v>0</v>
      </c>
      <c r="AX102" s="86">
        <f>'SO 03 - Stavební část Pro...'!J37</f>
        <v>0</v>
      </c>
      <c r="AY102" s="86">
        <f>'SO 03 - Stavební část Pro...'!J38</f>
        <v>0</v>
      </c>
      <c r="AZ102" s="86">
        <f>'SO 03 - Stavební část Pro...'!F35</f>
        <v>0</v>
      </c>
      <c r="BA102" s="86">
        <f>'SO 03 - Stavební část Pro...'!F36</f>
        <v>0</v>
      </c>
      <c r="BB102" s="86">
        <f>'SO 03 - Stavební část Pro...'!F37</f>
        <v>0</v>
      </c>
      <c r="BC102" s="86">
        <f>'SO 03 - Stavební část Pro...'!F38</f>
        <v>0</v>
      </c>
      <c r="BD102" s="88">
        <f>'SO 03 - Stavební část Pro...'!F39</f>
        <v>0</v>
      </c>
      <c r="BT102" s="21" t="s">
        <v>83</v>
      </c>
      <c r="BV102" s="21" t="s">
        <v>76</v>
      </c>
      <c r="BW102" s="21" t="s">
        <v>103</v>
      </c>
      <c r="BX102" s="21" t="s">
        <v>101</v>
      </c>
      <c r="CL102" s="21" t="s">
        <v>1</v>
      </c>
    </row>
    <row r="103" spans="1:91" s="43" customFormat="1" ht="23.25" customHeight="1">
      <c r="A103" s="82" t="s">
        <v>84</v>
      </c>
      <c r="B103" s="44"/>
      <c r="C103" s="83"/>
      <c r="D103" s="83"/>
      <c r="E103" s="245" t="s">
        <v>104</v>
      </c>
      <c r="F103" s="245"/>
      <c r="G103" s="245"/>
      <c r="H103" s="245"/>
      <c r="I103" s="245"/>
      <c r="J103" s="83"/>
      <c r="K103" s="245" t="s">
        <v>105</v>
      </c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16">
        <f>'SO 03 VRN - Vedlejší rozp...'!J32</f>
        <v>0</v>
      </c>
      <c r="AH103" s="217"/>
      <c r="AI103" s="217"/>
      <c r="AJ103" s="217"/>
      <c r="AK103" s="217"/>
      <c r="AL103" s="217"/>
      <c r="AM103" s="217"/>
      <c r="AN103" s="216">
        <f t="shared" si="0"/>
        <v>0</v>
      </c>
      <c r="AO103" s="217"/>
      <c r="AP103" s="217"/>
      <c r="AQ103" s="84" t="s">
        <v>86</v>
      </c>
      <c r="AR103" s="44"/>
      <c r="AS103" s="85">
        <v>0</v>
      </c>
      <c r="AT103" s="86">
        <f t="shared" si="1"/>
        <v>0</v>
      </c>
      <c r="AU103" s="87">
        <f>'SO 03 VRN - Vedlejší rozp...'!P124</f>
        <v>0</v>
      </c>
      <c r="AV103" s="86">
        <f>'SO 03 VRN - Vedlejší rozp...'!J35</f>
        <v>0</v>
      </c>
      <c r="AW103" s="86">
        <f>'SO 03 VRN - Vedlejší rozp...'!J36</f>
        <v>0</v>
      </c>
      <c r="AX103" s="86">
        <f>'SO 03 VRN - Vedlejší rozp...'!J37</f>
        <v>0</v>
      </c>
      <c r="AY103" s="86">
        <f>'SO 03 VRN - Vedlejší rozp...'!J38</f>
        <v>0</v>
      </c>
      <c r="AZ103" s="86">
        <f>'SO 03 VRN - Vedlejší rozp...'!F35</f>
        <v>0</v>
      </c>
      <c r="BA103" s="86">
        <f>'SO 03 VRN - Vedlejší rozp...'!F36</f>
        <v>0</v>
      </c>
      <c r="BB103" s="86">
        <f>'SO 03 VRN - Vedlejší rozp...'!F37</f>
        <v>0</v>
      </c>
      <c r="BC103" s="86">
        <f>'SO 03 VRN - Vedlejší rozp...'!F38</f>
        <v>0</v>
      </c>
      <c r="BD103" s="88">
        <f>'SO 03 VRN - Vedlejší rozp...'!F39</f>
        <v>0</v>
      </c>
      <c r="BT103" s="21" t="s">
        <v>83</v>
      </c>
      <c r="BV103" s="21" t="s">
        <v>76</v>
      </c>
      <c r="BW103" s="21" t="s">
        <v>106</v>
      </c>
      <c r="BX103" s="21" t="s">
        <v>101</v>
      </c>
      <c r="CL103" s="21" t="s">
        <v>1</v>
      </c>
    </row>
    <row r="104" spans="1:91" s="72" customFormat="1" ht="16.5" customHeight="1">
      <c r="B104" s="73"/>
      <c r="C104" s="74"/>
      <c r="D104" s="252" t="s">
        <v>107</v>
      </c>
      <c r="E104" s="252"/>
      <c r="F104" s="252"/>
      <c r="G104" s="252"/>
      <c r="H104" s="252"/>
      <c r="I104" s="75"/>
      <c r="J104" s="252" t="s">
        <v>108</v>
      </c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21">
        <f>ROUND(SUM(AG105:AG106),2)</f>
        <v>0</v>
      </c>
      <c r="AH104" s="211"/>
      <c r="AI104" s="211"/>
      <c r="AJ104" s="211"/>
      <c r="AK104" s="211"/>
      <c r="AL104" s="211"/>
      <c r="AM104" s="211"/>
      <c r="AN104" s="210">
        <f t="shared" si="0"/>
        <v>0</v>
      </c>
      <c r="AO104" s="211"/>
      <c r="AP104" s="211"/>
      <c r="AQ104" s="76" t="s">
        <v>80</v>
      </c>
      <c r="AR104" s="73"/>
      <c r="AS104" s="77">
        <f>ROUND(SUM(AS105:AS106),2)</f>
        <v>0</v>
      </c>
      <c r="AT104" s="78">
        <f t="shared" si="1"/>
        <v>0</v>
      </c>
      <c r="AU104" s="79">
        <f>ROUND(SUM(AU105:AU106),5)</f>
        <v>0</v>
      </c>
      <c r="AV104" s="78">
        <f>ROUND(AZ104*L29,2)</f>
        <v>0</v>
      </c>
      <c r="AW104" s="78">
        <f>ROUND(BA104*L30,2)</f>
        <v>0</v>
      </c>
      <c r="AX104" s="78">
        <f>ROUND(BB104*L29,2)</f>
        <v>0</v>
      </c>
      <c r="AY104" s="78">
        <f>ROUND(BC104*L30,2)</f>
        <v>0</v>
      </c>
      <c r="AZ104" s="78">
        <f>ROUND(SUM(AZ105:AZ106),2)</f>
        <v>0</v>
      </c>
      <c r="BA104" s="78">
        <f>ROUND(SUM(BA105:BA106),2)</f>
        <v>0</v>
      </c>
      <c r="BB104" s="78">
        <f>ROUND(SUM(BB105:BB106),2)</f>
        <v>0</v>
      </c>
      <c r="BC104" s="78">
        <f>ROUND(SUM(BC105:BC106),2)</f>
        <v>0</v>
      </c>
      <c r="BD104" s="80">
        <f>ROUND(SUM(BD105:BD106),2)</f>
        <v>0</v>
      </c>
      <c r="BS104" s="81" t="s">
        <v>73</v>
      </c>
      <c r="BT104" s="81" t="s">
        <v>81</v>
      </c>
      <c r="BU104" s="81" t="s">
        <v>75</v>
      </c>
      <c r="BV104" s="81" t="s">
        <v>76</v>
      </c>
      <c r="BW104" s="81" t="s">
        <v>109</v>
      </c>
      <c r="BX104" s="81" t="s">
        <v>4</v>
      </c>
      <c r="CL104" s="81" t="s">
        <v>1</v>
      </c>
      <c r="CM104" s="81" t="s">
        <v>83</v>
      </c>
    </row>
    <row r="105" spans="1:91" s="43" customFormat="1" ht="16.5" customHeight="1">
      <c r="A105" s="82" t="s">
        <v>84</v>
      </c>
      <c r="B105" s="44"/>
      <c r="C105" s="83"/>
      <c r="D105" s="83"/>
      <c r="E105" s="245" t="s">
        <v>107</v>
      </c>
      <c r="F105" s="245"/>
      <c r="G105" s="245"/>
      <c r="H105" s="245"/>
      <c r="I105" s="245"/>
      <c r="J105" s="83"/>
      <c r="K105" s="245" t="s">
        <v>110</v>
      </c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16">
        <f>'SO 04 - Stavební část Pro...'!J32</f>
        <v>0</v>
      </c>
      <c r="AH105" s="217"/>
      <c r="AI105" s="217"/>
      <c r="AJ105" s="217"/>
      <c r="AK105" s="217"/>
      <c r="AL105" s="217"/>
      <c r="AM105" s="217"/>
      <c r="AN105" s="216">
        <f t="shared" si="0"/>
        <v>0</v>
      </c>
      <c r="AO105" s="217"/>
      <c r="AP105" s="217"/>
      <c r="AQ105" s="84" t="s">
        <v>86</v>
      </c>
      <c r="AR105" s="44"/>
      <c r="AS105" s="85">
        <v>0</v>
      </c>
      <c r="AT105" s="86">
        <f t="shared" si="1"/>
        <v>0</v>
      </c>
      <c r="AU105" s="87">
        <f>'SO 04 - Stavební část Pro...'!P130</f>
        <v>0</v>
      </c>
      <c r="AV105" s="86">
        <f>'SO 04 - Stavební část Pro...'!J35</f>
        <v>0</v>
      </c>
      <c r="AW105" s="86">
        <f>'SO 04 - Stavební část Pro...'!J36</f>
        <v>0</v>
      </c>
      <c r="AX105" s="86">
        <f>'SO 04 - Stavební část Pro...'!J37</f>
        <v>0</v>
      </c>
      <c r="AY105" s="86">
        <f>'SO 04 - Stavební část Pro...'!J38</f>
        <v>0</v>
      </c>
      <c r="AZ105" s="86">
        <f>'SO 04 - Stavební část Pro...'!F35</f>
        <v>0</v>
      </c>
      <c r="BA105" s="86">
        <f>'SO 04 - Stavební část Pro...'!F36</f>
        <v>0</v>
      </c>
      <c r="BB105" s="86">
        <f>'SO 04 - Stavební část Pro...'!F37</f>
        <v>0</v>
      </c>
      <c r="BC105" s="86">
        <f>'SO 04 - Stavební část Pro...'!F38</f>
        <v>0</v>
      </c>
      <c r="BD105" s="88">
        <f>'SO 04 - Stavební část Pro...'!F39</f>
        <v>0</v>
      </c>
      <c r="BT105" s="21" t="s">
        <v>83</v>
      </c>
      <c r="BV105" s="21" t="s">
        <v>76</v>
      </c>
      <c r="BW105" s="21" t="s">
        <v>111</v>
      </c>
      <c r="BX105" s="21" t="s">
        <v>109</v>
      </c>
      <c r="CL105" s="21" t="s">
        <v>1</v>
      </c>
    </row>
    <row r="106" spans="1:91" s="43" customFormat="1" ht="23.25" customHeight="1">
      <c r="A106" s="82" t="s">
        <v>84</v>
      </c>
      <c r="B106" s="44"/>
      <c r="C106" s="83"/>
      <c r="D106" s="83"/>
      <c r="E106" s="245" t="s">
        <v>112</v>
      </c>
      <c r="F106" s="245"/>
      <c r="G106" s="245"/>
      <c r="H106" s="245"/>
      <c r="I106" s="245"/>
      <c r="J106" s="83"/>
      <c r="K106" s="245" t="s">
        <v>113</v>
      </c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16">
        <f>'SO 04 VRN - Vedlejší rozp...'!J32</f>
        <v>0</v>
      </c>
      <c r="AH106" s="217"/>
      <c r="AI106" s="217"/>
      <c r="AJ106" s="217"/>
      <c r="AK106" s="217"/>
      <c r="AL106" s="217"/>
      <c r="AM106" s="217"/>
      <c r="AN106" s="216">
        <f t="shared" si="0"/>
        <v>0</v>
      </c>
      <c r="AO106" s="217"/>
      <c r="AP106" s="217"/>
      <c r="AQ106" s="84" t="s">
        <v>86</v>
      </c>
      <c r="AR106" s="44"/>
      <c r="AS106" s="89">
        <v>0</v>
      </c>
      <c r="AT106" s="90">
        <f t="shared" si="1"/>
        <v>0</v>
      </c>
      <c r="AU106" s="91">
        <f>'SO 04 VRN - Vedlejší rozp...'!P124</f>
        <v>0</v>
      </c>
      <c r="AV106" s="90">
        <f>'SO 04 VRN - Vedlejší rozp...'!J35</f>
        <v>0</v>
      </c>
      <c r="AW106" s="90">
        <f>'SO 04 VRN - Vedlejší rozp...'!J36</f>
        <v>0</v>
      </c>
      <c r="AX106" s="90">
        <f>'SO 04 VRN - Vedlejší rozp...'!J37</f>
        <v>0</v>
      </c>
      <c r="AY106" s="90">
        <f>'SO 04 VRN - Vedlejší rozp...'!J38</f>
        <v>0</v>
      </c>
      <c r="AZ106" s="90">
        <f>'SO 04 VRN - Vedlejší rozp...'!F35</f>
        <v>0</v>
      </c>
      <c r="BA106" s="90">
        <f>'SO 04 VRN - Vedlejší rozp...'!F36</f>
        <v>0</v>
      </c>
      <c r="BB106" s="90">
        <f>'SO 04 VRN - Vedlejší rozp...'!F37</f>
        <v>0</v>
      </c>
      <c r="BC106" s="90">
        <f>'SO 04 VRN - Vedlejší rozp...'!F38</f>
        <v>0</v>
      </c>
      <c r="BD106" s="92">
        <f>'SO 04 VRN - Vedlejší rozp...'!F39</f>
        <v>0</v>
      </c>
      <c r="BT106" s="21" t="s">
        <v>83</v>
      </c>
      <c r="BV106" s="21" t="s">
        <v>76</v>
      </c>
      <c r="BW106" s="21" t="s">
        <v>114</v>
      </c>
      <c r="BX106" s="21" t="s">
        <v>109</v>
      </c>
      <c r="CL106" s="21" t="s">
        <v>1</v>
      </c>
    </row>
    <row r="107" spans="1:91" s="27" customFormat="1" ht="30" customHeight="1">
      <c r="A107" s="23"/>
      <c r="B107" s="24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4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</row>
    <row r="108" spans="1:91" s="27" customFormat="1" ht="6.95" customHeight="1">
      <c r="A108" s="23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24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</row>
  </sheetData>
  <sheetProtection password="9F15" sheet="1" objects="1" scenarios="1"/>
  <mergeCells count="86">
    <mergeCell ref="C92:G92"/>
    <mergeCell ref="D104:H104"/>
    <mergeCell ref="D98:H98"/>
    <mergeCell ref="D95:H95"/>
    <mergeCell ref="D101:H101"/>
    <mergeCell ref="E99:I99"/>
    <mergeCell ref="E96:I96"/>
    <mergeCell ref="E100:I100"/>
    <mergeCell ref="E102:I102"/>
    <mergeCell ref="E103:I103"/>
    <mergeCell ref="E97:I97"/>
    <mergeCell ref="I92:AF92"/>
    <mergeCell ref="J101:AF101"/>
    <mergeCell ref="J95:AF95"/>
    <mergeCell ref="J98:AF98"/>
    <mergeCell ref="J104:AF104"/>
    <mergeCell ref="K97:AF97"/>
    <mergeCell ref="K100:AF100"/>
    <mergeCell ref="K102:AF102"/>
    <mergeCell ref="K99:AF99"/>
    <mergeCell ref="K103:AF103"/>
    <mergeCell ref="K96:AF96"/>
    <mergeCell ref="L85:AO85"/>
    <mergeCell ref="E105:I105"/>
    <mergeCell ref="K105:AF105"/>
    <mergeCell ref="E106:I106"/>
    <mergeCell ref="K106:AF106"/>
    <mergeCell ref="AG94:AM94"/>
    <mergeCell ref="AN97:AP97"/>
    <mergeCell ref="AN104:AP104"/>
    <mergeCell ref="AN103:AP103"/>
    <mergeCell ref="AN96:AP96"/>
    <mergeCell ref="AN92:AP92"/>
    <mergeCell ref="AN102:AP102"/>
    <mergeCell ref="AN99:AP99"/>
    <mergeCell ref="AN101:AP101"/>
    <mergeCell ref="AN100:AP100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8:AM98"/>
    <mergeCell ref="AG104:AM104"/>
    <mergeCell ref="AG103:AM103"/>
    <mergeCell ref="AG102:AM102"/>
    <mergeCell ref="AG101:AM101"/>
    <mergeCell ref="AG97:AM97"/>
    <mergeCell ref="AG100:AM100"/>
    <mergeCell ref="AG92:AM92"/>
    <mergeCell ref="AG95:AM95"/>
    <mergeCell ref="AG99:AM99"/>
    <mergeCell ref="AG96:AM96"/>
    <mergeCell ref="AM87:AN87"/>
    <mergeCell ref="AM89:AP89"/>
    <mergeCell ref="AM90:AP90"/>
    <mergeCell ref="AN95:AP95"/>
    <mergeCell ref="AN98:AP98"/>
    <mergeCell ref="AS89:AT91"/>
    <mergeCell ref="AN105:AP105"/>
    <mergeCell ref="AG105:AM105"/>
    <mergeCell ref="AN106:AP106"/>
    <mergeCell ref="AG106:AM106"/>
    <mergeCell ref="AN94:AP94"/>
  </mergeCells>
  <hyperlinks>
    <hyperlink ref="A96" location="'SO 01 - Stavební část Mos...'!C2" display="/"/>
    <hyperlink ref="A97" location="'SO 01 VRN - Vedlejší rozp...'!C2" display="/"/>
    <hyperlink ref="A99" location="'SO 02 - Stavební část Pro...'!C2" display="/"/>
    <hyperlink ref="A100" location="'SO 02 VRN - Vedlejší rozp...'!C2" display="/"/>
    <hyperlink ref="A102" location="'SO 03 - Stavební část Pro...'!C2" display="/"/>
    <hyperlink ref="A103" location="'SO 03 VRN - Vedlejší rozp...'!C2" display="/"/>
    <hyperlink ref="A105" location="'SO 04 - Stavební část Pro...'!C2" display="/"/>
    <hyperlink ref="A106" location="'SO 04 VRN - Vedlejší rozp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2"/>
  <sheetViews>
    <sheetView showGridLines="0" topLeftCell="A119" workbookViewId="0">
      <selection activeCell="I142" sqref="I142"/>
    </sheetView>
  </sheetViews>
  <sheetFormatPr defaultRowHeight="11.25"/>
  <cols>
    <col min="1" max="1" width="8.33203125" style="10" customWidth="1"/>
    <col min="2" max="2" width="1.6640625" style="10" customWidth="1"/>
    <col min="3" max="3" width="4.1640625" style="10" customWidth="1"/>
    <col min="4" max="4" width="4.33203125" style="10" customWidth="1"/>
    <col min="5" max="5" width="17.1640625" style="10" customWidth="1"/>
    <col min="6" max="6" width="50.83203125" style="10" customWidth="1"/>
    <col min="7" max="7" width="7" style="10" customWidth="1"/>
    <col min="8" max="8" width="11.5" style="10" customWidth="1"/>
    <col min="9" max="11" width="20.1640625" style="10" customWidth="1"/>
    <col min="12" max="12" width="9.33203125" style="10" customWidth="1"/>
    <col min="13" max="13" width="10.83203125" style="10" hidden="1" customWidth="1"/>
    <col min="14" max="14" width="9.33203125" style="10" hidden="1"/>
    <col min="15" max="20" width="14.1640625" style="10" hidden="1" customWidth="1"/>
    <col min="21" max="21" width="16.33203125" style="10" hidden="1" customWidth="1"/>
    <col min="22" max="22" width="12.33203125" style="10" customWidth="1"/>
    <col min="23" max="23" width="16.33203125" style="10" customWidth="1"/>
    <col min="24" max="24" width="12.33203125" style="10" customWidth="1"/>
    <col min="25" max="25" width="15" style="10" customWidth="1"/>
    <col min="26" max="26" width="11" style="10" customWidth="1"/>
    <col min="27" max="27" width="15" style="10" customWidth="1"/>
    <col min="28" max="28" width="16.33203125" style="10" customWidth="1"/>
    <col min="29" max="29" width="11" style="10" customWidth="1"/>
    <col min="30" max="30" width="15" style="10" customWidth="1"/>
    <col min="31" max="31" width="16.33203125" style="10" customWidth="1"/>
    <col min="32" max="43" width="9.33203125" style="10"/>
    <col min="44" max="65" width="9.33203125" style="10" hidden="1"/>
    <col min="66" max="16384" width="9.33203125" style="10"/>
  </cols>
  <sheetData>
    <row r="2" spans="1:56" ht="36.950000000000003" customHeight="1">
      <c r="L2" s="219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1" t="s">
        <v>87</v>
      </c>
      <c r="AZ2" s="93" t="s">
        <v>115</v>
      </c>
      <c r="BA2" s="93" t="s">
        <v>1</v>
      </c>
      <c r="BB2" s="93" t="s">
        <v>1</v>
      </c>
      <c r="BC2" s="93" t="s">
        <v>116</v>
      </c>
      <c r="BD2" s="93" t="s">
        <v>83</v>
      </c>
    </row>
    <row r="3" spans="1:5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83</v>
      </c>
      <c r="AZ3" s="93" t="s">
        <v>117</v>
      </c>
      <c r="BA3" s="93" t="s">
        <v>1</v>
      </c>
      <c r="BB3" s="93" t="s">
        <v>1</v>
      </c>
      <c r="BC3" s="93" t="s">
        <v>118</v>
      </c>
      <c r="BD3" s="93" t="s">
        <v>83</v>
      </c>
    </row>
    <row r="4" spans="1:56" ht="24.95" customHeight="1">
      <c r="B4" s="14"/>
      <c r="D4" s="15" t="s">
        <v>119</v>
      </c>
      <c r="L4" s="14"/>
      <c r="M4" s="94" t="s">
        <v>10</v>
      </c>
      <c r="AT4" s="11" t="s">
        <v>3</v>
      </c>
      <c r="AZ4" s="93" t="s">
        <v>120</v>
      </c>
      <c r="BA4" s="93" t="s">
        <v>121</v>
      </c>
      <c r="BB4" s="93" t="s">
        <v>1</v>
      </c>
      <c r="BC4" s="93" t="s">
        <v>122</v>
      </c>
      <c r="BD4" s="93" t="s">
        <v>83</v>
      </c>
    </row>
    <row r="5" spans="1:56" ht="6.95" customHeight="1">
      <c r="B5" s="14"/>
      <c r="L5" s="14"/>
      <c r="AZ5" s="93" t="s">
        <v>123</v>
      </c>
      <c r="BA5" s="93" t="s">
        <v>1</v>
      </c>
      <c r="BB5" s="93" t="s">
        <v>1</v>
      </c>
      <c r="BC5" s="93" t="s">
        <v>124</v>
      </c>
      <c r="BD5" s="93" t="s">
        <v>83</v>
      </c>
    </row>
    <row r="6" spans="1:56" ht="12" customHeight="1">
      <c r="B6" s="14"/>
      <c r="D6" s="20" t="s">
        <v>16</v>
      </c>
      <c r="L6" s="14"/>
      <c r="AZ6" s="93" t="s">
        <v>125</v>
      </c>
      <c r="BA6" s="93" t="s">
        <v>1</v>
      </c>
      <c r="BB6" s="93" t="s">
        <v>1</v>
      </c>
      <c r="BC6" s="93" t="s">
        <v>126</v>
      </c>
      <c r="BD6" s="93" t="s">
        <v>83</v>
      </c>
    </row>
    <row r="7" spans="1:56" ht="16.5" customHeight="1">
      <c r="B7" s="14"/>
      <c r="E7" s="254" t="str">
        <f>'Rekapitulace zakázky'!K6</f>
        <v>Oprava mostních objektů v úseku Choceň - Borohrádek</v>
      </c>
      <c r="F7" s="255"/>
      <c r="G7" s="255"/>
      <c r="H7" s="255"/>
      <c r="L7" s="14"/>
      <c r="AZ7" s="93" t="s">
        <v>127</v>
      </c>
      <c r="BA7" s="93" t="s">
        <v>1</v>
      </c>
      <c r="BB7" s="93" t="s">
        <v>1</v>
      </c>
      <c r="BC7" s="93" t="s">
        <v>128</v>
      </c>
      <c r="BD7" s="93" t="s">
        <v>83</v>
      </c>
    </row>
    <row r="8" spans="1:56" ht="12" customHeight="1">
      <c r="B8" s="14"/>
      <c r="D8" s="20" t="s">
        <v>129</v>
      </c>
      <c r="L8" s="14"/>
      <c r="AZ8" s="93" t="s">
        <v>130</v>
      </c>
      <c r="BA8" s="93" t="s">
        <v>1</v>
      </c>
      <c r="BB8" s="93" t="s">
        <v>1</v>
      </c>
      <c r="BC8" s="93" t="s">
        <v>131</v>
      </c>
      <c r="BD8" s="93" t="s">
        <v>83</v>
      </c>
    </row>
    <row r="9" spans="1:56" s="27" customFormat="1" ht="16.5" customHeight="1">
      <c r="A9" s="23"/>
      <c r="B9" s="24"/>
      <c r="C9" s="23"/>
      <c r="D9" s="23"/>
      <c r="E9" s="254" t="s">
        <v>132</v>
      </c>
      <c r="F9" s="253"/>
      <c r="G9" s="253"/>
      <c r="H9" s="253"/>
      <c r="I9" s="23"/>
      <c r="J9" s="23"/>
      <c r="K9" s="23"/>
      <c r="L9" s="34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56" s="27" customFormat="1" ht="12" customHeight="1">
      <c r="A10" s="23"/>
      <c r="B10" s="24"/>
      <c r="C10" s="23"/>
      <c r="D10" s="20" t="s">
        <v>133</v>
      </c>
      <c r="E10" s="23"/>
      <c r="F10" s="23"/>
      <c r="G10" s="23"/>
      <c r="H10" s="23"/>
      <c r="I10" s="23"/>
      <c r="J10" s="23"/>
      <c r="K10" s="23"/>
      <c r="L10" s="34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56" s="27" customFormat="1" ht="16.5" customHeight="1">
      <c r="A11" s="23"/>
      <c r="B11" s="24"/>
      <c r="C11" s="23"/>
      <c r="D11" s="23"/>
      <c r="E11" s="246" t="s">
        <v>134</v>
      </c>
      <c r="F11" s="253"/>
      <c r="G11" s="253"/>
      <c r="H11" s="253"/>
      <c r="I11" s="23"/>
      <c r="J11" s="23"/>
      <c r="K11" s="23"/>
      <c r="L11" s="34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56" s="27" customFormat="1">
      <c r="A12" s="23"/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34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56" s="27" customFormat="1" ht="12" customHeight="1">
      <c r="A13" s="23"/>
      <c r="B13" s="24"/>
      <c r="C13" s="23"/>
      <c r="D13" s="20" t="s">
        <v>18</v>
      </c>
      <c r="E13" s="23"/>
      <c r="F13" s="21" t="s">
        <v>1</v>
      </c>
      <c r="G13" s="23"/>
      <c r="H13" s="23"/>
      <c r="I13" s="20" t="s">
        <v>19</v>
      </c>
      <c r="J13" s="21" t="s">
        <v>1</v>
      </c>
      <c r="K13" s="23"/>
      <c r="L13" s="34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56" s="27" customFormat="1" ht="12" customHeight="1">
      <c r="A14" s="23"/>
      <c r="B14" s="24"/>
      <c r="C14" s="23"/>
      <c r="D14" s="20" t="s">
        <v>20</v>
      </c>
      <c r="E14" s="23"/>
      <c r="F14" s="21" t="s">
        <v>21</v>
      </c>
      <c r="G14" s="23"/>
      <c r="H14" s="23"/>
      <c r="I14" s="20" t="s">
        <v>22</v>
      </c>
      <c r="J14" s="95" t="str">
        <f>'Rekapitulace zakázky'!AN8</f>
        <v>7. 1. 2020</v>
      </c>
      <c r="K14" s="23"/>
      <c r="L14" s="34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56" s="27" customFormat="1" ht="10.9" customHeight="1">
      <c r="A15" s="23"/>
      <c r="B15" s="24"/>
      <c r="C15" s="23"/>
      <c r="D15" s="23"/>
      <c r="E15" s="23"/>
      <c r="F15" s="23"/>
      <c r="G15" s="23"/>
      <c r="H15" s="23"/>
      <c r="I15" s="23"/>
      <c r="J15" s="23"/>
      <c r="K15" s="23"/>
      <c r="L15" s="34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56" s="27" customFormat="1" ht="12" customHeight="1">
      <c r="A16" s="23"/>
      <c r="B16" s="24"/>
      <c r="C16" s="23"/>
      <c r="D16" s="20" t="s">
        <v>24</v>
      </c>
      <c r="E16" s="23"/>
      <c r="F16" s="23"/>
      <c r="G16" s="23"/>
      <c r="H16" s="23"/>
      <c r="I16" s="20" t="s">
        <v>25</v>
      </c>
      <c r="J16" s="21" t="str">
        <f>IF('Rekapitulace zakázky'!AN10="","",'Rekapitulace zakázky'!AN10)</f>
        <v/>
      </c>
      <c r="K16" s="23"/>
      <c r="L16" s="34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7" customFormat="1" ht="18" customHeight="1">
      <c r="A17" s="23"/>
      <c r="B17" s="24"/>
      <c r="C17" s="23"/>
      <c r="D17" s="23"/>
      <c r="E17" s="21" t="str">
        <f>IF('Rekapitulace zakázky'!E11="","",'Rekapitulace zakázky'!E11)</f>
        <v xml:space="preserve"> </v>
      </c>
      <c r="F17" s="23"/>
      <c r="G17" s="23"/>
      <c r="H17" s="23"/>
      <c r="I17" s="20" t="s">
        <v>26</v>
      </c>
      <c r="J17" s="21" t="str">
        <f>IF('Rekapitulace zakázky'!AN11="","",'Rekapitulace zakázky'!AN11)</f>
        <v/>
      </c>
      <c r="K17" s="23"/>
      <c r="L17" s="34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7" customFormat="1" ht="6.95" customHeight="1">
      <c r="A18" s="23"/>
      <c r="B18" s="24"/>
      <c r="C18" s="23"/>
      <c r="D18" s="23"/>
      <c r="E18" s="23"/>
      <c r="F18" s="23"/>
      <c r="G18" s="23"/>
      <c r="H18" s="23"/>
      <c r="I18" s="23"/>
      <c r="J18" s="23"/>
      <c r="K18" s="23"/>
      <c r="L18" s="34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7" customFormat="1" ht="12" customHeight="1">
      <c r="A19" s="23"/>
      <c r="B19" s="24"/>
      <c r="C19" s="23"/>
      <c r="D19" s="20" t="s">
        <v>27</v>
      </c>
      <c r="E19" s="23"/>
      <c r="F19" s="23"/>
      <c r="G19" s="23"/>
      <c r="H19" s="23"/>
      <c r="I19" s="20" t="s">
        <v>25</v>
      </c>
      <c r="J19" s="1" t="str">
        <f>'Rekapitulace zakázky'!AN13</f>
        <v>Vyplň údaj</v>
      </c>
      <c r="K19" s="23"/>
      <c r="L19" s="34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7" customFormat="1" ht="18" customHeight="1">
      <c r="A20" s="23"/>
      <c r="B20" s="24"/>
      <c r="C20" s="23"/>
      <c r="D20" s="23"/>
      <c r="E20" s="256" t="str">
        <f>'Rekapitulace zakázky'!E14</f>
        <v>Vyplň údaj</v>
      </c>
      <c r="F20" s="257"/>
      <c r="G20" s="257"/>
      <c r="H20" s="257"/>
      <c r="I20" s="20" t="s">
        <v>26</v>
      </c>
      <c r="J20" s="1" t="str">
        <f>'Rekapitulace zakázky'!AN14</f>
        <v>Vyplň údaj</v>
      </c>
      <c r="K20" s="23"/>
      <c r="L20" s="34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7" customFormat="1" ht="6.95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34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7" customFormat="1" ht="12" customHeight="1">
      <c r="A22" s="23"/>
      <c r="B22" s="24"/>
      <c r="C22" s="23"/>
      <c r="D22" s="20" t="s">
        <v>29</v>
      </c>
      <c r="E22" s="23"/>
      <c r="F22" s="23"/>
      <c r="G22" s="23"/>
      <c r="H22" s="23"/>
      <c r="I22" s="20" t="s">
        <v>25</v>
      </c>
      <c r="J22" s="21" t="s">
        <v>1</v>
      </c>
      <c r="K22" s="23"/>
      <c r="L22" s="34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7" customFormat="1" ht="18" customHeight="1">
      <c r="A23" s="23"/>
      <c r="B23" s="24"/>
      <c r="C23" s="23"/>
      <c r="D23" s="23"/>
      <c r="E23" s="21" t="s">
        <v>30</v>
      </c>
      <c r="F23" s="23"/>
      <c r="G23" s="23"/>
      <c r="H23" s="23"/>
      <c r="I23" s="20" t="s">
        <v>26</v>
      </c>
      <c r="J23" s="21" t="s">
        <v>1</v>
      </c>
      <c r="K23" s="23"/>
      <c r="L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7" customFormat="1" ht="6.95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34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7" customFormat="1" ht="12" customHeight="1">
      <c r="A25" s="23"/>
      <c r="B25" s="24"/>
      <c r="C25" s="23"/>
      <c r="D25" s="20" t="s">
        <v>32</v>
      </c>
      <c r="E25" s="23"/>
      <c r="F25" s="23"/>
      <c r="G25" s="23"/>
      <c r="H25" s="23"/>
      <c r="I25" s="20" t="s">
        <v>25</v>
      </c>
      <c r="J25" s="21" t="str">
        <f>IF('Rekapitulace zakázky'!AN19="","",'Rekapitulace zakázky'!AN19)</f>
        <v/>
      </c>
      <c r="K25" s="23"/>
      <c r="L25" s="34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7" customFormat="1" ht="18" customHeight="1">
      <c r="A26" s="23"/>
      <c r="B26" s="24"/>
      <c r="C26" s="23"/>
      <c r="D26" s="23"/>
      <c r="E26" s="21" t="str">
        <f>IF('Rekapitulace zakázky'!E20="","",'Rekapitulace zakázky'!E20)</f>
        <v xml:space="preserve"> </v>
      </c>
      <c r="F26" s="23"/>
      <c r="G26" s="23"/>
      <c r="H26" s="23"/>
      <c r="I26" s="20" t="s">
        <v>26</v>
      </c>
      <c r="J26" s="21" t="str">
        <f>IF('Rekapitulace zakázky'!AN20="","",'Rekapitulace zakázky'!AN20)</f>
        <v/>
      </c>
      <c r="K26" s="23"/>
      <c r="L26" s="34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7" customFormat="1" ht="6.95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34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27" customFormat="1" ht="12" customHeight="1">
      <c r="A28" s="23"/>
      <c r="B28" s="24"/>
      <c r="C28" s="23"/>
      <c r="D28" s="20" t="s">
        <v>33</v>
      </c>
      <c r="E28" s="23"/>
      <c r="F28" s="23"/>
      <c r="G28" s="23"/>
      <c r="H28" s="23"/>
      <c r="I28" s="23"/>
      <c r="J28" s="23"/>
      <c r="K28" s="23"/>
      <c r="L28" s="34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99" customFormat="1" ht="16.5" customHeight="1">
      <c r="A29" s="96"/>
      <c r="B29" s="97"/>
      <c r="C29" s="96"/>
      <c r="D29" s="96"/>
      <c r="E29" s="241" t="s">
        <v>1</v>
      </c>
      <c r="F29" s="241"/>
      <c r="G29" s="241"/>
      <c r="H29" s="241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7" customFormat="1" ht="6.95" customHeight="1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  <c r="L30" s="34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27" customFormat="1" ht="6.95" customHeight="1">
      <c r="A31" s="23"/>
      <c r="B31" s="24"/>
      <c r="C31" s="23"/>
      <c r="D31" s="59"/>
      <c r="E31" s="59"/>
      <c r="F31" s="59"/>
      <c r="G31" s="59"/>
      <c r="H31" s="59"/>
      <c r="I31" s="59"/>
      <c r="J31" s="59"/>
      <c r="K31" s="59"/>
      <c r="L31" s="34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s="27" customFormat="1" ht="25.35" customHeight="1">
      <c r="A32" s="23"/>
      <c r="B32" s="24"/>
      <c r="C32" s="23"/>
      <c r="D32" s="100" t="s">
        <v>34</v>
      </c>
      <c r="E32" s="23"/>
      <c r="F32" s="23"/>
      <c r="G32" s="23"/>
      <c r="H32" s="23"/>
      <c r="I32" s="23"/>
      <c r="J32" s="101">
        <f>ROUND(J136, 2)</f>
        <v>0</v>
      </c>
      <c r="K32" s="23"/>
      <c r="L32" s="34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7" customFormat="1" ht="6.95" customHeight="1">
      <c r="A33" s="23"/>
      <c r="B33" s="24"/>
      <c r="C33" s="23"/>
      <c r="D33" s="59"/>
      <c r="E33" s="59"/>
      <c r="F33" s="59"/>
      <c r="G33" s="59"/>
      <c r="H33" s="59"/>
      <c r="I33" s="59"/>
      <c r="J33" s="59"/>
      <c r="K33" s="59"/>
      <c r="L33" s="34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7" customFormat="1" ht="14.45" customHeight="1">
      <c r="A34" s="23"/>
      <c r="B34" s="24"/>
      <c r="C34" s="23"/>
      <c r="D34" s="23"/>
      <c r="E34" s="23"/>
      <c r="F34" s="102" t="s">
        <v>36</v>
      </c>
      <c r="G34" s="23"/>
      <c r="H34" s="23"/>
      <c r="I34" s="102" t="s">
        <v>35</v>
      </c>
      <c r="J34" s="102" t="s">
        <v>37</v>
      </c>
      <c r="K34" s="23"/>
      <c r="L34" s="34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7" customFormat="1" ht="14.45" customHeight="1">
      <c r="A35" s="23"/>
      <c r="B35" s="24"/>
      <c r="C35" s="23"/>
      <c r="D35" s="103" t="s">
        <v>38</v>
      </c>
      <c r="E35" s="20" t="s">
        <v>39</v>
      </c>
      <c r="F35" s="104">
        <f>ROUND((SUM(BE136:BE441)),  2)</f>
        <v>0</v>
      </c>
      <c r="G35" s="23"/>
      <c r="H35" s="23"/>
      <c r="I35" s="105">
        <v>0.21</v>
      </c>
      <c r="J35" s="104">
        <f>ROUND(((SUM(BE136:BE441))*I35),  2)</f>
        <v>0</v>
      </c>
      <c r="K35" s="23"/>
      <c r="L35" s="34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7" customFormat="1" ht="14.45" customHeight="1">
      <c r="A36" s="23"/>
      <c r="B36" s="24"/>
      <c r="C36" s="23"/>
      <c r="D36" s="23"/>
      <c r="E36" s="20" t="s">
        <v>40</v>
      </c>
      <c r="F36" s="104">
        <f>ROUND((SUM(BF136:BF441)),  2)</f>
        <v>0</v>
      </c>
      <c r="G36" s="23"/>
      <c r="H36" s="23"/>
      <c r="I36" s="105">
        <v>0.15</v>
      </c>
      <c r="J36" s="104">
        <f>ROUND(((SUM(BF136:BF441))*I36),  2)</f>
        <v>0</v>
      </c>
      <c r="K36" s="23"/>
      <c r="L36" s="34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7" customFormat="1" ht="14.45" hidden="1" customHeight="1">
      <c r="A37" s="23"/>
      <c r="B37" s="24"/>
      <c r="C37" s="23"/>
      <c r="D37" s="23"/>
      <c r="E37" s="20" t="s">
        <v>41</v>
      </c>
      <c r="F37" s="104">
        <f>ROUND((SUM(BG136:BG441)),  2)</f>
        <v>0</v>
      </c>
      <c r="G37" s="23"/>
      <c r="H37" s="23"/>
      <c r="I37" s="105">
        <v>0.21</v>
      </c>
      <c r="J37" s="104">
        <f>0</f>
        <v>0</v>
      </c>
      <c r="K37" s="23"/>
      <c r="L37" s="34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7" customFormat="1" ht="14.45" hidden="1" customHeight="1">
      <c r="A38" s="23"/>
      <c r="B38" s="24"/>
      <c r="C38" s="23"/>
      <c r="D38" s="23"/>
      <c r="E38" s="20" t="s">
        <v>42</v>
      </c>
      <c r="F38" s="104">
        <f>ROUND((SUM(BH136:BH441)),  2)</f>
        <v>0</v>
      </c>
      <c r="G38" s="23"/>
      <c r="H38" s="23"/>
      <c r="I38" s="105">
        <v>0.15</v>
      </c>
      <c r="J38" s="104">
        <f>0</f>
        <v>0</v>
      </c>
      <c r="K38" s="23"/>
      <c r="L38" s="34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7" customFormat="1" ht="14.45" hidden="1" customHeight="1">
      <c r="A39" s="23"/>
      <c r="B39" s="24"/>
      <c r="C39" s="23"/>
      <c r="D39" s="23"/>
      <c r="E39" s="20" t="s">
        <v>43</v>
      </c>
      <c r="F39" s="104">
        <f>ROUND((SUM(BI136:BI441)),  2)</f>
        <v>0</v>
      </c>
      <c r="G39" s="23"/>
      <c r="H39" s="23"/>
      <c r="I39" s="105">
        <v>0</v>
      </c>
      <c r="J39" s="104">
        <f>0</f>
        <v>0</v>
      </c>
      <c r="K39" s="23"/>
      <c r="L39" s="34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7" customFormat="1" ht="6.95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34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7" customFormat="1" ht="25.35" customHeight="1">
      <c r="A41" s="23"/>
      <c r="B41" s="24"/>
      <c r="C41" s="106"/>
      <c r="D41" s="107" t="s">
        <v>44</v>
      </c>
      <c r="E41" s="53"/>
      <c r="F41" s="53"/>
      <c r="G41" s="108" t="s">
        <v>45</v>
      </c>
      <c r="H41" s="109" t="s">
        <v>46</v>
      </c>
      <c r="I41" s="53"/>
      <c r="J41" s="110">
        <f>SUM(J32:J39)</f>
        <v>0</v>
      </c>
      <c r="K41" s="111"/>
      <c r="L41" s="34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7" customFormat="1" ht="14.45" customHeight="1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34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ht="14.45" customHeight="1">
      <c r="B43" s="14"/>
      <c r="L43" s="14"/>
    </row>
    <row r="44" spans="1:31" ht="14.45" customHeight="1">
      <c r="B44" s="14"/>
      <c r="L44" s="14"/>
    </row>
    <row r="45" spans="1:31" ht="14.45" customHeight="1">
      <c r="B45" s="14"/>
      <c r="L45" s="14"/>
    </row>
    <row r="46" spans="1:31" ht="14.45" customHeight="1">
      <c r="B46" s="14"/>
      <c r="L46" s="14"/>
    </row>
    <row r="47" spans="1:31" ht="14.45" customHeight="1">
      <c r="B47" s="14"/>
      <c r="L47" s="14"/>
    </row>
    <row r="48" spans="1:31" ht="14.45" customHeight="1">
      <c r="B48" s="14"/>
      <c r="L48" s="14"/>
    </row>
    <row r="49" spans="1:31" ht="14.45" customHeight="1">
      <c r="B49" s="14"/>
      <c r="L49" s="14"/>
    </row>
    <row r="50" spans="1:31" s="27" customFormat="1" ht="14.45" customHeight="1">
      <c r="B50" s="34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34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27" customFormat="1" ht="12.75">
      <c r="A61" s="23"/>
      <c r="B61" s="24"/>
      <c r="C61" s="23"/>
      <c r="D61" s="37" t="s">
        <v>49</v>
      </c>
      <c r="E61" s="26"/>
      <c r="F61" s="112" t="s">
        <v>50</v>
      </c>
      <c r="G61" s="37" t="s">
        <v>49</v>
      </c>
      <c r="H61" s="26"/>
      <c r="I61" s="26"/>
      <c r="J61" s="113" t="s">
        <v>50</v>
      </c>
      <c r="K61" s="26"/>
      <c r="L61" s="34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27" customFormat="1" ht="12.75">
      <c r="A65" s="23"/>
      <c r="B65" s="24"/>
      <c r="C65" s="23"/>
      <c r="D65" s="35" t="s">
        <v>51</v>
      </c>
      <c r="E65" s="38"/>
      <c r="F65" s="38"/>
      <c r="G65" s="35" t="s">
        <v>52</v>
      </c>
      <c r="H65" s="38"/>
      <c r="I65" s="38"/>
      <c r="J65" s="38"/>
      <c r="K65" s="38"/>
      <c r="L65" s="34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27" customFormat="1" ht="12.75">
      <c r="A76" s="23"/>
      <c r="B76" s="24"/>
      <c r="C76" s="23"/>
      <c r="D76" s="37" t="s">
        <v>49</v>
      </c>
      <c r="E76" s="26"/>
      <c r="F76" s="112" t="s">
        <v>50</v>
      </c>
      <c r="G76" s="37" t="s">
        <v>49</v>
      </c>
      <c r="H76" s="26"/>
      <c r="I76" s="26"/>
      <c r="J76" s="113" t="s">
        <v>50</v>
      </c>
      <c r="K76" s="26"/>
      <c r="L76" s="34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s="27" customFormat="1" ht="14.45" customHeight="1">
      <c r="A77" s="23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34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81" spans="1:31" s="27" customFormat="1" ht="6.95" customHeight="1">
      <c r="A81" s="23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4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31" s="27" customFormat="1" ht="24.95" customHeight="1">
      <c r="A82" s="23"/>
      <c r="B82" s="24"/>
      <c r="C82" s="15" t="s">
        <v>135</v>
      </c>
      <c r="D82" s="23"/>
      <c r="E82" s="23"/>
      <c r="F82" s="23"/>
      <c r="G82" s="23"/>
      <c r="H82" s="23"/>
      <c r="I82" s="23"/>
      <c r="J82" s="23"/>
      <c r="K82" s="23"/>
      <c r="L82" s="34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s="27" customFormat="1" ht="6.95" customHeight="1">
      <c r="A83" s="23"/>
      <c r="B83" s="24"/>
      <c r="C83" s="23"/>
      <c r="D83" s="23"/>
      <c r="E83" s="23"/>
      <c r="F83" s="23"/>
      <c r="G83" s="23"/>
      <c r="H83" s="23"/>
      <c r="I83" s="23"/>
      <c r="J83" s="23"/>
      <c r="K83" s="23"/>
      <c r="L83" s="34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s="27" customFormat="1" ht="12" customHeight="1">
      <c r="A84" s="23"/>
      <c r="B84" s="24"/>
      <c r="C84" s="20" t="s">
        <v>16</v>
      </c>
      <c r="D84" s="23"/>
      <c r="E84" s="23"/>
      <c r="F84" s="23"/>
      <c r="G84" s="23"/>
      <c r="H84" s="23"/>
      <c r="I84" s="23"/>
      <c r="J84" s="23"/>
      <c r="K84" s="23"/>
      <c r="L84" s="34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s="27" customFormat="1" ht="16.5" customHeight="1">
      <c r="A85" s="23"/>
      <c r="B85" s="24"/>
      <c r="C85" s="23"/>
      <c r="D85" s="23"/>
      <c r="E85" s="254" t="str">
        <f>E7</f>
        <v>Oprava mostních objektů v úseku Choceň - Borohrádek</v>
      </c>
      <c r="F85" s="255"/>
      <c r="G85" s="255"/>
      <c r="H85" s="255"/>
      <c r="I85" s="23"/>
      <c r="J85" s="23"/>
      <c r="K85" s="23"/>
      <c r="L85" s="34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31" ht="12" customHeight="1">
      <c r="B86" s="14"/>
      <c r="C86" s="20" t="s">
        <v>129</v>
      </c>
      <c r="L86" s="14"/>
    </row>
    <row r="87" spans="1:31" s="27" customFormat="1" ht="16.5" customHeight="1">
      <c r="A87" s="23"/>
      <c r="B87" s="24"/>
      <c r="C87" s="23"/>
      <c r="D87" s="23"/>
      <c r="E87" s="254" t="s">
        <v>132</v>
      </c>
      <c r="F87" s="253"/>
      <c r="G87" s="253"/>
      <c r="H87" s="253"/>
      <c r="I87" s="23"/>
      <c r="J87" s="23"/>
      <c r="K87" s="23"/>
      <c r="L87" s="34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s="27" customFormat="1" ht="12" customHeight="1">
      <c r="A88" s="23"/>
      <c r="B88" s="24"/>
      <c r="C88" s="20" t="s">
        <v>133</v>
      </c>
      <c r="D88" s="23"/>
      <c r="E88" s="23"/>
      <c r="F88" s="23"/>
      <c r="G88" s="23"/>
      <c r="H88" s="23"/>
      <c r="I88" s="23"/>
      <c r="J88" s="23"/>
      <c r="K88" s="23"/>
      <c r="L88" s="34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s="27" customFormat="1" ht="16.5" customHeight="1">
      <c r="A89" s="23"/>
      <c r="B89" s="24"/>
      <c r="C89" s="23"/>
      <c r="D89" s="23"/>
      <c r="E89" s="246" t="str">
        <f>E11</f>
        <v>SO 01 - Stavební část Most v km 10,647</v>
      </c>
      <c r="F89" s="253"/>
      <c r="G89" s="253"/>
      <c r="H89" s="253"/>
      <c r="I89" s="23"/>
      <c r="J89" s="23"/>
      <c r="K89" s="23"/>
      <c r="L89" s="34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31" s="27" customFormat="1" ht="6.95" customHeight="1">
      <c r="A90" s="23"/>
      <c r="B90" s="24"/>
      <c r="C90" s="23"/>
      <c r="D90" s="23"/>
      <c r="E90" s="23"/>
      <c r="F90" s="23"/>
      <c r="G90" s="23"/>
      <c r="H90" s="23"/>
      <c r="I90" s="23"/>
      <c r="J90" s="23"/>
      <c r="K90" s="23"/>
      <c r="L90" s="34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s="27" customFormat="1" ht="12" customHeight="1">
      <c r="A91" s="23"/>
      <c r="B91" s="24"/>
      <c r="C91" s="20" t="s">
        <v>20</v>
      </c>
      <c r="D91" s="23"/>
      <c r="E91" s="23"/>
      <c r="F91" s="21" t="str">
        <f>F14</f>
        <v xml:space="preserve"> </v>
      </c>
      <c r="G91" s="23"/>
      <c r="H91" s="23"/>
      <c r="I91" s="20" t="s">
        <v>22</v>
      </c>
      <c r="J91" s="95" t="str">
        <f>IF(J14="","",J14)</f>
        <v>7. 1. 2020</v>
      </c>
      <c r="K91" s="23"/>
      <c r="L91" s="34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s="27" customFormat="1" ht="6.95" customHeight="1">
      <c r="A92" s="23"/>
      <c r="B92" s="24"/>
      <c r="C92" s="23"/>
      <c r="D92" s="23"/>
      <c r="E92" s="23"/>
      <c r="F92" s="23"/>
      <c r="G92" s="23"/>
      <c r="H92" s="23"/>
      <c r="I92" s="23"/>
      <c r="J92" s="23"/>
      <c r="K92" s="23"/>
      <c r="L92" s="34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s="27" customFormat="1" ht="15.2" customHeight="1">
      <c r="A93" s="23"/>
      <c r="B93" s="24"/>
      <c r="C93" s="20" t="s">
        <v>24</v>
      </c>
      <c r="D93" s="23"/>
      <c r="E93" s="23"/>
      <c r="F93" s="21" t="str">
        <f>E17</f>
        <v xml:space="preserve"> </v>
      </c>
      <c r="G93" s="23"/>
      <c r="H93" s="23"/>
      <c r="I93" s="20" t="s">
        <v>29</v>
      </c>
      <c r="J93" s="114" t="str">
        <f>E23</f>
        <v>MDS</v>
      </c>
      <c r="K93" s="23"/>
      <c r="L93" s="34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s="27" customFormat="1" ht="15.2" customHeight="1">
      <c r="A94" s="23"/>
      <c r="B94" s="24"/>
      <c r="C94" s="20" t="s">
        <v>27</v>
      </c>
      <c r="D94" s="23"/>
      <c r="E94" s="23"/>
      <c r="F94" s="21" t="str">
        <f>IF(E20="","",E20)</f>
        <v>Vyplň údaj</v>
      </c>
      <c r="G94" s="23"/>
      <c r="H94" s="23"/>
      <c r="I94" s="20" t="s">
        <v>32</v>
      </c>
      <c r="J94" s="114" t="str">
        <f>E26</f>
        <v xml:space="preserve"> </v>
      </c>
      <c r="K94" s="23"/>
      <c r="L94" s="34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s="27" customFormat="1" ht="10.35" customHeight="1">
      <c r="A95" s="23"/>
      <c r="B95" s="24"/>
      <c r="C95" s="23"/>
      <c r="D95" s="23"/>
      <c r="E95" s="23"/>
      <c r="F95" s="23"/>
      <c r="G95" s="23"/>
      <c r="H95" s="23"/>
      <c r="I95" s="23"/>
      <c r="J95" s="23"/>
      <c r="K95" s="23"/>
      <c r="L95" s="34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s="27" customFormat="1" ht="29.25" customHeight="1">
      <c r="A96" s="23"/>
      <c r="B96" s="24"/>
      <c r="C96" s="115" t="s">
        <v>136</v>
      </c>
      <c r="D96" s="106"/>
      <c r="E96" s="106"/>
      <c r="F96" s="106"/>
      <c r="G96" s="106"/>
      <c r="H96" s="106"/>
      <c r="I96" s="106"/>
      <c r="J96" s="116" t="s">
        <v>137</v>
      </c>
      <c r="K96" s="106"/>
      <c r="L96" s="34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47" s="27" customFormat="1" ht="10.35" customHeight="1">
      <c r="A97" s="23"/>
      <c r="B97" s="24"/>
      <c r="C97" s="23"/>
      <c r="D97" s="23"/>
      <c r="E97" s="23"/>
      <c r="F97" s="23"/>
      <c r="G97" s="23"/>
      <c r="H97" s="23"/>
      <c r="I97" s="23"/>
      <c r="J97" s="23"/>
      <c r="K97" s="23"/>
      <c r="L97" s="34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47" s="27" customFormat="1" ht="22.9" customHeight="1">
      <c r="A98" s="23"/>
      <c r="B98" s="24"/>
      <c r="C98" s="117" t="s">
        <v>138</v>
      </c>
      <c r="D98" s="23"/>
      <c r="E98" s="23"/>
      <c r="F98" s="23"/>
      <c r="G98" s="23"/>
      <c r="H98" s="23"/>
      <c r="I98" s="23"/>
      <c r="J98" s="101">
        <f>J136</f>
        <v>0</v>
      </c>
      <c r="K98" s="23"/>
      <c r="L98" s="34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U98" s="11" t="s">
        <v>139</v>
      </c>
    </row>
    <row r="99" spans="1:47" s="118" customFormat="1" ht="24.95" customHeight="1">
      <c r="B99" s="119"/>
      <c r="D99" s="120" t="s">
        <v>140</v>
      </c>
      <c r="E99" s="121"/>
      <c r="F99" s="121"/>
      <c r="G99" s="121"/>
      <c r="H99" s="121"/>
      <c r="I99" s="121"/>
      <c r="J99" s="122">
        <f>J137</f>
        <v>0</v>
      </c>
      <c r="L99" s="119"/>
    </row>
    <row r="100" spans="1:47" s="83" customFormat="1" ht="19.899999999999999" customHeight="1">
      <c r="B100" s="123"/>
      <c r="D100" s="124" t="s">
        <v>141</v>
      </c>
      <c r="E100" s="125"/>
      <c r="F100" s="125"/>
      <c r="G100" s="125"/>
      <c r="H100" s="125"/>
      <c r="I100" s="125"/>
      <c r="J100" s="126">
        <f>J138</f>
        <v>0</v>
      </c>
      <c r="L100" s="123"/>
    </row>
    <row r="101" spans="1:47" s="83" customFormat="1" ht="19.899999999999999" customHeight="1">
      <c r="B101" s="123"/>
      <c r="D101" s="124" t="s">
        <v>142</v>
      </c>
      <c r="E101" s="125"/>
      <c r="F101" s="125"/>
      <c r="G101" s="125"/>
      <c r="H101" s="125"/>
      <c r="I101" s="125"/>
      <c r="J101" s="126">
        <f>J196</f>
        <v>0</v>
      </c>
      <c r="L101" s="123"/>
    </row>
    <row r="102" spans="1:47" s="83" customFormat="1" ht="19.899999999999999" customHeight="1">
      <c r="B102" s="123"/>
      <c r="D102" s="124" t="s">
        <v>143</v>
      </c>
      <c r="E102" s="125"/>
      <c r="F102" s="125"/>
      <c r="G102" s="125"/>
      <c r="H102" s="125"/>
      <c r="I102" s="125"/>
      <c r="J102" s="126">
        <f>J210</f>
        <v>0</v>
      </c>
      <c r="L102" s="123"/>
    </row>
    <row r="103" spans="1:47" s="83" customFormat="1" ht="19.899999999999999" customHeight="1">
      <c r="B103" s="123"/>
      <c r="D103" s="124" t="s">
        <v>144</v>
      </c>
      <c r="E103" s="125"/>
      <c r="F103" s="125"/>
      <c r="G103" s="125"/>
      <c r="H103" s="125"/>
      <c r="I103" s="125"/>
      <c r="J103" s="126">
        <f>J213</f>
        <v>0</v>
      </c>
      <c r="L103" s="123"/>
    </row>
    <row r="104" spans="1:47" s="83" customFormat="1" ht="19.899999999999999" customHeight="1">
      <c r="B104" s="123"/>
      <c r="D104" s="124" t="s">
        <v>145</v>
      </c>
      <c r="E104" s="125"/>
      <c r="F104" s="125"/>
      <c r="G104" s="125"/>
      <c r="H104" s="125"/>
      <c r="I104" s="125"/>
      <c r="J104" s="126">
        <f>J233</f>
        <v>0</v>
      </c>
      <c r="L104" s="123"/>
    </row>
    <row r="105" spans="1:47" s="83" customFormat="1" ht="19.899999999999999" customHeight="1">
      <c r="B105" s="123"/>
      <c r="D105" s="124" t="s">
        <v>146</v>
      </c>
      <c r="E105" s="125"/>
      <c r="F105" s="125"/>
      <c r="G105" s="125"/>
      <c r="H105" s="125"/>
      <c r="I105" s="125"/>
      <c r="J105" s="126">
        <f>J271</f>
        <v>0</v>
      </c>
      <c r="L105" s="123"/>
    </row>
    <row r="106" spans="1:47" s="83" customFormat="1" ht="19.899999999999999" customHeight="1">
      <c r="B106" s="123"/>
      <c r="D106" s="124" t="s">
        <v>147</v>
      </c>
      <c r="E106" s="125"/>
      <c r="F106" s="125"/>
      <c r="G106" s="125"/>
      <c r="H106" s="125"/>
      <c r="I106" s="125"/>
      <c r="J106" s="126">
        <f>J277</f>
        <v>0</v>
      </c>
      <c r="L106" s="123"/>
    </row>
    <row r="107" spans="1:47" s="83" customFormat="1" ht="19.899999999999999" customHeight="1">
      <c r="B107" s="123"/>
      <c r="D107" s="124" t="s">
        <v>148</v>
      </c>
      <c r="E107" s="125"/>
      <c r="F107" s="125"/>
      <c r="G107" s="125"/>
      <c r="H107" s="125"/>
      <c r="I107" s="125"/>
      <c r="J107" s="126">
        <f>J346</f>
        <v>0</v>
      </c>
      <c r="L107" s="123"/>
    </row>
    <row r="108" spans="1:47" s="83" customFormat="1" ht="19.899999999999999" customHeight="1">
      <c r="B108" s="123"/>
      <c r="D108" s="124" t="s">
        <v>149</v>
      </c>
      <c r="E108" s="125"/>
      <c r="F108" s="125"/>
      <c r="G108" s="125"/>
      <c r="H108" s="125"/>
      <c r="I108" s="125"/>
      <c r="J108" s="126">
        <f>J363</f>
        <v>0</v>
      </c>
      <c r="L108" s="123"/>
    </row>
    <row r="109" spans="1:47" s="118" customFormat="1" ht="24.95" customHeight="1">
      <c r="B109" s="119"/>
      <c r="D109" s="120" t="s">
        <v>150</v>
      </c>
      <c r="E109" s="121"/>
      <c r="F109" s="121"/>
      <c r="G109" s="121"/>
      <c r="H109" s="121"/>
      <c r="I109" s="121"/>
      <c r="J109" s="122">
        <f>J368</f>
        <v>0</v>
      </c>
      <c r="L109" s="119"/>
    </row>
    <row r="110" spans="1:47" s="83" customFormat="1" ht="19.899999999999999" customHeight="1">
      <c r="B110" s="123"/>
      <c r="D110" s="124" t="s">
        <v>151</v>
      </c>
      <c r="E110" s="125"/>
      <c r="F110" s="125"/>
      <c r="G110" s="125"/>
      <c r="H110" s="125"/>
      <c r="I110" s="125"/>
      <c r="J110" s="126">
        <f>J369</f>
        <v>0</v>
      </c>
      <c r="L110" s="123"/>
    </row>
    <row r="111" spans="1:47" s="83" customFormat="1" ht="19.899999999999999" customHeight="1">
      <c r="B111" s="123"/>
      <c r="D111" s="124" t="s">
        <v>152</v>
      </c>
      <c r="E111" s="125"/>
      <c r="F111" s="125"/>
      <c r="G111" s="125"/>
      <c r="H111" s="125"/>
      <c r="I111" s="125"/>
      <c r="J111" s="126">
        <f>J404</f>
        <v>0</v>
      </c>
      <c r="L111" s="123"/>
    </row>
    <row r="112" spans="1:47" s="118" customFormat="1" ht="24.95" customHeight="1">
      <c r="B112" s="119"/>
      <c r="D112" s="120" t="s">
        <v>153</v>
      </c>
      <c r="E112" s="121"/>
      <c r="F112" s="121"/>
      <c r="G112" s="121"/>
      <c r="H112" s="121"/>
      <c r="I112" s="121"/>
      <c r="J112" s="122">
        <f>J435</f>
        <v>0</v>
      </c>
      <c r="L112" s="119"/>
    </row>
    <row r="113" spans="1:31" s="83" customFormat="1" ht="19.899999999999999" customHeight="1">
      <c r="B113" s="123"/>
      <c r="D113" s="124" t="s">
        <v>154</v>
      </c>
      <c r="E113" s="125"/>
      <c r="F113" s="125"/>
      <c r="G113" s="125"/>
      <c r="H113" s="125"/>
      <c r="I113" s="125"/>
      <c r="J113" s="126">
        <f>J436</f>
        <v>0</v>
      </c>
      <c r="L113" s="123"/>
    </row>
    <row r="114" spans="1:31" s="118" customFormat="1" ht="24.95" customHeight="1">
      <c r="B114" s="119"/>
      <c r="D114" s="120" t="s">
        <v>155</v>
      </c>
      <c r="E114" s="121"/>
      <c r="F114" s="121"/>
      <c r="G114" s="121"/>
      <c r="H114" s="121"/>
      <c r="I114" s="121"/>
      <c r="J114" s="122">
        <f>J441</f>
        <v>0</v>
      </c>
      <c r="L114" s="119"/>
    </row>
    <row r="115" spans="1:31" s="27" customFormat="1" ht="21.75" customHeight="1">
      <c r="A115" s="23"/>
      <c r="B115" s="24"/>
      <c r="C115" s="23"/>
      <c r="D115" s="23"/>
      <c r="E115" s="23"/>
      <c r="F115" s="23"/>
      <c r="G115" s="23"/>
      <c r="H115" s="23"/>
      <c r="I115" s="23"/>
      <c r="J115" s="23"/>
      <c r="K115" s="23"/>
      <c r="L115" s="34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spans="1:31" s="27" customFormat="1" ht="6.95" customHeight="1">
      <c r="A116" s="23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34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20" spans="1:31" s="27" customFormat="1" ht="6.95" customHeight="1">
      <c r="A120" s="23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34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pans="1:31" s="27" customFormat="1" ht="24.95" customHeight="1">
      <c r="A121" s="23"/>
      <c r="B121" s="24"/>
      <c r="C121" s="15" t="s">
        <v>156</v>
      </c>
      <c r="D121" s="23"/>
      <c r="E121" s="23"/>
      <c r="F121" s="23"/>
      <c r="G121" s="23"/>
      <c r="H121" s="23"/>
      <c r="I121" s="23"/>
      <c r="J121" s="23"/>
      <c r="K121" s="23"/>
      <c r="L121" s="34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pans="1:31" s="27" customFormat="1" ht="6.95" customHeight="1">
      <c r="A122" s="23"/>
      <c r="B122" s="24"/>
      <c r="C122" s="23"/>
      <c r="D122" s="23"/>
      <c r="E122" s="23"/>
      <c r="F122" s="23"/>
      <c r="G122" s="23"/>
      <c r="H122" s="23"/>
      <c r="I122" s="23"/>
      <c r="J122" s="23"/>
      <c r="K122" s="23"/>
      <c r="L122" s="34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pans="1:31" s="27" customFormat="1" ht="12" customHeight="1">
      <c r="A123" s="23"/>
      <c r="B123" s="24"/>
      <c r="C123" s="20" t="s">
        <v>16</v>
      </c>
      <c r="D123" s="23"/>
      <c r="E123" s="23"/>
      <c r="F123" s="23"/>
      <c r="G123" s="23"/>
      <c r="H123" s="23"/>
      <c r="I123" s="23"/>
      <c r="J123" s="23"/>
      <c r="K123" s="23"/>
      <c r="L123" s="34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</row>
    <row r="124" spans="1:31" s="27" customFormat="1" ht="16.5" customHeight="1">
      <c r="A124" s="23"/>
      <c r="B124" s="24"/>
      <c r="C124" s="23"/>
      <c r="D124" s="23"/>
      <c r="E124" s="254" t="str">
        <f>E7</f>
        <v>Oprava mostních objektů v úseku Choceň - Borohrádek</v>
      </c>
      <c r="F124" s="255"/>
      <c r="G124" s="255"/>
      <c r="H124" s="255"/>
      <c r="I124" s="23"/>
      <c r="J124" s="23"/>
      <c r="K124" s="23"/>
      <c r="L124" s="34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spans="1:31" ht="12" customHeight="1">
      <c r="B125" s="14"/>
      <c r="C125" s="20" t="s">
        <v>129</v>
      </c>
      <c r="L125" s="14"/>
    </row>
    <row r="126" spans="1:31" s="27" customFormat="1" ht="16.5" customHeight="1">
      <c r="A126" s="23"/>
      <c r="B126" s="24"/>
      <c r="C126" s="23"/>
      <c r="D126" s="23"/>
      <c r="E126" s="254" t="s">
        <v>132</v>
      </c>
      <c r="F126" s="253"/>
      <c r="G126" s="253"/>
      <c r="H126" s="253"/>
      <c r="I126" s="23"/>
      <c r="J126" s="23"/>
      <c r="K126" s="23"/>
      <c r="L126" s="34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</row>
    <row r="127" spans="1:31" s="27" customFormat="1" ht="12" customHeight="1">
      <c r="A127" s="23"/>
      <c r="B127" s="24"/>
      <c r="C127" s="20" t="s">
        <v>133</v>
      </c>
      <c r="D127" s="23"/>
      <c r="E127" s="23"/>
      <c r="F127" s="23"/>
      <c r="G127" s="23"/>
      <c r="H127" s="23"/>
      <c r="I127" s="23"/>
      <c r="J127" s="23"/>
      <c r="K127" s="23"/>
      <c r="L127" s="34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</row>
    <row r="128" spans="1:31" s="27" customFormat="1" ht="16.5" customHeight="1">
      <c r="A128" s="23"/>
      <c r="B128" s="24"/>
      <c r="C128" s="23"/>
      <c r="D128" s="23"/>
      <c r="E128" s="246" t="str">
        <f>E11</f>
        <v>SO 01 - Stavební část Most v km 10,647</v>
      </c>
      <c r="F128" s="253"/>
      <c r="G128" s="253"/>
      <c r="H128" s="253"/>
      <c r="I128" s="23"/>
      <c r="J128" s="23"/>
      <c r="K128" s="23"/>
      <c r="L128" s="34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</row>
    <row r="129" spans="1:65" s="27" customFormat="1" ht="6.95" customHeight="1">
      <c r="A129" s="23"/>
      <c r="B129" s="24"/>
      <c r="C129" s="23"/>
      <c r="D129" s="23"/>
      <c r="E129" s="23"/>
      <c r="F129" s="23"/>
      <c r="G129" s="23"/>
      <c r="H129" s="23"/>
      <c r="I129" s="23"/>
      <c r="J129" s="23"/>
      <c r="K129" s="23"/>
      <c r="L129" s="34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</row>
    <row r="130" spans="1:65" s="27" customFormat="1" ht="12" customHeight="1">
      <c r="A130" s="23"/>
      <c r="B130" s="24"/>
      <c r="C130" s="20" t="s">
        <v>20</v>
      </c>
      <c r="D130" s="23"/>
      <c r="E130" s="23"/>
      <c r="F130" s="21" t="str">
        <f>F14</f>
        <v xml:space="preserve"> </v>
      </c>
      <c r="G130" s="23"/>
      <c r="H130" s="23"/>
      <c r="I130" s="20" t="s">
        <v>22</v>
      </c>
      <c r="J130" s="95" t="str">
        <f>IF(J14="","",J14)</f>
        <v>7. 1. 2020</v>
      </c>
      <c r="K130" s="23"/>
      <c r="L130" s="34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</row>
    <row r="131" spans="1:65" s="27" customFormat="1" ht="6.95" customHeight="1">
      <c r="A131" s="23"/>
      <c r="B131" s="24"/>
      <c r="C131" s="23"/>
      <c r="D131" s="23"/>
      <c r="E131" s="23"/>
      <c r="F131" s="23"/>
      <c r="G131" s="23"/>
      <c r="H131" s="23"/>
      <c r="I131" s="23"/>
      <c r="J131" s="23"/>
      <c r="K131" s="23"/>
      <c r="L131" s="34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</row>
    <row r="132" spans="1:65" s="27" customFormat="1" ht="15.2" customHeight="1">
      <c r="A132" s="23"/>
      <c r="B132" s="24"/>
      <c r="C132" s="20" t="s">
        <v>24</v>
      </c>
      <c r="D132" s="23"/>
      <c r="E132" s="23"/>
      <c r="F132" s="21" t="str">
        <f>E17</f>
        <v xml:space="preserve"> </v>
      </c>
      <c r="G132" s="23"/>
      <c r="H132" s="23"/>
      <c r="I132" s="20" t="s">
        <v>29</v>
      </c>
      <c r="J132" s="114" t="str">
        <f>E23</f>
        <v>MDS</v>
      </c>
      <c r="K132" s="23"/>
      <c r="L132" s="34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1:65" s="27" customFormat="1" ht="15.2" customHeight="1">
      <c r="A133" s="23"/>
      <c r="B133" s="24"/>
      <c r="C133" s="20" t="s">
        <v>27</v>
      </c>
      <c r="D133" s="23"/>
      <c r="E133" s="23"/>
      <c r="F133" s="21" t="str">
        <f>IF(E20="","",E20)</f>
        <v>Vyplň údaj</v>
      </c>
      <c r="G133" s="23"/>
      <c r="H133" s="23"/>
      <c r="I133" s="20" t="s">
        <v>32</v>
      </c>
      <c r="J133" s="114" t="str">
        <f>E26</f>
        <v xml:space="preserve"> </v>
      </c>
      <c r="K133" s="23"/>
      <c r="L133" s="34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</row>
    <row r="134" spans="1:65" s="27" customFormat="1" ht="10.35" customHeight="1">
      <c r="A134" s="23"/>
      <c r="B134" s="24"/>
      <c r="C134" s="23"/>
      <c r="D134" s="23"/>
      <c r="E134" s="23"/>
      <c r="F134" s="23"/>
      <c r="G134" s="23"/>
      <c r="H134" s="23"/>
      <c r="I134" s="23"/>
      <c r="J134" s="23"/>
      <c r="K134" s="23"/>
      <c r="L134" s="34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</row>
    <row r="135" spans="1:65" s="133" customFormat="1" ht="29.25" customHeight="1">
      <c r="A135" s="127"/>
      <c r="B135" s="128"/>
      <c r="C135" s="129" t="s">
        <v>157</v>
      </c>
      <c r="D135" s="130" t="s">
        <v>59</v>
      </c>
      <c r="E135" s="130" t="s">
        <v>55</v>
      </c>
      <c r="F135" s="130" t="s">
        <v>56</v>
      </c>
      <c r="G135" s="130" t="s">
        <v>158</v>
      </c>
      <c r="H135" s="130" t="s">
        <v>159</v>
      </c>
      <c r="I135" s="130" t="s">
        <v>160</v>
      </c>
      <c r="J135" s="130" t="s">
        <v>137</v>
      </c>
      <c r="K135" s="131" t="s">
        <v>161</v>
      </c>
      <c r="L135" s="132"/>
      <c r="M135" s="55" t="s">
        <v>1</v>
      </c>
      <c r="N135" s="56" t="s">
        <v>38</v>
      </c>
      <c r="O135" s="56" t="s">
        <v>162</v>
      </c>
      <c r="P135" s="56" t="s">
        <v>163</v>
      </c>
      <c r="Q135" s="56" t="s">
        <v>164</v>
      </c>
      <c r="R135" s="56" t="s">
        <v>165</v>
      </c>
      <c r="S135" s="56" t="s">
        <v>166</v>
      </c>
      <c r="T135" s="57" t="s">
        <v>167</v>
      </c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</row>
    <row r="136" spans="1:65" s="27" customFormat="1" ht="22.9" customHeight="1">
      <c r="A136" s="23"/>
      <c r="B136" s="24"/>
      <c r="C136" s="63" t="s">
        <v>168</v>
      </c>
      <c r="D136" s="23"/>
      <c r="E136" s="23"/>
      <c r="F136" s="23"/>
      <c r="G136" s="23"/>
      <c r="H136" s="23"/>
      <c r="I136" s="23"/>
      <c r="J136" s="134">
        <f>BK136</f>
        <v>0</v>
      </c>
      <c r="K136" s="23"/>
      <c r="L136" s="24"/>
      <c r="M136" s="58"/>
      <c r="N136" s="49"/>
      <c r="O136" s="59"/>
      <c r="P136" s="135">
        <f>P137+P368+P435+P441</f>
        <v>0</v>
      </c>
      <c r="Q136" s="59"/>
      <c r="R136" s="135">
        <f>R137+R368+R435+R441</f>
        <v>223.21363610320003</v>
      </c>
      <c r="S136" s="59"/>
      <c r="T136" s="136">
        <f>T137+T368+T435+T441</f>
        <v>70.184975999999992</v>
      </c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T136" s="11" t="s">
        <v>73</v>
      </c>
      <c r="AU136" s="11" t="s">
        <v>139</v>
      </c>
      <c r="BK136" s="137">
        <f>BK137+BK368+BK435+BK441</f>
        <v>0</v>
      </c>
    </row>
    <row r="137" spans="1:65" s="138" customFormat="1" ht="25.9" customHeight="1">
      <c r="B137" s="139"/>
      <c r="D137" s="140" t="s">
        <v>73</v>
      </c>
      <c r="E137" s="141" t="s">
        <v>169</v>
      </c>
      <c r="F137" s="141" t="s">
        <v>170</v>
      </c>
      <c r="J137" s="142">
        <f>BK137</f>
        <v>0</v>
      </c>
      <c r="L137" s="139"/>
      <c r="M137" s="143"/>
      <c r="N137" s="144"/>
      <c r="O137" s="144"/>
      <c r="P137" s="145">
        <f>P138+P196+P210+P213+P233+P271+P277+P346+P363</f>
        <v>0</v>
      </c>
      <c r="Q137" s="144"/>
      <c r="R137" s="145">
        <f>R138+R196+R210+R213+R233+R271+R277+R346+R363</f>
        <v>220.25901686020001</v>
      </c>
      <c r="S137" s="144"/>
      <c r="T137" s="146">
        <f>T138+T196+T210+T213+T233+T271+T277+T346+T363</f>
        <v>70.184975999999992</v>
      </c>
      <c r="AR137" s="140" t="s">
        <v>81</v>
      </c>
      <c r="AT137" s="147" t="s">
        <v>73</v>
      </c>
      <c r="AU137" s="147" t="s">
        <v>74</v>
      </c>
      <c r="AY137" s="140" t="s">
        <v>171</v>
      </c>
      <c r="BK137" s="148">
        <f>BK138+BK196+BK210+BK213+BK233+BK271+BK277+BK346+BK363</f>
        <v>0</v>
      </c>
    </row>
    <row r="138" spans="1:65" s="138" customFormat="1" ht="22.9" customHeight="1">
      <c r="B138" s="139"/>
      <c r="D138" s="140" t="s">
        <v>73</v>
      </c>
      <c r="E138" s="149" t="s">
        <v>81</v>
      </c>
      <c r="F138" s="149" t="s">
        <v>172</v>
      </c>
      <c r="J138" s="150">
        <f>BK138</f>
        <v>0</v>
      </c>
      <c r="L138" s="139"/>
      <c r="M138" s="143"/>
      <c r="N138" s="144"/>
      <c r="O138" s="144"/>
      <c r="P138" s="145">
        <f>SUM(P139:P195)</f>
        <v>0</v>
      </c>
      <c r="Q138" s="144"/>
      <c r="R138" s="145">
        <f>SUM(R139:R195)</f>
        <v>98.747836348500002</v>
      </c>
      <c r="S138" s="144"/>
      <c r="T138" s="146">
        <f>SUM(T139:T195)</f>
        <v>0</v>
      </c>
      <c r="AR138" s="140" t="s">
        <v>81</v>
      </c>
      <c r="AT138" s="147" t="s">
        <v>73</v>
      </c>
      <c r="AU138" s="147" t="s">
        <v>81</v>
      </c>
      <c r="AY138" s="140" t="s">
        <v>171</v>
      </c>
      <c r="BK138" s="148">
        <f>SUM(BK139:BK195)</f>
        <v>0</v>
      </c>
    </row>
    <row r="139" spans="1:65" s="27" customFormat="1" ht="33" customHeight="1">
      <c r="A139" s="23"/>
      <c r="B139" s="24"/>
      <c r="C139" s="151" t="s">
        <v>81</v>
      </c>
      <c r="D139" s="151" t="s">
        <v>173</v>
      </c>
      <c r="E139" s="152" t="s">
        <v>174</v>
      </c>
      <c r="F139" s="153" t="s">
        <v>175</v>
      </c>
      <c r="G139" s="154" t="s">
        <v>176</v>
      </c>
      <c r="H139" s="155">
        <v>25</v>
      </c>
      <c r="I139" s="5"/>
      <c r="J139" s="156">
        <f>ROUND(I139*H139,2)</f>
        <v>0</v>
      </c>
      <c r="K139" s="153" t="s">
        <v>177</v>
      </c>
      <c r="L139" s="24"/>
      <c r="M139" s="157" t="s">
        <v>1</v>
      </c>
      <c r="N139" s="158" t="s">
        <v>39</v>
      </c>
      <c r="O139" s="51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R139" s="161" t="s">
        <v>178</v>
      </c>
      <c r="AT139" s="161" t="s">
        <v>173</v>
      </c>
      <c r="AU139" s="161" t="s">
        <v>83</v>
      </c>
      <c r="AY139" s="11" t="s">
        <v>171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1" t="s">
        <v>81</v>
      </c>
      <c r="BK139" s="162">
        <f>ROUND(I139*H139,2)</f>
        <v>0</v>
      </c>
      <c r="BL139" s="11" t="s">
        <v>178</v>
      </c>
      <c r="BM139" s="161" t="s">
        <v>179</v>
      </c>
    </row>
    <row r="140" spans="1:65" s="27" customFormat="1" ht="29.25">
      <c r="A140" s="23"/>
      <c r="B140" s="24"/>
      <c r="C140" s="23"/>
      <c r="D140" s="163" t="s">
        <v>180</v>
      </c>
      <c r="E140" s="23"/>
      <c r="F140" s="164" t="s">
        <v>181</v>
      </c>
      <c r="G140" s="23"/>
      <c r="H140" s="23"/>
      <c r="I140" s="3"/>
      <c r="J140" s="23"/>
      <c r="K140" s="23"/>
      <c r="L140" s="24"/>
      <c r="M140" s="165"/>
      <c r="N140" s="166"/>
      <c r="O140" s="51"/>
      <c r="P140" s="51"/>
      <c r="Q140" s="51"/>
      <c r="R140" s="51"/>
      <c r="S140" s="51"/>
      <c r="T140" s="52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T140" s="11" t="s">
        <v>180</v>
      </c>
      <c r="AU140" s="11" t="s">
        <v>83</v>
      </c>
    </row>
    <row r="141" spans="1:65" s="167" customFormat="1">
      <c r="B141" s="168"/>
      <c r="D141" s="163" t="s">
        <v>182</v>
      </c>
      <c r="E141" s="169" t="s">
        <v>1</v>
      </c>
      <c r="F141" s="170" t="s">
        <v>183</v>
      </c>
      <c r="H141" s="171">
        <v>25</v>
      </c>
      <c r="I141" s="6"/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182</v>
      </c>
      <c r="AU141" s="169" t="s">
        <v>83</v>
      </c>
      <c r="AV141" s="167" t="s">
        <v>83</v>
      </c>
      <c r="AW141" s="167" t="s">
        <v>31</v>
      </c>
      <c r="AX141" s="167" t="s">
        <v>81</v>
      </c>
      <c r="AY141" s="169" t="s">
        <v>171</v>
      </c>
    </row>
    <row r="142" spans="1:65" s="27" customFormat="1" ht="16.5" customHeight="1">
      <c r="A142" s="23"/>
      <c r="B142" s="24"/>
      <c r="C142" s="151" t="s">
        <v>83</v>
      </c>
      <c r="D142" s="151" t="s">
        <v>173</v>
      </c>
      <c r="E142" s="152" t="s">
        <v>184</v>
      </c>
      <c r="F142" s="153" t="s">
        <v>185</v>
      </c>
      <c r="G142" s="154" t="s">
        <v>176</v>
      </c>
      <c r="H142" s="155">
        <v>25</v>
      </c>
      <c r="I142" s="5"/>
      <c r="J142" s="156">
        <f>ROUND(I142*H142,2)</f>
        <v>0</v>
      </c>
      <c r="K142" s="153" t="s">
        <v>177</v>
      </c>
      <c r="L142" s="24"/>
      <c r="M142" s="157" t="s">
        <v>1</v>
      </c>
      <c r="N142" s="158" t="s">
        <v>39</v>
      </c>
      <c r="O142" s="51"/>
      <c r="P142" s="159">
        <f>O142*H142</f>
        <v>0</v>
      </c>
      <c r="Q142" s="159">
        <v>3.0000000000000001E-5</v>
      </c>
      <c r="R142" s="159">
        <f>Q142*H142</f>
        <v>7.5000000000000002E-4</v>
      </c>
      <c r="S142" s="159">
        <v>0</v>
      </c>
      <c r="T142" s="160">
        <f>S142*H142</f>
        <v>0</v>
      </c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R142" s="161" t="s">
        <v>178</v>
      </c>
      <c r="AT142" s="161" t="s">
        <v>173</v>
      </c>
      <c r="AU142" s="161" t="s">
        <v>83</v>
      </c>
      <c r="AY142" s="11" t="s">
        <v>171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1" t="s">
        <v>81</v>
      </c>
      <c r="BK142" s="162">
        <f>ROUND(I142*H142,2)</f>
        <v>0</v>
      </c>
      <c r="BL142" s="11" t="s">
        <v>178</v>
      </c>
      <c r="BM142" s="161" t="s">
        <v>186</v>
      </c>
    </row>
    <row r="143" spans="1:65" s="27" customFormat="1" ht="19.5">
      <c r="A143" s="23"/>
      <c r="B143" s="24"/>
      <c r="C143" s="23"/>
      <c r="D143" s="163" t="s">
        <v>180</v>
      </c>
      <c r="E143" s="23"/>
      <c r="F143" s="164" t="s">
        <v>187</v>
      </c>
      <c r="G143" s="23"/>
      <c r="H143" s="23"/>
      <c r="I143" s="3"/>
      <c r="J143" s="23"/>
      <c r="K143" s="23"/>
      <c r="L143" s="24"/>
      <c r="M143" s="165"/>
      <c r="N143" s="166"/>
      <c r="O143" s="51"/>
      <c r="P143" s="51"/>
      <c r="Q143" s="51"/>
      <c r="R143" s="51"/>
      <c r="S143" s="51"/>
      <c r="T143" s="52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T143" s="11" t="s">
        <v>180</v>
      </c>
      <c r="AU143" s="11" t="s">
        <v>83</v>
      </c>
    </row>
    <row r="144" spans="1:65" s="27" customFormat="1" ht="16.5" customHeight="1">
      <c r="A144" s="23"/>
      <c r="B144" s="24"/>
      <c r="C144" s="151" t="s">
        <v>188</v>
      </c>
      <c r="D144" s="151" t="s">
        <v>173</v>
      </c>
      <c r="E144" s="152" t="s">
        <v>189</v>
      </c>
      <c r="F144" s="153" t="s">
        <v>190</v>
      </c>
      <c r="G144" s="154" t="s">
        <v>191</v>
      </c>
      <c r="H144" s="155">
        <v>40</v>
      </c>
      <c r="I144" s="5"/>
      <c r="J144" s="156">
        <f>ROUND(I144*H144,2)</f>
        <v>0</v>
      </c>
      <c r="K144" s="153" t="s">
        <v>177</v>
      </c>
      <c r="L144" s="24"/>
      <c r="M144" s="157" t="s">
        <v>1</v>
      </c>
      <c r="N144" s="158" t="s">
        <v>39</v>
      </c>
      <c r="O144" s="51"/>
      <c r="P144" s="159">
        <f>O144*H144</f>
        <v>0</v>
      </c>
      <c r="Q144" s="159">
        <v>2.6981213399999999E-2</v>
      </c>
      <c r="R144" s="159">
        <f>Q144*H144</f>
        <v>1.0792485359999999</v>
      </c>
      <c r="S144" s="159">
        <v>0</v>
      </c>
      <c r="T144" s="160">
        <f>S144*H144</f>
        <v>0</v>
      </c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R144" s="161" t="s">
        <v>178</v>
      </c>
      <c r="AT144" s="161" t="s">
        <v>173</v>
      </c>
      <c r="AU144" s="161" t="s">
        <v>83</v>
      </c>
      <c r="AY144" s="11" t="s">
        <v>171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1" t="s">
        <v>81</v>
      </c>
      <c r="BK144" s="162">
        <f>ROUND(I144*H144,2)</f>
        <v>0</v>
      </c>
      <c r="BL144" s="11" t="s">
        <v>178</v>
      </c>
      <c r="BM144" s="161" t="s">
        <v>192</v>
      </c>
    </row>
    <row r="145" spans="1:65" s="27" customFormat="1">
      <c r="A145" s="23"/>
      <c r="B145" s="24"/>
      <c r="C145" s="23"/>
      <c r="D145" s="163" t="s">
        <v>180</v>
      </c>
      <c r="E145" s="23"/>
      <c r="F145" s="164" t="s">
        <v>193</v>
      </c>
      <c r="G145" s="23"/>
      <c r="H145" s="23"/>
      <c r="I145" s="3"/>
      <c r="J145" s="23"/>
      <c r="K145" s="23"/>
      <c r="L145" s="24"/>
      <c r="M145" s="165"/>
      <c r="N145" s="166"/>
      <c r="O145" s="51"/>
      <c r="P145" s="51"/>
      <c r="Q145" s="51"/>
      <c r="R145" s="51"/>
      <c r="S145" s="51"/>
      <c r="T145" s="52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T145" s="11" t="s">
        <v>180</v>
      </c>
      <c r="AU145" s="11" t="s">
        <v>83</v>
      </c>
    </row>
    <row r="146" spans="1:65" s="167" customFormat="1">
      <c r="B146" s="168"/>
      <c r="D146" s="163" t="s">
        <v>182</v>
      </c>
      <c r="E146" s="169" t="s">
        <v>1</v>
      </c>
      <c r="F146" s="170" t="s">
        <v>194</v>
      </c>
      <c r="H146" s="171">
        <v>40</v>
      </c>
      <c r="I146" s="6"/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182</v>
      </c>
      <c r="AU146" s="169" t="s">
        <v>83</v>
      </c>
      <c r="AV146" s="167" t="s">
        <v>83</v>
      </c>
      <c r="AW146" s="167" t="s">
        <v>31</v>
      </c>
      <c r="AX146" s="167" t="s">
        <v>81</v>
      </c>
      <c r="AY146" s="169" t="s">
        <v>171</v>
      </c>
    </row>
    <row r="147" spans="1:65" s="27" customFormat="1" ht="21.75" customHeight="1">
      <c r="A147" s="23"/>
      <c r="B147" s="24"/>
      <c r="C147" s="151" t="s">
        <v>178</v>
      </c>
      <c r="D147" s="151" t="s">
        <v>173</v>
      </c>
      <c r="E147" s="152" t="s">
        <v>195</v>
      </c>
      <c r="F147" s="153" t="s">
        <v>196</v>
      </c>
      <c r="G147" s="154" t="s">
        <v>197</v>
      </c>
      <c r="H147" s="155">
        <v>25</v>
      </c>
      <c r="I147" s="5"/>
      <c r="J147" s="156">
        <f>ROUND(I147*H147,2)</f>
        <v>0</v>
      </c>
      <c r="K147" s="153" t="s">
        <v>177</v>
      </c>
      <c r="L147" s="24"/>
      <c r="M147" s="157" t="s">
        <v>1</v>
      </c>
      <c r="N147" s="158" t="s">
        <v>39</v>
      </c>
      <c r="O147" s="51"/>
      <c r="P147" s="159">
        <f>O147*H147</f>
        <v>0</v>
      </c>
      <c r="Q147" s="159">
        <v>4.0792499999999999E-5</v>
      </c>
      <c r="R147" s="159">
        <f>Q147*H147</f>
        <v>1.0198124999999999E-3</v>
      </c>
      <c r="S147" s="159">
        <v>0</v>
      </c>
      <c r="T147" s="160">
        <f>S147*H147</f>
        <v>0</v>
      </c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R147" s="161" t="s">
        <v>178</v>
      </c>
      <c r="AT147" s="161" t="s">
        <v>173</v>
      </c>
      <c r="AU147" s="161" t="s">
        <v>83</v>
      </c>
      <c r="AY147" s="11" t="s">
        <v>171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1" t="s">
        <v>81</v>
      </c>
      <c r="BK147" s="162">
        <f>ROUND(I147*H147,2)</f>
        <v>0</v>
      </c>
      <c r="BL147" s="11" t="s">
        <v>178</v>
      </c>
      <c r="BM147" s="161" t="s">
        <v>198</v>
      </c>
    </row>
    <row r="148" spans="1:65" s="27" customFormat="1" ht="19.5">
      <c r="A148" s="23"/>
      <c r="B148" s="24"/>
      <c r="C148" s="23"/>
      <c r="D148" s="163" t="s">
        <v>180</v>
      </c>
      <c r="E148" s="23"/>
      <c r="F148" s="164" t="s">
        <v>196</v>
      </c>
      <c r="G148" s="23"/>
      <c r="H148" s="23"/>
      <c r="I148" s="3"/>
      <c r="J148" s="23"/>
      <c r="K148" s="23"/>
      <c r="L148" s="24"/>
      <c r="M148" s="165"/>
      <c r="N148" s="166"/>
      <c r="O148" s="51"/>
      <c r="P148" s="51"/>
      <c r="Q148" s="51"/>
      <c r="R148" s="51"/>
      <c r="S148" s="51"/>
      <c r="T148" s="52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T148" s="11" t="s">
        <v>180</v>
      </c>
      <c r="AU148" s="11" t="s">
        <v>83</v>
      </c>
    </row>
    <row r="149" spans="1:65" s="167" customFormat="1">
      <c r="B149" s="168"/>
      <c r="D149" s="163" t="s">
        <v>182</v>
      </c>
      <c r="E149" s="169" t="s">
        <v>1</v>
      </c>
      <c r="F149" s="170" t="s">
        <v>183</v>
      </c>
      <c r="H149" s="171">
        <v>25</v>
      </c>
      <c r="I149" s="6"/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182</v>
      </c>
      <c r="AU149" s="169" t="s">
        <v>83</v>
      </c>
      <c r="AV149" s="167" t="s">
        <v>83</v>
      </c>
      <c r="AW149" s="167" t="s">
        <v>31</v>
      </c>
      <c r="AX149" s="167" t="s">
        <v>81</v>
      </c>
      <c r="AY149" s="169" t="s">
        <v>171</v>
      </c>
    </row>
    <row r="150" spans="1:65" s="27" customFormat="1" ht="21.75" customHeight="1">
      <c r="A150" s="23"/>
      <c r="B150" s="24"/>
      <c r="C150" s="151" t="s">
        <v>199</v>
      </c>
      <c r="D150" s="151" t="s">
        <v>173</v>
      </c>
      <c r="E150" s="152" t="s">
        <v>200</v>
      </c>
      <c r="F150" s="153" t="s">
        <v>201</v>
      </c>
      <c r="G150" s="154" t="s">
        <v>191</v>
      </c>
      <c r="H150" s="155">
        <v>20</v>
      </c>
      <c r="I150" s="5"/>
      <c r="J150" s="156">
        <f>ROUND(I150*H150,2)</f>
        <v>0</v>
      </c>
      <c r="K150" s="153" t="s">
        <v>177</v>
      </c>
      <c r="L150" s="24"/>
      <c r="M150" s="157" t="s">
        <v>1</v>
      </c>
      <c r="N150" s="158" t="s">
        <v>39</v>
      </c>
      <c r="O150" s="51"/>
      <c r="P150" s="159">
        <f>O150*H150</f>
        <v>0</v>
      </c>
      <c r="Q150" s="159">
        <v>3.6904300000000001E-2</v>
      </c>
      <c r="R150" s="159">
        <f>Q150*H150</f>
        <v>0.73808600000000002</v>
      </c>
      <c r="S150" s="159">
        <v>0</v>
      </c>
      <c r="T150" s="160">
        <f>S150*H150</f>
        <v>0</v>
      </c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R150" s="161" t="s">
        <v>178</v>
      </c>
      <c r="AT150" s="161" t="s">
        <v>173</v>
      </c>
      <c r="AU150" s="161" t="s">
        <v>83</v>
      </c>
      <c r="AY150" s="11" t="s">
        <v>171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1" t="s">
        <v>81</v>
      </c>
      <c r="BK150" s="162">
        <f>ROUND(I150*H150,2)</f>
        <v>0</v>
      </c>
      <c r="BL150" s="11" t="s">
        <v>178</v>
      </c>
      <c r="BM150" s="161" t="s">
        <v>202</v>
      </c>
    </row>
    <row r="151" spans="1:65" s="27" customFormat="1" ht="58.5">
      <c r="A151" s="23"/>
      <c r="B151" s="24"/>
      <c r="C151" s="23"/>
      <c r="D151" s="163" t="s">
        <v>180</v>
      </c>
      <c r="E151" s="23"/>
      <c r="F151" s="164" t="s">
        <v>203</v>
      </c>
      <c r="G151" s="23"/>
      <c r="H151" s="23"/>
      <c r="I151" s="3"/>
      <c r="J151" s="23"/>
      <c r="K151" s="23"/>
      <c r="L151" s="24"/>
      <c r="M151" s="165"/>
      <c r="N151" s="166"/>
      <c r="O151" s="51"/>
      <c r="P151" s="51"/>
      <c r="Q151" s="51"/>
      <c r="R151" s="51"/>
      <c r="S151" s="51"/>
      <c r="T151" s="52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T151" s="11" t="s">
        <v>180</v>
      </c>
      <c r="AU151" s="11" t="s">
        <v>83</v>
      </c>
    </row>
    <row r="152" spans="1:65" s="27" customFormat="1" ht="33" customHeight="1">
      <c r="A152" s="23"/>
      <c r="B152" s="24"/>
      <c r="C152" s="151" t="s">
        <v>204</v>
      </c>
      <c r="D152" s="151" t="s">
        <v>173</v>
      </c>
      <c r="E152" s="152" t="s">
        <v>205</v>
      </c>
      <c r="F152" s="153" t="s">
        <v>206</v>
      </c>
      <c r="G152" s="154" t="s">
        <v>207</v>
      </c>
      <c r="H152" s="155">
        <v>53.847999999999999</v>
      </c>
      <c r="I152" s="5"/>
      <c r="J152" s="156">
        <f>ROUND(I152*H152,2)</f>
        <v>0</v>
      </c>
      <c r="K152" s="153" t="s">
        <v>177</v>
      </c>
      <c r="L152" s="24"/>
      <c r="M152" s="157" t="s">
        <v>1</v>
      </c>
      <c r="N152" s="158" t="s">
        <v>39</v>
      </c>
      <c r="O152" s="51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R152" s="161" t="s">
        <v>178</v>
      </c>
      <c r="AT152" s="161" t="s">
        <v>173</v>
      </c>
      <c r="AU152" s="161" t="s">
        <v>83</v>
      </c>
      <c r="AY152" s="11" t="s">
        <v>171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1" t="s">
        <v>81</v>
      </c>
      <c r="BK152" s="162">
        <f>ROUND(I152*H152,2)</f>
        <v>0</v>
      </c>
      <c r="BL152" s="11" t="s">
        <v>178</v>
      </c>
      <c r="BM152" s="161" t="s">
        <v>208</v>
      </c>
    </row>
    <row r="153" spans="1:65" s="27" customFormat="1" ht="19.5">
      <c r="A153" s="23"/>
      <c r="B153" s="24"/>
      <c r="C153" s="23"/>
      <c r="D153" s="163" t="s">
        <v>180</v>
      </c>
      <c r="E153" s="23"/>
      <c r="F153" s="164" t="s">
        <v>209</v>
      </c>
      <c r="G153" s="23"/>
      <c r="H153" s="23"/>
      <c r="I153" s="3"/>
      <c r="J153" s="23"/>
      <c r="K153" s="23"/>
      <c r="L153" s="24"/>
      <c r="M153" s="165"/>
      <c r="N153" s="166"/>
      <c r="O153" s="51"/>
      <c r="P153" s="51"/>
      <c r="Q153" s="51"/>
      <c r="R153" s="51"/>
      <c r="S153" s="51"/>
      <c r="T153" s="52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T153" s="11" t="s">
        <v>180</v>
      </c>
      <c r="AU153" s="11" t="s">
        <v>83</v>
      </c>
    </row>
    <row r="154" spans="1:65" s="167" customFormat="1">
      <c r="B154" s="168"/>
      <c r="D154" s="163" t="s">
        <v>182</v>
      </c>
      <c r="E154" s="169" t="s">
        <v>115</v>
      </c>
      <c r="F154" s="170" t="s">
        <v>116</v>
      </c>
      <c r="H154" s="171">
        <v>53.847999999999999</v>
      </c>
      <c r="I154" s="6"/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182</v>
      </c>
      <c r="AU154" s="169" t="s">
        <v>83</v>
      </c>
      <c r="AV154" s="167" t="s">
        <v>83</v>
      </c>
      <c r="AW154" s="167" t="s">
        <v>31</v>
      </c>
      <c r="AX154" s="167" t="s">
        <v>81</v>
      </c>
      <c r="AY154" s="169" t="s">
        <v>171</v>
      </c>
    </row>
    <row r="155" spans="1:65" s="27" customFormat="1" ht="21.75" customHeight="1">
      <c r="A155" s="23"/>
      <c r="B155" s="24"/>
      <c r="C155" s="151" t="s">
        <v>210</v>
      </c>
      <c r="D155" s="151" t="s">
        <v>173</v>
      </c>
      <c r="E155" s="152" t="s">
        <v>211</v>
      </c>
      <c r="F155" s="153" t="s">
        <v>212</v>
      </c>
      <c r="G155" s="154" t="s">
        <v>207</v>
      </c>
      <c r="H155" s="155">
        <v>53.847999999999999</v>
      </c>
      <c r="I155" s="5"/>
      <c r="J155" s="156">
        <f>ROUND(I155*H155,2)</f>
        <v>0</v>
      </c>
      <c r="K155" s="153" t="s">
        <v>177</v>
      </c>
      <c r="L155" s="24"/>
      <c r="M155" s="157" t="s">
        <v>1</v>
      </c>
      <c r="N155" s="158" t="s">
        <v>39</v>
      </c>
      <c r="O155" s="51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R155" s="161" t="s">
        <v>178</v>
      </c>
      <c r="AT155" s="161" t="s">
        <v>173</v>
      </c>
      <c r="AU155" s="161" t="s">
        <v>83</v>
      </c>
      <c r="AY155" s="11" t="s">
        <v>171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1" t="s">
        <v>81</v>
      </c>
      <c r="BK155" s="162">
        <f>ROUND(I155*H155,2)</f>
        <v>0</v>
      </c>
      <c r="BL155" s="11" t="s">
        <v>178</v>
      </c>
      <c r="BM155" s="161" t="s">
        <v>213</v>
      </c>
    </row>
    <row r="156" spans="1:65" s="27" customFormat="1" ht="19.5">
      <c r="A156" s="23"/>
      <c r="B156" s="24"/>
      <c r="C156" s="23"/>
      <c r="D156" s="163" t="s">
        <v>180</v>
      </c>
      <c r="E156" s="23"/>
      <c r="F156" s="164" t="s">
        <v>212</v>
      </c>
      <c r="G156" s="23"/>
      <c r="H156" s="23"/>
      <c r="I156" s="3"/>
      <c r="J156" s="23"/>
      <c r="K156" s="23"/>
      <c r="L156" s="24"/>
      <c r="M156" s="165"/>
      <c r="N156" s="166"/>
      <c r="O156" s="51"/>
      <c r="P156" s="51"/>
      <c r="Q156" s="51"/>
      <c r="R156" s="51"/>
      <c r="S156" s="51"/>
      <c r="T156" s="52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T156" s="11" t="s">
        <v>180</v>
      </c>
      <c r="AU156" s="11" t="s">
        <v>83</v>
      </c>
    </row>
    <row r="157" spans="1:65" s="167" customFormat="1">
      <c r="B157" s="168"/>
      <c r="D157" s="163" t="s">
        <v>182</v>
      </c>
      <c r="E157" s="169" t="s">
        <v>1</v>
      </c>
      <c r="F157" s="170" t="s">
        <v>115</v>
      </c>
      <c r="H157" s="171">
        <v>53.847999999999999</v>
      </c>
      <c r="I157" s="6"/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182</v>
      </c>
      <c r="AU157" s="169" t="s">
        <v>83</v>
      </c>
      <c r="AV157" s="167" t="s">
        <v>83</v>
      </c>
      <c r="AW157" s="167" t="s">
        <v>31</v>
      </c>
      <c r="AX157" s="167" t="s">
        <v>81</v>
      </c>
      <c r="AY157" s="169" t="s">
        <v>171</v>
      </c>
    </row>
    <row r="158" spans="1:65" s="27" customFormat="1" ht="21.75" customHeight="1">
      <c r="A158" s="23"/>
      <c r="B158" s="24"/>
      <c r="C158" s="151" t="s">
        <v>214</v>
      </c>
      <c r="D158" s="151" t="s">
        <v>173</v>
      </c>
      <c r="E158" s="152" t="s">
        <v>215</v>
      </c>
      <c r="F158" s="153" t="s">
        <v>216</v>
      </c>
      <c r="G158" s="154" t="s">
        <v>207</v>
      </c>
      <c r="H158" s="155">
        <v>6.25</v>
      </c>
      <c r="I158" s="5"/>
      <c r="J158" s="156">
        <f>ROUND(I158*H158,2)</f>
        <v>0</v>
      </c>
      <c r="K158" s="153" t="s">
        <v>177</v>
      </c>
      <c r="L158" s="24"/>
      <c r="M158" s="157" t="s">
        <v>1</v>
      </c>
      <c r="N158" s="158" t="s">
        <v>39</v>
      </c>
      <c r="O158" s="51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R158" s="161" t="s">
        <v>178</v>
      </c>
      <c r="AT158" s="161" t="s">
        <v>173</v>
      </c>
      <c r="AU158" s="161" t="s">
        <v>83</v>
      </c>
      <c r="AY158" s="11" t="s">
        <v>171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1" t="s">
        <v>81</v>
      </c>
      <c r="BK158" s="162">
        <f>ROUND(I158*H158,2)</f>
        <v>0</v>
      </c>
      <c r="BL158" s="11" t="s">
        <v>178</v>
      </c>
      <c r="BM158" s="161" t="s">
        <v>217</v>
      </c>
    </row>
    <row r="159" spans="1:65" s="27" customFormat="1" ht="39">
      <c r="A159" s="23"/>
      <c r="B159" s="24"/>
      <c r="C159" s="23"/>
      <c r="D159" s="163" t="s">
        <v>180</v>
      </c>
      <c r="E159" s="23"/>
      <c r="F159" s="164" t="s">
        <v>218</v>
      </c>
      <c r="G159" s="23"/>
      <c r="H159" s="23"/>
      <c r="I159" s="3"/>
      <c r="J159" s="23"/>
      <c r="K159" s="23"/>
      <c r="L159" s="24"/>
      <c r="M159" s="165"/>
      <c r="N159" s="166"/>
      <c r="O159" s="51"/>
      <c r="P159" s="51"/>
      <c r="Q159" s="51"/>
      <c r="R159" s="51"/>
      <c r="S159" s="51"/>
      <c r="T159" s="52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T159" s="11" t="s">
        <v>180</v>
      </c>
      <c r="AU159" s="11" t="s">
        <v>83</v>
      </c>
    </row>
    <row r="160" spans="1:65" s="167" customFormat="1">
      <c r="B160" s="168"/>
      <c r="D160" s="163" t="s">
        <v>182</v>
      </c>
      <c r="E160" s="169" t="s">
        <v>1</v>
      </c>
      <c r="F160" s="170" t="s">
        <v>219</v>
      </c>
      <c r="H160" s="171">
        <v>6.25</v>
      </c>
      <c r="I160" s="6"/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182</v>
      </c>
      <c r="AU160" s="169" t="s">
        <v>83</v>
      </c>
      <c r="AV160" s="167" t="s">
        <v>83</v>
      </c>
      <c r="AW160" s="167" t="s">
        <v>31</v>
      </c>
      <c r="AX160" s="167" t="s">
        <v>81</v>
      </c>
      <c r="AY160" s="169" t="s">
        <v>171</v>
      </c>
    </row>
    <row r="161" spans="1:65" s="27" customFormat="1" ht="21.75" customHeight="1">
      <c r="A161" s="23"/>
      <c r="B161" s="24"/>
      <c r="C161" s="151" t="s">
        <v>220</v>
      </c>
      <c r="D161" s="151" t="s">
        <v>173</v>
      </c>
      <c r="E161" s="152" t="s">
        <v>221</v>
      </c>
      <c r="F161" s="153" t="s">
        <v>222</v>
      </c>
      <c r="G161" s="154" t="s">
        <v>223</v>
      </c>
      <c r="H161" s="155">
        <v>48.463000000000001</v>
      </c>
      <c r="I161" s="5"/>
      <c r="J161" s="156">
        <f>ROUND(I161*H161,2)</f>
        <v>0</v>
      </c>
      <c r="K161" s="153" t="s">
        <v>177</v>
      </c>
      <c r="L161" s="24"/>
      <c r="M161" s="157" t="s">
        <v>1</v>
      </c>
      <c r="N161" s="158" t="s">
        <v>39</v>
      </c>
      <c r="O161" s="51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R161" s="161" t="s">
        <v>178</v>
      </c>
      <c r="AT161" s="161" t="s">
        <v>173</v>
      </c>
      <c r="AU161" s="161" t="s">
        <v>83</v>
      </c>
      <c r="AY161" s="11" t="s">
        <v>171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1" t="s">
        <v>81</v>
      </c>
      <c r="BK161" s="162">
        <f>ROUND(I161*H161,2)</f>
        <v>0</v>
      </c>
      <c r="BL161" s="11" t="s">
        <v>178</v>
      </c>
      <c r="BM161" s="161" t="s">
        <v>224</v>
      </c>
    </row>
    <row r="162" spans="1:65" s="27" customFormat="1" ht="29.25">
      <c r="A162" s="23"/>
      <c r="B162" s="24"/>
      <c r="C162" s="23"/>
      <c r="D162" s="163" t="s">
        <v>180</v>
      </c>
      <c r="E162" s="23"/>
      <c r="F162" s="164" t="s">
        <v>225</v>
      </c>
      <c r="G162" s="23"/>
      <c r="H162" s="23"/>
      <c r="I162" s="3"/>
      <c r="J162" s="23"/>
      <c r="K162" s="23"/>
      <c r="L162" s="24"/>
      <c r="M162" s="165"/>
      <c r="N162" s="166"/>
      <c r="O162" s="51"/>
      <c r="P162" s="51"/>
      <c r="Q162" s="51"/>
      <c r="R162" s="51"/>
      <c r="S162" s="51"/>
      <c r="T162" s="52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T162" s="11" t="s">
        <v>180</v>
      </c>
      <c r="AU162" s="11" t="s">
        <v>83</v>
      </c>
    </row>
    <row r="163" spans="1:65" s="167" customFormat="1">
      <c r="B163" s="168"/>
      <c r="D163" s="163" t="s">
        <v>182</v>
      </c>
      <c r="E163" s="169" t="s">
        <v>1</v>
      </c>
      <c r="F163" s="170" t="s">
        <v>226</v>
      </c>
      <c r="H163" s="171">
        <v>96.926000000000002</v>
      </c>
      <c r="I163" s="6"/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182</v>
      </c>
      <c r="AU163" s="169" t="s">
        <v>83</v>
      </c>
      <c r="AV163" s="167" t="s">
        <v>83</v>
      </c>
      <c r="AW163" s="167" t="s">
        <v>31</v>
      </c>
      <c r="AX163" s="167" t="s">
        <v>81</v>
      </c>
      <c r="AY163" s="169" t="s">
        <v>171</v>
      </c>
    </row>
    <row r="164" spans="1:65" s="167" customFormat="1">
      <c r="B164" s="168"/>
      <c r="D164" s="163" t="s">
        <v>182</v>
      </c>
      <c r="F164" s="170" t="s">
        <v>227</v>
      </c>
      <c r="H164" s="171">
        <v>48.463000000000001</v>
      </c>
      <c r="I164" s="6"/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182</v>
      </c>
      <c r="AU164" s="169" t="s">
        <v>83</v>
      </c>
      <c r="AV164" s="167" t="s">
        <v>83</v>
      </c>
      <c r="AW164" s="167" t="s">
        <v>3</v>
      </c>
      <c r="AX164" s="167" t="s">
        <v>81</v>
      </c>
      <c r="AY164" s="169" t="s">
        <v>171</v>
      </c>
    </row>
    <row r="165" spans="1:65" s="27" customFormat="1" ht="21.75" customHeight="1">
      <c r="A165" s="23"/>
      <c r="B165" s="24"/>
      <c r="C165" s="151" t="s">
        <v>228</v>
      </c>
      <c r="D165" s="151" t="s">
        <v>173</v>
      </c>
      <c r="E165" s="152" t="s">
        <v>229</v>
      </c>
      <c r="F165" s="153" t="s">
        <v>230</v>
      </c>
      <c r="G165" s="154" t="s">
        <v>207</v>
      </c>
      <c r="H165" s="155">
        <v>53.847999999999999</v>
      </c>
      <c r="I165" s="5"/>
      <c r="J165" s="156">
        <f>ROUND(I165*H165,2)</f>
        <v>0</v>
      </c>
      <c r="K165" s="153" t="s">
        <v>177</v>
      </c>
      <c r="L165" s="24"/>
      <c r="M165" s="157" t="s">
        <v>1</v>
      </c>
      <c r="N165" s="158" t="s">
        <v>39</v>
      </c>
      <c r="O165" s="51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R165" s="161" t="s">
        <v>178</v>
      </c>
      <c r="AT165" s="161" t="s">
        <v>173</v>
      </c>
      <c r="AU165" s="161" t="s">
        <v>83</v>
      </c>
      <c r="AY165" s="11" t="s">
        <v>171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1" t="s">
        <v>81</v>
      </c>
      <c r="BK165" s="162">
        <f>ROUND(I165*H165,2)</f>
        <v>0</v>
      </c>
      <c r="BL165" s="11" t="s">
        <v>178</v>
      </c>
      <c r="BM165" s="161" t="s">
        <v>231</v>
      </c>
    </row>
    <row r="166" spans="1:65" s="27" customFormat="1" ht="39">
      <c r="A166" s="23"/>
      <c r="B166" s="24"/>
      <c r="C166" s="23"/>
      <c r="D166" s="163" t="s">
        <v>180</v>
      </c>
      <c r="E166" s="23"/>
      <c r="F166" s="164" t="s">
        <v>232</v>
      </c>
      <c r="G166" s="23"/>
      <c r="H166" s="23"/>
      <c r="I166" s="3"/>
      <c r="J166" s="23"/>
      <c r="K166" s="23"/>
      <c r="L166" s="24"/>
      <c r="M166" s="165"/>
      <c r="N166" s="166"/>
      <c r="O166" s="51"/>
      <c r="P166" s="51"/>
      <c r="Q166" s="51"/>
      <c r="R166" s="51"/>
      <c r="S166" s="51"/>
      <c r="T166" s="52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T166" s="11" t="s">
        <v>180</v>
      </c>
      <c r="AU166" s="11" t="s">
        <v>83</v>
      </c>
    </row>
    <row r="167" spans="1:65" s="167" customFormat="1">
      <c r="B167" s="168"/>
      <c r="D167" s="163" t="s">
        <v>182</v>
      </c>
      <c r="E167" s="169" t="s">
        <v>1</v>
      </c>
      <c r="F167" s="170" t="s">
        <v>115</v>
      </c>
      <c r="H167" s="171">
        <v>53.847999999999999</v>
      </c>
      <c r="I167" s="6"/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182</v>
      </c>
      <c r="AU167" s="169" t="s">
        <v>83</v>
      </c>
      <c r="AV167" s="167" t="s">
        <v>83</v>
      </c>
      <c r="AW167" s="167" t="s">
        <v>31</v>
      </c>
      <c r="AX167" s="167" t="s">
        <v>81</v>
      </c>
      <c r="AY167" s="169" t="s">
        <v>171</v>
      </c>
    </row>
    <row r="168" spans="1:65" s="27" customFormat="1" ht="33" customHeight="1">
      <c r="A168" s="23"/>
      <c r="B168" s="24"/>
      <c r="C168" s="151" t="s">
        <v>233</v>
      </c>
      <c r="D168" s="151" t="s">
        <v>173</v>
      </c>
      <c r="E168" s="152" t="s">
        <v>234</v>
      </c>
      <c r="F168" s="153" t="s">
        <v>235</v>
      </c>
      <c r="G168" s="154" t="s">
        <v>207</v>
      </c>
      <c r="H168" s="155">
        <v>538.48</v>
      </c>
      <c r="I168" s="5"/>
      <c r="J168" s="156">
        <f>ROUND(I168*H168,2)</f>
        <v>0</v>
      </c>
      <c r="K168" s="153" t="s">
        <v>177</v>
      </c>
      <c r="L168" s="24"/>
      <c r="M168" s="157" t="s">
        <v>1</v>
      </c>
      <c r="N168" s="158" t="s">
        <v>39</v>
      </c>
      <c r="O168" s="51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R168" s="161" t="s">
        <v>178</v>
      </c>
      <c r="AT168" s="161" t="s">
        <v>173</v>
      </c>
      <c r="AU168" s="161" t="s">
        <v>83</v>
      </c>
      <c r="AY168" s="11" t="s">
        <v>171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1" t="s">
        <v>81</v>
      </c>
      <c r="BK168" s="162">
        <f>ROUND(I168*H168,2)</f>
        <v>0</v>
      </c>
      <c r="BL168" s="11" t="s">
        <v>178</v>
      </c>
      <c r="BM168" s="161" t="s">
        <v>236</v>
      </c>
    </row>
    <row r="169" spans="1:65" s="27" customFormat="1" ht="48.75">
      <c r="A169" s="23"/>
      <c r="B169" s="24"/>
      <c r="C169" s="23"/>
      <c r="D169" s="163" t="s">
        <v>180</v>
      </c>
      <c r="E169" s="23"/>
      <c r="F169" s="164" t="s">
        <v>237</v>
      </c>
      <c r="G169" s="23"/>
      <c r="H169" s="23"/>
      <c r="I169" s="3"/>
      <c r="J169" s="23"/>
      <c r="K169" s="23"/>
      <c r="L169" s="24"/>
      <c r="M169" s="165"/>
      <c r="N169" s="166"/>
      <c r="O169" s="51"/>
      <c r="P169" s="51"/>
      <c r="Q169" s="51"/>
      <c r="R169" s="51"/>
      <c r="S169" s="51"/>
      <c r="T169" s="52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T169" s="11" t="s">
        <v>180</v>
      </c>
      <c r="AU169" s="11" t="s">
        <v>83</v>
      </c>
    </row>
    <row r="170" spans="1:65" s="167" customFormat="1">
      <c r="B170" s="168"/>
      <c r="D170" s="163" t="s">
        <v>182</v>
      </c>
      <c r="E170" s="169" t="s">
        <v>1</v>
      </c>
      <c r="F170" s="170" t="s">
        <v>238</v>
      </c>
      <c r="H170" s="171">
        <v>538.48</v>
      </c>
      <c r="I170" s="6"/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182</v>
      </c>
      <c r="AU170" s="169" t="s">
        <v>83</v>
      </c>
      <c r="AV170" s="167" t="s">
        <v>83</v>
      </c>
      <c r="AW170" s="167" t="s">
        <v>31</v>
      </c>
      <c r="AX170" s="167" t="s">
        <v>81</v>
      </c>
      <c r="AY170" s="169" t="s">
        <v>171</v>
      </c>
    </row>
    <row r="171" spans="1:65" s="27" customFormat="1" ht="21.75" customHeight="1">
      <c r="A171" s="23"/>
      <c r="B171" s="24"/>
      <c r="C171" s="151" t="s">
        <v>239</v>
      </c>
      <c r="D171" s="151" t="s">
        <v>173</v>
      </c>
      <c r="E171" s="152" t="s">
        <v>240</v>
      </c>
      <c r="F171" s="153" t="s">
        <v>241</v>
      </c>
      <c r="G171" s="154" t="s">
        <v>207</v>
      </c>
      <c r="H171" s="155">
        <v>53.847999999999999</v>
      </c>
      <c r="I171" s="5"/>
      <c r="J171" s="156">
        <f>ROUND(I171*H171,2)</f>
        <v>0</v>
      </c>
      <c r="K171" s="153" t="s">
        <v>177</v>
      </c>
      <c r="L171" s="24"/>
      <c r="M171" s="157" t="s">
        <v>1</v>
      </c>
      <c r="N171" s="158" t="s">
        <v>39</v>
      </c>
      <c r="O171" s="51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R171" s="161" t="s">
        <v>178</v>
      </c>
      <c r="AT171" s="161" t="s">
        <v>173</v>
      </c>
      <c r="AU171" s="161" t="s">
        <v>83</v>
      </c>
      <c r="AY171" s="11" t="s">
        <v>171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1" t="s">
        <v>81</v>
      </c>
      <c r="BK171" s="162">
        <f>ROUND(I171*H171,2)</f>
        <v>0</v>
      </c>
      <c r="BL171" s="11" t="s">
        <v>178</v>
      </c>
      <c r="BM171" s="161" t="s">
        <v>242</v>
      </c>
    </row>
    <row r="172" spans="1:65" s="27" customFormat="1" ht="19.5">
      <c r="A172" s="23"/>
      <c r="B172" s="24"/>
      <c r="C172" s="23"/>
      <c r="D172" s="163" t="s">
        <v>180</v>
      </c>
      <c r="E172" s="23"/>
      <c r="F172" s="164" t="s">
        <v>243</v>
      </c>
      <c r="G172" s="23"/>
      <c r="H172" s="23"/>
      <c r="I172" s="3"/>
      <c r="J172" s="23"/>
      <c r="K172" s="23"/>
      <c r="L172" s="24"/>
      <c r="M172" s="165"/>
      <c r="N172" s="166"/>
      <c r="O172" s="51"/>
      <c r="P172" s="51"/>
      <c r="Q172" s="51"/>
      <c r="R172" s="51"/>
      <c r="S172" s="51"/>
      <c r="T172" s="52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T172" s="11" t="s">
        <v>180</v>
      </c>
      <c r="AU172" s="11" t="s">
        <v>83</v>
      </c>
    </row>
    <row r="173" spans="1:65" s="167" customFormat="1">
      <c r="B173" s="168"/>
      <c r="D173" s="163" t="s">
        <v>182</v>
      </c>
      <c r="E173" s="169" t="s">
        <v>1</v>
      </c>
      <c r="F173" s="170" t="s">
        <v>115</v>
      </c>
      <c r="H173" s="171">
        <v>53.847999999999999</v>
      </c>
      <c r="I173" s="6"/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182</v>
      </c>
      <c r="AU173" s="169" t="s">
        <v>83</v>
      </c>
      <c r="AV173" s="167" t="s">
        <v>83</v>
      </c>
      <c r="AW173" s="167" t="s">
        <v>31</v>
      </c>
      <c r="AX173" s="167" t="s">
        <v>81</v>
      </c>
      <c r="AY173" s="169" t="s">
        <v>171</v>
      </c>
    </row>
    <row r="174" spans="1:65" s="27" customFormat="1" ht="16.5" customHeight="1">
      <c r="A174" s="23"/>
      <c r="B174" s="24"/>
      <c r="C174" s="151" t="s">
        <v>244</v>
      </c>
      <c r="D174" s="151" t="s">
        <v>173</v>
      </c>
      <c r="E174" s="152" t="s">
        <v>245</v>
      </c>
      <c r="F174" s="153" t="s">
        <v>246</v>
      </c>
      <c r="G174" s="154" t="s">
        <v>207</v>
      </c>
      <c r="H174" s="155">
        <v>33.223999999999997</v>
      </c>
      <c r="I174" s="5"/>
      <c r="J174" s="156">
        <f>ROUND(I174*H174,2)</f>
        <v>0</v>
      </c>
      <c r="K174" s="153" t="s">
        <v>177</v>
      </c>
      <c r="L174" s="24"/>
      <c r="M174" s="157" t="s">
        <v>1</v>
      </c>
      <c r="N174" s="158" t="s">
        <v>39</v>
      </c>
      <c r="O174" s="51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R174" s="161" t="s">
        <v>178</v>
      </c>
      <c r="AT174" s="161" t="s">
        <v>173</v>
      </c>
      <c r="AU174" s="161" t="s">
        <v>83</v>
      </c>
      <c r="AY174" s="11" t="s">
        <v>171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1" t="s">
        <v>81</v>
      </c>
      <c r="BK174" s="162">
        <f>ROUND(I174*H174,2)</f>
        <v>0</v>
      </c>
      <c r="BL174" s="11" t="s">
        <v>178</v>
      </c>
      <c r="BM174" s="161" t="s">
        <v>247</v>
      </c>
    </row>
    <row r="175" spans="1:65" s="27" customFormat="1" ht="29.25">
      <c r="A175" s="23"/>
      <c r="B175" s="24"/>
      <c r="C175" s="23"/>
      <c r="D175" s="163" t="s">
        <v>180</v>
      </c>
      <c r="E175" s="23"/>
      <c r="F175" s="164" t="s">
        <v>248</v>
      </c>
      <c r="G175" s="23"/>
      <c r="H175" s="23"/>
      <c r="I175" s="3"/>
      <c r="J175" s="23"/>
      <c r="K175" s="23"/>
      <c r="L175" s="24"/>
      <c r="M175" s="165"/>
      <c r="N175" s="166"/>
      <c r="O175" s="51"/>
      <c r="P175" s="51"/>
      <c r="Q175" s="51"/>
      <c r="R175" s="51"/>
      <c r="S175" s="51"/>
      <c r="T175" s="52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T175" s="11" t="s">
        <v>180</v>
      </c>
      <c r="AU175" s="11" t="s">
        <v>83</v>
      </c>
    </row>
    <row r="176" spans="1:65" s="27" customFormat="1" ht="16.5" customHeight="1">
      <c r="A176" s="23"/>
      <c r="B176" s="24"/>
      <c r="C176" s="151" t="s">
        <v>249</v>
      </c>
      <c r="D176" s="151" t="s">
        <v>173</v>
      </c>
      <c r="E176" s="152" t="s">
        <v>250</v>
      </c>
      <c r="F176" s="153" t="s">
        <v>251</v>
      </c>
      <c r="G176" s="154" t="s">
        <v>176</v>
      </c>
      <c r="H176" s="155">
        <v>106.425</v>
      </c>
      <c r="I176" s="5"/>
      <c r="J176" s="156">
        <f>ROUND(I176*H176,2)</f>
        <v>0</v>
      </c>
      <c r="K176" s="153" t="s">
        <v>177</v>
      </c>
      <c r="L176" s="24"/>
      <c r="M176" s="157" t="s">
        <v>1</v>
      </c>
      <c r="N176" s="158" t="s">
        <v>39</v>
      </c>
      <c r="O176" s="51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R176" s="161" t="s">
        <v>178</v>
      </c>
      <c r="AT176" s="161" t="s">
        <v>173</v>
      </c>
      <c r="AU176" s="161" t="s">
        <v>83</v>
      </c>
      <c r="AY176" s="11" t="s">
        <v>171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1" t="s">
        <v>81</v>
      </c>
      <c r="BK176" s="162">
        <f>ROUND(I176*H176,2)</f>
        <v>0</v>
      </c>
      <c r="BL176" s="11" t="s">
        <v>178</v>
      </c>
      <c r="BM176" s="161" t="s">
        <v>252</v>
      </c>
    </row>
    <row r="177" spans="1:65" s="27" customFormat="1">
      <c r="A177" s="23"/>
      <c r="B177" s="24"/>
      <c r="C177" s="23"/>
      <c r="D177" s="163" t="s">
        <v>180</v>
      </c>
      <c r="E177" s="23"/>
      <c r="F177" s="164" t="s">
        <v>251</v>
      </c>
      <c r="G177" s="23"/>
      <c r="H177" s="23"/>
      <c r="I177" s="3"/>
      <c r="J177" s="23"/>
      <c r="K177" s="23"/>
      <c r="L177" s="24"/>
      <c r="M177" s="165"/>
      <c r="N177" s="166"/>
      <c r="O177" s="51"/>
      <c r="P177" s="51"/>
      <c r="Q177" s="51"/>
      <c r="R177" s="51"/>
      <c r="S177" s="51"/>
      <c r="T177" s="52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T177" s="11" t="s">
        <v>180</v>
      </c>
      <c r="AU177" s="11" t="s">
        <v>83</v>
      </c>
    </row>
    <row r="178" spans="1:65" s="167" customFormat="1">
      <c r="B178" s="168"/>
      <c r="D178" s="163" t="s">
        <v>182</v>
      </c>
      <c r="E178" s="169" t="s">
        <v>1</v>
      </c>
      <c r="F178" s="170" t="s">
        <v>253</v>
      </c>
      <c r="H178" s="171">
        <v>106.425</v>
      </c>
      <c r="I178" s="6"/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182</v>
      </c>
      <c r="AU178" s="169" t="s">
        <v>83</v>
      </c>
      <c r="AV178" s="167" t="s">
        <v>83</v>
      </c>
      <c r="AW178" s="167" t="s">
        <v>31</v>
      </c>
      <c r="AX178" s="167" t="s">
        <v>81</v>
      </c>
      <c r="AY178" s="169" t="s">
        <v>171</v>
      </c>
    </row>
    <row r="179" spans="1:65" s="27" customFormat="1" ht="21.75" customHeight="1">
      <c r="A179" s="23"/>
      <c r="B179" s="24"/>
      <c r="C179" s="151" t="s">
        <v>8</v>
      </c>
      <c r="D179" s="151" t="s">
        <v>173</v>
      </c>
      <c r="E179" s="152" t="s">
        <v>254</v>
      </c>
      <c r="F179" s="153" t="s">
        <v>255</v>
      </c>
      <c r="G179" s="154" t="s">
        <v>207</v>
      </c>
      <c r="H179" s="155">
        <v>53.847999999999999</v>
      </c>
      <c r="I179" s="5"/>
      <c r="J179" s="156">
        <f>ROUND(I179*H179,2)</f>
        <v>0</v>
      </c>
      <c r="K179" s="153" t="s">
        <v>177</v>
      </c>
      <c r="L179" s="24"/>
      <c r="M179" s="157" t="s">
        <v>1</v>
      </c>
      <c r="N179" s="158" t="s">
        <v>39</v>
      </c>
      <c r="O179" s="51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R179" s="161" t="s">
        <v>178</v>
      </c>
      <c r="AT179" s="161" t="s">
        <v>173</v>
      </c>
      <c r="AU179" s="161" t="s">
        <v>83</v>
      </c>
      <c r="AY179" s="11" t="s">
        <v>171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1" t="s">
        <v>81</v>
      </c>
      <c r="BK179" s="162">
        <f>ROUND(I179*H179,2)</f>
        <v>0</v>
      </c>
      <c r="BL179" s="11" t="s">
        <v>178</v>
      </c>
      <c r="BM179" s="161" t="s">
        <v>256</v>
      </c>
    </row>
    <row r="180" spans="1:65" s="27" customFormat="1" ht="29.25">
      <c r="A180" s="23"/>
      <c r="B180" s="24"/>
      <c r="C180" s="23"/>
      <c r="D180" s="163" t="s">
        <v>180</v>
      </c>
      <c r="E180" s="23"/>
      <c r="F180" s="164" t="s">
        <v>257</v>
      </c>
      <c r="G180" s="23"/>
      <c r="H180" s="23"/>
      <c r="I180" s="3"/>
      <c r="J180" s="23"/>
      <c r="K180" s="23"/>
      <c r="L180" s="24"/>
      <c r="M180" s="165"/>
      <c r="N180" s="166"/>
      <c r="O180" s="51"/>
      <c r="P180" s="51"/>
      <c r="Q180" s="51"/>
      <c r="R180" s="51"/>
      <c r="S180" s="51"/>
      <c r="T180" s="52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T180" s="11" t="s">
        <v>180</v>
      </c>
      <c r="AU180" s="11" t="s">
        <v>83</v>
      </c>
    </row>
    <row r="181" spans="1:65" s="167" customFormat="1">
      <c r="B181" s="168"/>
      <c r="D181" s="163" t="s">
        <v>182</v>
      </c>
      <c r="E181" s="169" t="s">
        <v>1</v>
      </c>
      <c r="F181" s="170" t="s">
        <v>116</v>
      </c>
      <c r="H181" s="171">
        <v>53.847999999999999</v>
      </c>
      <c r="I181" s="6"/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182</v>
      </c>
      <c r="AU181" s="169" t="s">
        <v>83</v>
      </c>
      <c r="AV181" s="167" t="s">
        <v>83</v>
      </c>
      <c r="AW181" s="167" t="s">
        <v>31</v>
      </c>
      <c r="AX181" s="167" t="s">
        <v>81</v>
      </c>
      <c r="AY181" s="169" t="s">
        <v>171</v>
      </c>
    </row>
    <row r="182" spans="1:65" s="27" customFormat="1" ht="16.5" customHeight="1">
      <c r="A182" s="23"/>
      <c r="B182" s="24"/>
      <c r="C182" s="175" t="s">
        <v>258</v>
      </c>
      <c r="D182" s="175" t="s">
        <v>259</v>
      </c>
      <c r="E182" s="176" t="s">
        <v>260</v>
      </c>
      <c r="F182" s="177" t="s">
        <v>261</v>
      </c>
      <c r="G182" s="178" t="s">
        <v>223</v>
      </c>
      <c r="H182" s="179">
        <v>96.926000000000002</v>
      </c>
      <c r="I182" s="7"/>
      <c r="J182" s="180">
        <f>ROUND(I182*H182,2)</f>
        <v>0</v>
      </c>
      <c r="K182" s="177" t="s">
        <v>177</v>
      </c>
      <c r="L182" s="181"/>
      <c r="M182" s="182" t="s">
        <v>1</v>
      </c>
      <c r="N182" s="183" t="s">
        <v>39</v>
      </c>
      <c r="O182" s="51"/>
      <c r="P182" s="159">
        <f>O182*H182</f>
        <v>0</v>
      </c>
      <c r="Q182" s="159">
        <v>1</v>
      </c>
      <c r="R182" s="159">
        <f>Q182*H182</f>
        <v>96.926000000000002</v>
      </c>
      <c r="S182" s="159">
        <v>0</v>
      </c>
      <c r="T182" s="160">
        <f>S182*H182</f>
        <v>0</v>
      </c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R182" s="161" t="s">
        <v>214</v>
      </c>
      <c r="AT182" s="161" t="s">
        <v>259</v>
      </c>
      <c r="AU182" s="161" t="s">
        <v>83</v>
      </c>
      <c r="AY182" s="11" t="s">
        <v>171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1" t="s">
        <v>81</v>
      </c>
      <c r="BK182" s="162">
        <f>ROUND(I182*H182,2)</f>
        <v>0</v>
      </c>
      <c r="BL182" s="11" t="s">
        <v>178</v>
      </c>
      <c r="BM182" s="161" t="s">
        <v>262</v>
      </c>
    </row>
    <row r="183" spans="1:65" s="27" customFormat="1">
      <c r="A183" s="23"/>
      <c r="B183" s="24"/>
      <c r="C183" s="23"/>
      <c r="D183" s="163" t="s">
        <v>180</v>
      </c>
      <c r="E183" s="23"/>
      <c r="F183" s="164" t="s">
        <v>261</v>
      </c>
      <c r="G183" s="23"/>
      <c r="H183" s="23"/>
      <c r="I183" s="3"/>
      <c r="J183" s="23"/>
      <c r="K183" s="23"/>
      <c r="L183" s="24"/>
      <c r="M183" s="165"/>
      <c r="N183" s="166"/>
      <c r="O183" s="51"/>
      <c r="P183" s="51"/>
      <c r="Q183" s="51"/>
      <c r="R183" s="51"/>
      <c r="S183" s="51"/>
      <c r="T183" s="52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T183" s="11" t="s">
        <v>180</v>
      </c>
      <c r="AU183" s="11" t="s">
        <v>83</v>
      </c>
    </row>
    <row r="184" spans="1:65" s="167" customFormat="1">
      <c r="B184" s="168"/>
      <c r="D184" s="163" t="s">
        <v>182</v>
      </c>
      <c r="F184" s="170" t="s">
        <v>263</v>
      </c>
      <c r="H184" s="171">
        <v>96.926000000000002</v>
      </c>
      <c r="I184" s="6"/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182</v>
      </c>
      <c r="AU184" s="169" t="s">
        <v>83</v>
      </c>
      <c r="AV184" s="167" t="s">
        <v>83</v>
      </c>
      <c r="AW184" s="167" t="s">
        <v>3</v>
      </c>
      <c r="AX184" s="167" t="s">
        <v>81</v>
      </c>
      <c r="AY184" s="169" t="s">
        <v>171</v>
      </c>
    </row>
    <row r="185" spans="1:65" s="27" customFormat="1" ht="21.75" customHeight="1">
      <c r="A185" s="23"/>
      <c r="B185" s="24"/>
      <c r="C185" s="151" t="s">
        <v>264</v>
      </c>
      <c r="D185" s="151" t="s">
        <v>173</v>
      </c>
      <c r="E185" s="152" t="s">
        <v>265</v>
      </c>
      <c r="F185" s="153" t="s">
        <v>266</v>
      </c>
      <c r="G185" s="154" t="s">
        <v>176</v>
      </c>
      <c r="H185" s="155">
        <v>37.25</v>
      </c>
      <c r="I185" s="5"/>
      <c r="J185" s="156">
        <f>ROUND(I185*H185,2)</f>
        <v>0</v>
      </c>
      <c r="K185" s="153" t="s">
        <v>177</v>
      </c>
      <c r="L185" s="24"/>
      <c r="M185" s="157" t="s">
        <v>1</v>
      </c>
      <c r="N185" s="158" t="s">
        <v>39</v>
      </c>
      <c r="O185" s="51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R185" s="161" t="s">
        <v>178</v>
      </c>
      <c r="AT185" s="161" t="s">
        <v>173</v>
      </c>
      <c r="AU185" s="161" t="s">
        <v>83</v>
      </c>
      <c r="AY185" s="11" t="s">
        <v>171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1" t="s">
        <v>81</v>
      </c>
      <c r="BK185" s="162">
        <f>ROUND(I185*H185,2)</f>
        <v>0</v>
      </c>
      <c r="BL185" s="11" t="s">
        <v>178</v>
      </c>
      <c r="BM185" s="161" t="s">
        <v>267</v>
      </c>
    </row>
    <row r="186" spans="1:65" s="27" customFormat="1" ht="19.5">
      <c r="A186" s="23"/>
      <c r="B186" s="24"/>
      <c r="C186" s="23"/>
      <c r="D186" s="163" t="s">
        <v>180</v>
      </c>
      <c r="E186" s="23"/>
      <c r="F186" s="164" t="s">
        <v>266</v>
      </c>
      <c r="G186" s="23"/>
      <c r="H186" s="23"/>
      <c r="I186" s="3"/>
      <c r="J186" s="23"/>
      <c r="K186" s="23"/>
      <c r="L186" s="24"/>
      <c r="M186" s="165"/>
      <c r="N186" s="166"/>
      <c r="O186" s="51"/>
      <c r="P186" s="51"/>
      <c r="Q186" s="51"/>
      <c r="R186" s="51"/>
      <c r="S186" s="51"/>
      <c r="T186" s="52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T186" s="11" t="s">
        <v>180</v>
      </c>
      <c r="AU186" s="11" t="s">
        <v>83</v>
      </c>
    </row>
    <row r="187" spans="1:65" s="27" customFormat="1" ht="16.5" customHeight="1">
      <c r="A187" s="23"/>
      <c r="B187" s="24"/>
      <c r="C187" s="175" t="s">
        <v>268</v>
      </c>
      <c r="D187" s="175" t="s">
        <v>259</v>
      </c>
      <c r="E187" s="176" t="s">
        <v>269</v>
      </c>
      <c r="F187" s="177" t="s">
        <v>270</v>
      </c>
      <c r="G187" s="178" t="s">
        <v>271</v>
      </c>
      <c r="H187" s="179">
        <v>2.7320000000000002</v>
      </c>
      <c r="I187" s="7"/>
      <c r="J187" s="180">
        <f>ROUND(I187*H187,2)</f>
        <v>0</v>
      </c>
      <c r="K187" s="177" t="s">
        <v>177</v>
      </c>
      <c r="L187" s="181"/>
      <c r="M187" s="182" t="s">
        <v>1</v>
      </c>
      <c r="N187" s="183" t="s">
        <v>39</v>
      </c>
      <c r="O187" s="51"/>
      <c r="P187" s="159">
        <f>O187*H187</f>
        <v>0</v>
      </c>
      <c r="Q187" s="159">
        <v>1E-3</v>
      </c>
      <c r="R187" s="159">
        <f>Q187*H187</f>
        <v>2.7320000000000001E-3</v>
      </c>
      <c r="S187" s="159">
        <v>0</v>
      </c>
      <c r="T187" s="160">
        <f>S187*H187</f>
        <v>0</v>
      </c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R187" s="161" t="s">
        <v>214</v>
      </c>
      <c r="AT187" s="161" t="s">
        <v>259</v>
      </c>
      <c r="AU187" s="161" t="s">
        <v>83</v>
      </c>
      <c r="AY187" s="11" t="s">
        <v>171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1" t="s">
        <v>81</v>
      </c>
      <c r="BK187" s="162">
        <f>ROUND(I187*H187,2)</f>
        <v>0</v>
      </c>
      <c r="BL187" s="11" t="s">
        <v>178</v>
      </c>
      <c r="BM187" s="161" t="s">
        <v>272</v>
      </c>
    </row>
    <row r="188" spans="1:65" s="27" customFormat="1">
      <c r="A188" s="23"/>
      <c r="B188" s="24"/>
      <c r="C188" s="23"/>
      <c r="D188" s="163" t="s">
        <v>180</v>
      </c>
      <c r="E188" s="23"/>
      <c r="F188" s="164" t="s">
        <v>270</v>
      </c>
      <c r="G188" s="23"/>
      <c r="H188" s="23"/>
      <c r="I188" s="3"/>
      <c r="J188" s="23"/>
      <c r="K188" s="23"/>
      <c r="L188" s="24"/>
      <c r="M188" s="165"/>
      <c r="N188" s="166"/>
      <c r="O188" s="51"/>
      <c r="P188" s="51"/>
      <c r="Q188" s="51"/>
      <c r="R188" s="51"/>
      <c r="S188" s="51"/>
      <c r="T188" s="52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T188" s="11" t="s">
        <v>180</v>
      </c>
      <c r="AU188" s="11" t="s">
        <v>83</v>
      </c>
    </row>
    <row r="189" spans="1:65" s="167" customFormat="1">
      <c r="B189" s="168"/>
      <c r="D189" s="163" t="s">
        <v>182</v>
      </c>
      <c r="F189" s="170" t="s">
        <v>273</v>
      </c>
      <c r="H189" s="171">
        <v>2.7320000000000002</v>
      </c>
      <c r="I189" s="6"/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182</v>
      </c>
      <c r="AU189" s="169" t="s">
        <v>83</v>
      </c>
      <c r="AV189" s="167" t="s">
        <v>83</v>
      </c>
      <c r="AW189" s="167" t="s">
        <v>3</v>
      </c>
      <c r="AX189" s="167" t="s">
        <v>81</v>
      </c>
      <c r="AY189" s="169" t="s">
        <v>171</v>
      </c>
    </row>
    <row r="190" spans="1:65" s="27" customFormat="1" ht="21.75" customHeight="1">
      <c r="A190" s="23"/>
      <c r="B190" s="24"/>
      <c r="C190" s="151" t="s">
        <v>274</v>
      </c>
      <c r="D190" s="151" t="s">
        <v>173</v>
      </c>
      <c r="E190" s="152" t="s">
        <v>275</v>
      </c>
      <c r="F190" s="153" t="s">
        <v>276</v>
      </c>
      <c r="G190" s="154" t="s">
        <v>176</v>
      </c>
      <c r="H190" s="155">
        <v>37.25</v>
      </c>
      <c r="I190" s="5"/>
      <c r="J190" s="156">
        <f>ROUND(I190*H190,2)</f>
        <v>0</v>
      </c>
      <c r="K190" s="153" t="s">
        <v>177</v>
      </c>
      <c r="L190" s="24"/>
      <c r="M190" s="157" t="s">
        <v>1</v>
      </c>
      <c r="N190" s="158" t="s">
        <v>39</v>
      </c>
      <c r="O190" s="51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R190" s="161" t="s">
        <v>178</v>
      </c>
      <c r="AT190" s="161" t="s">
        <v>173</v>
      </c>
      <c r="AU190" s="161" t="s">
        <v>83</v>
      </c>
      <c r="AY190" s="11" t="s">
        <v>171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1" t="s">
        <v>81</v>
      </c>
      <c r="BK190" s="162">
        <f>ROUND(I190*H190,2)</f>
        <v>0</v>
      </c>
      <c r="BL190" s="11" t="s">
        <v>178</v>
      </c>
      <c r="BM190" s="161" t="s">
        <v>277</v>
      </c>
    </row>
    <row r="191" spans="1:65" s="27" customFormat="1" ht="19.5">
      <c r="A191" s="23"/>
      <c r="B191" s="24"/>
      <c r="C191" s="23"/>
      <c r="D191" s="163" t="s">
        <v>180</v>
      </c>
      <c r="E191" s="23"/>
      <c r="F191" s="164" t="s">
        <v>278</v>
      </c>
      <c r="G191" s="23"/>
      <c r="H191" s="23"/>
      <c r="I191" s="3"/>
      <c r="J191" s="23"/>
      <c r="K191" s="23"/>
      <c r="L191" s="24"/>
      <c r="M191" s="165"/>
      <c r="N191" s="166"/>
      <c r="O191" s="51"/>
      <c r="P191" s="51"/>
      <c r="Q191" s="51"/>
      <c r="R191" s="51"/>
      <c r="S191" s="51"/>
      <c r="T191" s="52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T191" s="11" t="s">
        <v>180</v>
      </c>
      <c r="AU191" s="11" t="s">
        <v>83</v>
      </c>
    </row>
    <row r="192" spans="1:65" s="27" customFormat="1" ht="16.5" customHeight="1">
      <c r="A192" s="23"/>
      <c r="B192" s="24"/>
      <c r="C192" s="151" t="s">
        <v>279</v>
      </c>
      <c r="D192" s="151" t="s">
        <v>173</v>
      </c>
      <c r="E192" s="152" t="s">
        <v>280</v>
      </c>
      <c r="F192" s="153" t="s">
        <v>281</v>
      </c>
      <c r="G192" s="154" t="s">
        <v>176</v>
      </c>
      <c r="H192" s="155">
        <v>37.25</v>
      </c>
      <c r="I192" s="5"/>
      <c r="J192" s="156">
        <f>ROUND(I192*H192,2)</f>
        <v>0</v>
      </c>
      <c r="K192" s="153" t="s">
        <v>177</v>
      </c>
      <c r="L192" s="24"/>
      <c r="M192" s="157" t="s">
        <v>1</v>
      </c>
      <c r="N192" s="158" t="s">
        <v>39</v>
      </c>
      <c r="O192" s="51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R192" s="161" t="s">
        <v>178</v>
      </c>
      <c r="AT192" s="161" t="s">
        <v>173</v>
      </c>
      <c r="AU192" s="161" t="s">
        <v>83</v>
      </c>
      <c r="AY192" s="11" t="s">
        <v>171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1" t="s">
        <v>81</v>
      </c>
      <c r="BK192" s="162">
        <f>ROUND(I192*H192,2)</f>
        <v>0</v>
      </c>
      <c r="BL192" s="11" t="s">
        <v>178</v>
      </c>
      <c r="BM192" s="161" t="s">
        <v>282</v>
      </c>
    </row>
    <row r="193" spans="1:65" s="27" customFormat="1">
      <c r="A193" s="23"/>
      <c r="B193" s="24"/>
      <c r="C193" s="23"/>
      <c r="D193" s="163" t="s">
        <v>180</v>
      </c>
      <c r="E193" s="23"/>
      <c r="F193" s="164" t="s">
        <v>281</v>
      </c>
      <c r="G193" s="23"/>
      <c r="H193" s="23"/>
      <c r="I193" s="3"/>
      <c r="J193" s="23"/>
      <c r="K193" s="23"/>
      <c r="L193" s="24"/>
      <c r="M193" s="165"/>
      <c r="N193" s="166"/>
      <c r="O193" s="51"/>
      <c r="P193" s="51"/>
      <c r="Q193" s="51"/>
      <c r="R193" s="51"/>
      <c r="S193" s="51"/>
      <c r="T193" s="52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T193" s="11" t="s">
        <v>180</v>
      </c>
      <c r="AU193" s="11" t="s">
        <v>83</v>
      </c>
    </row>
    <row r="194" spans="1:65" s="27" customFormat="1" ht="21.75" customHeight="1">
      <c r="A194" s="23"/>
      <c r="B194" s="24"/>
      <c r="C194" s="151" t="s">
        <v>7</v>
      </c>
      <c r="D194" s="151" t="s">
        <v>173</v>
      </c>
      <c r="E194" s="152" t="s">
        <v>283</v>
      </c>
      <c r="F194" s="153" t="s">
        <v>284</v>
      </c>
      <c r="G194" s="154" t="s">
        <v>176</v>
      </c>
      <c r="H194" s="155">
        <v>37.25</v>
      </c>
      <c r="I194" s="5"/>
      <c r="J194" s="156">
        <f>ROUND(I194*H194,2)</f>
        <v>0</v>
      </c>
      <c r="K194" s="153" t="s">
        <v>177</v>
      </c>
      <c r="L194" s="24"/>
      <c r="M194" s="157" t="s">
        <v>1</v>
      </c>
      <c r="N194" s="158" t="s">
        <v>39</v>
      </c>
      <c r="O194" s="51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R194" s="161" t="s">
        <v>178</v>
      </c>
      <c r="AT194" s="161" t="s">
        <v>173</v>
      </c>
      <c r="AU194" s="161" t="s">
        <v>83</v>
      </c>
      <c r="AY194" s="11" t="s">
        <v>171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1" t="s">
        <v>81</v>
      </c>
      <c r="BK194" s="162">
        <f>ROUND(I194*H194,2)</f>
        <v>0</v>
      </c>
      <c r="BL194" s="11" t="s">
        <v>178</v>
      </c>
      <c r="BM194" s="161" t="s">
        <v>285</v>
      </c>
    </row>
    <row r="195" spans="1:65" s="27" customFormat="1" ht="29.25">
      <c r="A195" s="23"/>
      <c r="B195" s="24"/>
      <c r="C195" s="23"/>
      <c r="D195" s="163" t="s">
        <v>180</v>
      </c>
      <c r="E195" s="23"/>
      <c r="F195" s="164" t="s">
        <v>286</v>
      </c>
      <c r="G195" s="23"/>
      <c r="H195" s="23"/>
      <c r="I195" s="3"/>
      <c r="J195" s="23"/>
      <c r="K195" s="23"/>
      <c r="L195" s="24"/>
      <c r="M195" s="165"/>
      <c r="N195" s="166"/>
      <c r="O195" s="51"/>
      <c r="P195" s="51"/>
      <c r="Q195" s="51"/>
      <c r="R195" s="51"/>
      <c r="S195" s="51"/>
      <c r="T195" s="52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T195" s="11" t="s">
        <v>180</v>
      </c>
      <c r="AU195" s="11" t="s">
        <v>83</v>
      </c>
    </row>
    <row r="196" spans="1:65" s="138" customFormat="1" ht="22.9" customHeight="1">
      <c r="B196" s="139"/>
      <c r="D196" s="140" t="s">
        <v>73</v>
      </c>
      <c r="E196" s="149" t="s">
        <v>83</v>
      </c>
      <c r="F196" s="149" t="s">
        <v>287</v>
      </c>
      <c r="I196" s="4"/>
      <c r="J196" s="150">
        <f>BK196</f>
        <v>0</v>
      </c>
      <c r="L196" s="139"/>
      <c r="M196" s="143"/>
      <c r="N196" s="144"/>
      <c r="O196" s="144"/>
      <c r="P196" s="145">
        <f>SUM(P197:P209)</f>
        <v>0</v>
      </c>
      <c r="Q196" s="144"/>
      <c r="R196" s="145">
        <f>SUM(R197:R209)</f>
        <v>5.4359630000000001</v>
      </c>
      <c r="S196" s="144"/>
      <c r="T196" s="146">
        <f>SUM(T197:T209)</f>
        <v>0</v>
      </c>
      <c r="AR196" s="140" t="s">
        <v>81</v>
      </c>
      <c r="AT196" s="147" t="s">
        <v>73</v>
      </c>
      <c r="AU196" s="147" t="s">
        <v>81</v>
      </c>
      <c r="AY196" s="140" t="s">
        <v>171</v>
      </c>
      <c r="BK196" s="148">
        <f>SUM(BK197:BK209)</f>
        <v>0</v>
      </c>
    </row>
    <row r="197" spans="1:65" s="27" customFormat="1" ht="21.75" customHeight="1">
      <c r="A197" s="23"/>
      <c r="B197" s="24"/>
      <c r="C197" s="151" t="s">
        <v>288</v>
      </c>
      <c r="D197" s="151" t="s">
        <v>173</v>
      </c>
      <c r="E197" s="152" t="s">
        <v>289</v>
      </c>
      <c r="F197" s="153" t="s">
        <v>290</v>
      </c>
      <c r="G197" s="154" t="s">
        <v>191</v>
      </c>
      <c r="H197" s="155">
        <v>14</v>
      </c>
      <c r="I197" s="5"/>
      <c r="J197" s="156">
        <f>ROUND(I197*H197,2)</f>
        <v>0</v>
      </c>
      <c r="K197" s="153" t="s">
        <v>177</v>
      </c>
      <c r="L197" s="24"/>
      <c r="M197" s="157" t="s">
        <v>1</v>
      </c>
      <c r="N197" s="158" t="s">
        <v>39</v>
      </c>
      <c r="O197" s="51"/>
      <c r="P197" s="159">
        <f>O197*H197</f>
        <v>0</v>
      </c>
      <c r="Q197" s="159">
        <v>4.8000000000000001E-4</v>
      </c>
      <c r="R197" s="159">
        <f>Q197*H197</f>
        <v>6.7200000000000003E-3</v>
      </c>
      <c r="S197" s="159">
        <v>0</v>
      </c>
      <c r="T197" s="160">
        <f>S197*H197</f>
        <v>0</v>
      </c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R197" s="161" t="s">
        <v>178</v>
      </c>
      <c r="AT197" s="161" t="s">
        <v>173</v>
      </c>
      <c r="AU197" s="161" t="s">
        <v>83</v>
      </c>
      <c r="AY197" s="11" t="s">
        <v>171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1" t="s">
        <v>81</v>
      </c>
      <c r="BK197" s="162">
        <f>ROUND(I197*H197,2)</f>
        <v>0</v>
      </c>
      <c r="BL197" s="11" t="s">
        <v>178</v>
      </c>
      <c r="BM197" s="161" t="s">
        <v>291</v>
      </c>
    </row>
    <row r="198" spans="1:65" s="27" customFormat="1" ht="19.5">
      <c r="A198" s="23"/>
      <c r="B198" s="24"/>
      <c r="C198" s="23"/>
      <c r="D198" s="163" t="s">
        <v>180</v>
      </c>
      <c r="E198" s="23"/>
      <c r="F198" s="164" t="s">
        <v>292</v>
      </c>
      <c r="G198" s="23"/>
      <c r="H198" s="23"/>
      <c r="I198" s="3"/>
      <c r="J198" s="23"/>
      <c r="K198" s="23"/>
      <c r="L198" s="24"/>
      <c r="M198" s="165"/>
      <c r="N198" s="166"/>
      <c r="O198" s="51"/>
      <c r="P198" s="51"/>
      <c r="Q198" s="51"/>
      <c r="R198" s="51"/>
      <c r="S198" s="51"/>
      <c r="T198" s="52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T198" s="11" t="s">
        <v>180</v>
      </c>
      <c r="AU198" s="11" t="s">
        <v>83</v>
      </c>
    </row>
    <row r="199" spans="1:65" s="27" customFormat="1" ht="21.75" customHeight="1">
      <c r="A199" s="23"/>
      <c r="B199" s="24"/>
      <c r="C199" s="151" t="s">
        <v>293</v>
      </c>
      <c r="D199" s="151" t="s">
        <v>173</v>
      </c>
      <c r="E199" s="152" t="s">
        <v>294</v>
      </c>
      <c r="F199" s="153" t="s">
        <v>295</v>
      </c>
      <c r="G199" s="154" t="s">
        <v>176</v>
      </c>
      <c r="H199" s="155">
        <v>13</v>
      </c>
      <c r="I199" s="5"/>
      <c r="J199" s="156">
        <f>ROUND(I199*H199,2)</f>
        <v>0</v>
      </c>
      <c r="K199" s="153" t="s">
        <v>177</v>
      </c>
      <c r="L199" s="24"/>
      <c r="M199" s="157" t="s">
        <v>1</v>
      </c>
      <c r="N199" s="158" t="s">
        <v>39</v>
      </c>
      <c r="O199" s="51"/>
      <c r="P199" s="159">
        <f>O199*H199</f>
        <v>0</v>
      </c>
      <c r="Q199" s="159">
        <v>9.8999999999999994E-5</v>
      </c>
      <c r="R199" s="159">
        <f>Q199*H199</f>
        <v>1.2869999999999999E-3</v>
      </c>
      <c r="S199" s="159">
        <v>0</v>
      </c>
      <c r="T199" s="160">
        <f>S199*H199</f>
        <v>0</v>
      </c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R199" s="161" t="s">
        <v>178</v>
      </c>
      <c r="AT199" s="161" t="s">
        <v>173</v>
      </c>
      <c r="AU199" s="161" t="s">
        <v>83</v>
      </c>
      <c r="AY199" s="11" t="s">
        <v>171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1" t="s">
        <v>81</v>
      </c>
      <c r="BK199" s="162">
        <f>ROUND(I199*H199,2)</f>
        <v>0</v>
      </c>
      <c r="BL199" s="11" t="s">
        <v>178</v>
      </c>
      <c r="BM199" s="161" t="s">
        <v>296</v>
      </c>
    </row>
    <row r="200" spans="1:65" s="27" customFormat="1" ht="29.25">
      <c r="A200" s="23"/>
      <c r="B200" s="24"/>
      <c r="C200" s="23"/>
      <c r="D200" s="163" t="s">
        <v>180</v>
      </c>
      <c r="E200" s="23"/>
      <c r="F200" s="164" t="s">
        <v>297</v>
      </c>
      <c r="G200" s="23"/>
      <c r="H200" s="23"/>
      <c r="I200" s="3"/>
      <c r="J200" s="23"/>
      <c r="K200" s="23"/>
      <c r="L200" s="24"/>
      <c r="M200" s="165"/>
      <c r="N200" s="166"/>
      <c r="O200" s="51"/>
      <c r="P200" s="51"/>
      <c r="Q200" s="51"/>
      <c r="R200" s="51"/>
      <c r="S200" s="51"/>
      <c r="T200" s="52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T200" s="11" t="s">
        <v>180</v>
      </c>
      <c r="AU200" s="11" t="s">
        <v>83</v>
      </c>
    </row>
    <row r="201" spans="1:65" s="167" customFormat="1">
      <c r="B201" s="168"/>
      <c r="D201" s="163" t="s">
        <v>182</v>
      </c>
      <c r="E201" s="169" t="s">
        <v>1</v>
      </c>
      <c r="F201" s="170" t="s">
        <v>298</v>
      </c>
      <c r="H201" s="171">
        <v>13</v>
      </c>
      <c r="I201" s="6"/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182</v>
      </c>
      <c r="AU201" s="169" t="s">
        <v>83</v>
      </c>
      <c r="AV201" s="167" t="s">
        <v>83</v>
      </c>
      <c r="AW201" s="167" t="s">
        <v>31</v>
      </c>
      <c r="AX201" s="167" t="s">
        <v>81</v>
      </c>
      <c r="AY201" s="169" t="s">
        <v>171</v>
      </c>
    </row>
    <row r="202" spans="1:65" s="27" customFormat="1" ht="16.5" customHeight="1">
      <c r="A202" s="23"/>
      <c r="B202" s="24"/>
      <c r="C202" s="175" t="s">
        <v>299</v>
      </c>
      <c r="D202" s="175" t="s">
        <v>259</v>
      </c>
      <c r="E202" s="176" t="s">
        <v>300</v>
      </c>
      <c r="F202" s="177" t="s">
        <v>301</v>
      </c>
      <c r="G202" s="178" t="s">
        <v>176</v>
      </c>
      <c r="H202" s="179">
        <v>14.95</v>
      </c>
      <c r="I202" s="7"/>
      <c r="J202" s="180">
        <f>ROUND(I202*H202,2)</f>
        <v>0</v>
      </c>
      <c r="K202" s="177" t="s">
        <v>177</v>
      </c>
      <c r="L202" s="181"/>
      <c r="M202" s="182" t="s">
        <v>1</v>
      </c>
      <c r="N202" s="183" t="s">
        <v>39</v>
      </c>
      <c r="O202" s="51"/>
      <c r="P202" s="159">
        <f>O202*H202</f>
        <v>0</v>
      </c>
      <c r="Q202" s="159">
        <v>2.0000000000000001E-4</v>
      </c>
      <c r="R202" s="159">
        <f>Q202*H202</f>
        <v>2.99E-3</v>
      </c>
      <c r="S202" s="159">
        <v>0</v>
      </c>
      <c r="T202" s="160">
        <f>S202*H202</f>
        <v>0</v>
      </c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R202" s="161" t="s">
        <v>214</v>
      </c>
      <c r="AT202" s="161" t="s">
        <v>259</v>
      </c>
      <c r="AU202" s="161" t="s">
        <v>83</v>
      </c>
      <c r="AY202" s="11" t="s">
        <v>171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1" t="s">
        <v>81</v>
      </c>
      <c r="BK202" s="162">
        <f>ROUND(I202*H202,2)</f>
        <v>0</v>
      </c>
      <c r="BL202" s="11" t="s">
        <v>178</v>
      </c>
      <c r="BM202" s="161" t="s">
        <v>302</v>
      </c>
    </row>
    <row r="203" spans="1:65" s="27" customFormat="1">
      <c r="A203" s="23"/>
      <c r="B203" s="24"/>
      <c r="C203" s="23"/>
      <c r="D203" s="163" t="s">
        <v>180</v>
      </c>
      <c r="E203" s="23"/>
      <c r="F203" s="164" t="s">
        <v>301</v>
      </c>
      <c r="G203" s="23"/>
      <c r="H203" s="23"/>
      <c r="I203" s="3"/>
      <c r="J203" s="23"/>
      <c r="K203" s="23"/>
      <c r="L203" s="24"/>
      <c r="M203" s="165"/>
      <c r="N203" s="166"/>
      <c r="O203" s="51"/>
      <c r="P203" s="51"/>
      <c r="Q203" s="51"/>
      <c r="R203" s="51"/>
      <c r="S203" s="51"/>
      <c r="T203" s="5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T203" s="11" t="s">
        <v>180</v>
      </c>
      <c r="AU203" s="11" t="s">
        <v>83</v>
      </c>
    </row>
    <row r="204" spans="1:65" s="167" customFormat="1">
      <c r="B204" s="168"/>
      <c r="D204" s="163" t="s">
        <v>182</v>
      </c>
      <c r="F204" s="170" t="s">
        <v>303</v>
      </c>
      <c r="H204" s="171">
        <v>14.95</v>
      </c>
      <c r="I204" s="6"/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182</v>
      </c>
      <c r="AU204" s="169" t="s">
        <v>83</v>
      </c>
      <c r="AV204" s="167" t="s">
        <v>83</v>
      </c>
      <c r="AW204" s="167" t="s">
        <v>3</v>
      </c>
      <c r="AX204" s="167" t="s">
        <v>81</v>
      </c>
      <c r="AY204" s="169" t="s">
        <v>171</v>
      </c>
    </row>
    <row r="205" spans="1:65" s="27" customFormat="1" ht="21.75" customHeight="1">
      <c r="A205" s="23"/>
      <c r="B205" s="24"/>
      <c r="C205" s="151" t="s">
        <v>183</v>
      </c>
      <c r="D205" s="151" t="s">
        <v>173</v>
      </c>
      <c r="E205" s="152" t="s">
        <v>304</v>
      </c>
      <c r="F205" s="153" t="s">
        <v>305</v>
      </c>
      <c r="G205" s="154" t="s">
        <v>207</v>
      </c>
      <c r="H205" s="155">
        <v>2.1</v>
      </c>
      <c r="I205" s="5"/>
      <c r="J205" s="156">
        <f>ROUND(I205*H205,2)</f>
        <v>0</v>
      </c>
      <c r="K205" s="153" t="s">
        <v>177</v>
      </c>
      <c r="L205" s="24"/>
      <c r="M205" s="157" t="s">
        <v>1</v>
      </c>
      <c r="N205" s="158" t="s">
        <v>39</v>
      </c>
      <c r="O205" s="51"/>
      <c r="P205" s="159">
        <f>O205*H205</f>
        <v>0</v>
      </c>
      <c r="Q205" s="159">
        <v>2.16</v>
      </c>
      <c r="R205" s="159">
        <f>Q205*H205</f>
        <v>4.5360000000000005</v>
      </c>
      <c r="S205" s="159">
        <v>0</v>
      </c>
      <c r="T205" s="160">
        <f>S205*H205</f>
        <v>0</v>
      </c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R205" s="161" t="s">
        <v>178</v>
      </c>
      <c r="AT205" s="161" t="s">
        <v>173</v>
      </c>
      <c r="AU205" s="161" t="s">
        <v>83</v>
      </c>
      <c r="AY205" s="11" t="s">
        <v>171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1" t="s">
        <v>81</v>
      </c>
      <c r="BK205" s="162">
        <f>ROUND(I205*H205,2)</f>
        <v>0</v>
      </c>
      <c r="BL205" s="11" t="s">
        <v>178</v>
      </c>
      <c r="BM205" s="161" t="s">
        <v>306</v>
      </c>
    </row>
    <row r="206" spans="1:65" s="27" customFormat="1" ht="19.5">
      <c r="A206" s="23"/>
      <c r="B206" s="24"/>
      <c r="C206" s="23"/>
      <c r="D206" s="163" t="s">
        <v>180</v>
      </c>
      <c r="E206" s="23"/>
      <c r="F206" s="164" t="s">
        <v>307</v>
      </c>
      <c r="G206" s="23"/>
      <c r="H206" s="23"/>
      <c r="I206" s="3"/>
      <c r="J206" s="23"/>
      <c r="K206" s="23"/>
      <c r="L206" s="24"/>
      <c r="M206" s="165"/>
      <c r="N206" s="166"/>
      <c r="O206" s="51"/>
      <c r="P206" s="51"/>
      <c r="Q206" s="51"/>
      <c r="R206" s="51"/>
      <c r="S206" s="51"/>
      <c r="T206" s="5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T206" s="11" t="s">
        <v>180</v>
      </c>
      <c r="AU206" s="11" t="s">
        <v>83</v>
      </c>
    </row>
    <row r="207" spans="1:65" s="27" customFormat="1" ht="21.75" customHeight="1">
      <c r="A207" s="23"/>
      <c r="B207" s="24"/>
      <c r="C207" s="151" t="s">
        <v>308</v>
      </c>
      <c r="D207" s="151" t="s">
        <v>173</v>
      </c>
      <c r="E207" s="152" t="s">
        <v>309</v>
      </c>
      <c r="F207" s="153" t="s">
        <v>310</v>
      </c>
      <c r="G207" s="154" t="s">
        <v>176</v>
      </c>
      <c r="H207" s="155">
        <v>2.6</v>
      </c>
      <c r="I207" s="5"/>
      <c r="J207" s="156">
        <f>ROUND(I207*H207,2)</f>
        <v>0</v>
      </c>
      <c r="K207" s="153" t="s">
        <v>177</v>
      </c>
      <c r="L207" s="24"/>
      <c r="M207" s="157" t="s">
        <v>1</v>
      </c>
      <c r="N207" s="158" t="s">
        <v>39</v>
      </c>
      <c r="O207" s="51"/>
      <c r="P207" s="159">
        <f>O207*H207</f>
        <v>0</v>
      </c>
      <c r="Q207" s="159">
        <v>0.34190999999999999</v>
      </c>
      <c r="R207" s="159">
        <f>Q207*H207</f>
        <v>0.88896600000000003</v>
      </c>
      <c r="S207" s="159">
        <v>0</v>
      </c>
      <c r="T207" s="160">
        <f>S207*H207</f>
        <v>0</v>
      </c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R207" s="161" t="s">
        <v>178</v>
      </c>
      <c r="AT207" s="161" t="s">
        <v>173</v>
      </c>
      <c r="AU207" s="161" t="s">
        <v>83</v>
      </c>
      <c r="AY207" s="11" t="s">
        <v>171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1" t="s">
        <v>81</v>
      </c>
      <c r="BK207" s="162">
        <f>ROUND(I207*H207,2)</f>
        <v>0</v>
      </c>
      <c r="BL207" s="11" t="s">
        <v>178</v>
      </c>
      <c r="BM207" s="161" t="s">
        <v>311</v>
      </c>
    </row>
    <row r="208" spans="1:65" s="27" customFormat="1" ht="19.5">
      <c r="A208" s="23"/>
      <c r="B208" s="24"/>
      <c r="C208" s="23"/>
      <c r="D208" s="163" t="s">
        <v>180</v>
      </c>
      <c r="E208" s="23"/>
      <c r="F208" s="164" t="s">
        <v>312</v>
      </c>
      <c r="G208" s="23"/>
      <c r="H208" s="23"/>
      <c r="I208" s="3"/>
      <c r="J208" s="23"/>
      <c r="K208" s="23"/>
      <c r="L208" s="24"/>
      <c r="M208" s="165"/>
      <c r="N208" s="166"/>
      <c r="O208" s="51"/>
      <c r="P208" s="51"/>
      <c r="Q208" s="51"/>
      <c r="R208" s="51"/>
      <c r="S208" s="51"/>
      <c r="T208" s="5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T208" s="11" t="s">
        <v>180</v>
      </c>
      <c r="AU208" s="11" t="s">
        <v>83</v>
      </c>
    </row>
    <row r="209" spans="1:65" s="167" customFormat="1">
      <c r="B209" s="168"/>
      <c r="D209" s="163" t="s">
        <v>182</v>
      </c>
      <c r="E209" s="169" t="s">
        <v>1</v>
      </c>
      <c r="F209" s="170" t="s">
        <v>313</v>
      </c>
      <c r="H209" s="171">
        <v>2.6</v>
      </c>
      <c r="I209" s="6"/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182</v>
      </c>
      <c r="AU209" s="169" t="s">
        <v>83</v>
      </c>
      <c r="AV209" s="167" t="s">
        <v>83</v>
      </c>
      <c r="AW209" s="167" t="s">
        <v>31</v>
      </c>
      <c r="AX209" s="167" t="s">
        <v>81</v>
      </c>
      <c r="AY209" s="169" t="s">
        <v>171</v>
      </c>
    </row>
    <row r="210" spans="1:65" s="138" customFormat="1" ht="22.9" customHeight="1">
      <c r="B210" s="139"/>
      <c r="D210" s="140" t="s">
        <v>73</v>
      </c>
      <c r="E210" s="149" t="s">
        <v>188</v>
      </c>
      <c r="F210" s="149" t="s">
        <v>314</v>
      </c>
      <c r="I210" s="4"/>
      <c r="J210" s="150">
        <f>BK210</f>
        <v>0</v>
      </c>
      <c r="L210" s="139"/>
      <c r="M210" s="143"/>
      <c r="N210" s="144"/>
      <c r="O210" s="144"/>
      <c r="P210" s="145">
        <f>SUM(P211:P212)</f>
        <v>0</v>
      </c>
      <c r="Q210" s="144"/>
      <c r="R210" s="145">
        <f>SUM(R211:R212)</f>
        <v>9.2458399999999994</v>
      </c>
      <c r="S210" s="144"/>
      <c r="T210" s="146">
        <f>SUM(T211:T212)</f>
        <v>0</v>
      </c>
      <c r="AR210" s="140" t="s">
        <v>81</v>
      </c>
      <c r="AT210" s="147" t="s">
        <v>73</v>
      </c>
      <c r="AU210" s="147" t="s">
        <v>81</v>
      </c>
      <c r="AY210" s="140" t="s">
        <v>171</v>
      </c>
      <c r="BK210" s="148">
        <f>SUM(BK211:BK212)</f>
        <v>0</v>
      </c>
    </row>
    <row r="211" spans="1:65" s="27" customFormat="1" ht="16.5" customHeight="1">
      <c r="A211" s="23"/>
      <c r="B211" s="24"/>
      <c r="C211" s="151" t="s">
        <v>315</v>
      </c>
      <c r="D211" s="151" t="s">
        <v>173</v>
      </c>
      <c r="E211" s="152" t="s">
        <v>316</v>
      </c>
      <c r="F211" s="153" t="s">
        <v>317</v>
      </c>
      <c r="G211" s="154" t="s">
        <v>207</v>
      </c>
      <c r="H211" s="155">
        <v>4</v>
      </c>
      <c r="I211" s="5"/>
      <c r="J211" s="156">
        <f>ROUND(I211*H211,2)</f>
        <v>0</v>
      </c>
      <c r="K211" s="153" t="s">
        <v>177</v>
      </c>
      <c r="L211" s="24"/>
      <c r="M211" s="157" t="s">
        <v>1</v>
      </c>
      <c r="N211" s="158" t="s">
        <v>39</v>
      </c>
      <c r="O211" s="51"/>
      <c r="P211" s="159">
        <f>O211*H211</f>
        <v>0</v>
      </c>
      <c r="Q211" s="159">
        <v>2.3114599999999998</v>
      </c>
      <c r="R211" s="159">
        <f>Q211*H211</f>
        <v>9.2458399999999994</v>
      </c>
      <c r="S211" s="159">
        <v>0</v>
      </c>
      <c r="T211" s="160">
        <f>S211*H211</f>
        <v>0</v>
      </c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R211" s="161" t="s">
        <v>178</v>
      </c>
      <c r="AT211" s="161" t="s">
        <v>173</v>
      </c>
      <c r="AU211" s="161" t="s">
        <v>83</v>
      </c>
      <c r="AY211" s="11" t="s">
        <v>171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1" t="s">
        <v>81</v>
      </c>
      <c r="BK211" s="162">
        <f>ROUND(I211*H211,2)</f>
        <v>0</v>
      </c>
      <c r="BL211" s="11" t="s">
        <v>178</v>
      </c>
      <c r="BM211" s="161" t="s">
        <v>318</v>
      </c>
    </row>
    <row r="212" spans="1:65" s="27" customFormat="1" ht="39">
      <c r="A212" s="23"/>
      <c r="B212" s="24"/>
      <c r="C212" s="23"/>
      <c r="D212" s="163" t="s">
        <v>180</v>
      </c>
      <c r="E212" s="23"/>
      <c r="F212" s="164" t="s">
        <v>319</v>
      </c>
      <c r="G212" s="23"/>
      <c r="H212" s="23"/>
      <c r="I212" s="3"/>
      <c r="J212" s="23"/>
      <c r="K212" s="23"/>
      <c r="L212" s="24"/>
      <c r="M212" s="165"/>
      <c r="N212" s="166"/>
      <c r="O212" s="51"/>
      <c r="P212" s="51"/>
      <c r="Q212" s="51"/>
      <c r="R212" s="51"/>
      <c r="S212" s="51"/>
      <c r="T212" s="5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T212" s="11" t="s">
        <v>180</v>
      </c>
      <c r="AU212" s="11" t="s">
        <v>83</v>
      </c>
    </row>
    <row r="213" spans="1:65" s="138" customFormat="1" ht="22.9" customHeight="1">
      <c r="B213" s="139"/>
      <c r="D213" s="140" t="s">
        <v>73</v>
      </c>
      <c r="E213" s="149" t="s">
        <v>178</v>
      </c>
      <c r="F213" s="149" t="s">
        <v>320</v>
      </c>
      <c r="I213" s="4"/>
      <c r="J213" s="150">
        <f>BK213</f>
        <v>0</v>
      </c>
      <c r="L213" s="139"/>
      <c r="M213" s="143"/>
      <c r="N213" s="144"/>
      <c r="O213" s="144"/>
      <c r="P213" s="145">
        <f>SUM(P214:P232)</f>
        <v>0</v>
      </c>
      <c r="Q213" s="144"/>
      <c r="R213" s="145">
        <f>SUM(R214:R232)</f>
        <v>27.767479374999997</v>
      </c>
      <c r="S213" s="144"/>
      <c r="T213" s="146">
        <f>SUM(T214:T232)</f>
        <v>0</v>
      </c>
      <c r="AR213" s="140" t="s">
        <v>81</v>
      </c>
      <c r="AT213" s="147" t="s">
        <v>73</v>
      </c>
      <c r="AU213" s="147" t="s">
        <v>81</v>
      </c>
      <c r="AY213" s="140" t="s">
        <v>171</v>
      </c>
      <c r="BK213" s="148">
        <f>SUM(BK214:BK232)</f>
        <v>0</v>
      </c>
    </row>
    <row r="214" spans="1:65" s="27" customFormat="1" ht="21.75" customHeight="1">
      <c r="A214" s="23"/>
      <c r="B214" s="24"/>
      <c r="C214" s="151" t="s">
        <v>321</v>
      </c>
      <c r="D214" s="151" t="s">
        <v>173</v>
      </c>
      <c r="E214" s="152" t="s">
        <v>322</v>
      </c>
      <c r="F214" s="153" t="s">
        <v>323</v>
      </c>
      <c r="G214" s="154" t="s">
        <v>271</v>
      </c>
      <c r="H214" s="155">
        <v>158.57</v>
      </c>
      <c r="I214" s="5"/>
      <c r="J214" s="156">
        <f>ROUND(I214*H214,2)</f>
        <v>0</v>
      </c>
      <c r="K214" s="153" t="s">
        <v>177</v>
      </c>
      <c r="L214" s="24"/>
      <c r="M214" s="157" t="s">
        <v>1</v>
      </c>
      <c r="N214" s="158" t="s">
        <v>39</v>
      </c>
      <c r="O214" s="51"/>
      <c r="P214" s="159">
        <f>O214*H214</f>
        <v>0</v>
      </c>
      <c r="Q214" s="159">
        <v>0</v>
      </c>
      <c r="R214" s="159">
        <f>Q214*H214</f>
        <v>0</v>
      </c>
      <c r="S214" s="159">
        <v>0</v>
      </c>
      <c r="T214" s="160">
        <f>S214*H214</f>
        <v>0</v>
      </c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R214" s="161" t="s">
        <v>178</v>
      </c>
      <c r="AT214" s="161" t="s">
        <v>173</v>
      </c>
      <c r="AU214" s="161" t="s">
        <v>83</v>
      </c>
      <c r="AY214" s="11" t="s">
        <v>171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1" t="s">
        <v>81</v>
      </c>
      <c r="BK214" s="162">
        <f>ROUND(I214*H214,2)</f>
        <v>0</v>
      </c>
      <c r="BL214" s="11" t="s">
        <v>178</v>
      </c>
      <c r="BM214" s="161" t="s">
        <v>324</v>
      </c>
    </row>
    <row r="215" spans="1:65" s="27" customFormat="1">
      <c r="A215" s="23"/>
      <c r="B215" s="24"/>
      <c r="C215" s="23"/>
      <c r="D215" s="163" t="s">
        <v>180</v>
      </c>
      <c r="E215" s="23"/>
      <c r="F215" s="164" t="s">
        <v>323</v>
      </c>
      <c r="G215" s="23"/>
      <c r="H215" s="23"/>
      <c r="I215" s="3"/>
      <c r="J215" s="23"/>
      <c r="K215" s="23"/>
      <c r="L215" s="24"/>
      <c r="M215" s="165"/>
      <c r="N215" s="166"/>
      <c r="O215" s="51"/>
      <c r="P215" s="51"/>
      <c r="Q215" s="51"/>
      <c r="R215" s="51"/>
      <c r="S215" s="51"/>
      <c r="T215" s="5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T215" s="11" t="s">
        <v>180</v>
      </c>
      <c r="AU215" s="11" t="s">
        <v>83</v>
      </c>
    </row>
    <row r="216" spans="1:65" s="27" customFormat="1" ht="19.5">
      <c r="A216" s="23"/>
      <c r="B216" s="24"/>
      <c r="C216" s="23"/>
      <c r="D216" s="163" t="s">
        <v>325</v>
      </c>
      <c r="E216" s="23"/>
      <c r="F216" s="184" t="s">
        <v>326</v>
      </c>
      <c r="G216" s="23"/>
      <c r="H216" s="23"/>
      <c r="I216" s="3"/>
      <c r="J216" s="23"/>
      <c r="K216" s="23"/>
      <c r="L216" s="24"/>
      <c r="M216" s="165"/>
      <c r="N216" s="166"/>
      <c r="O216" s="51"/>
      <c r="P216" s="51"/>
      <c r="Q216" s="51"/>
      <c r="R216" s="51"/>
      <c r="S216" s="51"/>
      <c r="T216" s="5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T216" s="11" t="s">
        <v>325</v>
      </c>
      <c r="AU216" s="11" t="s">
        <v>83</v>
      </c>
    </row>
    <row r="217" spans="1:65" s="167" customFormat="1">
      <c r="B217" s="168"/>
      <c r="D217" s="163" t="s">
        <v>182</v>
      </c>
      <c r="E217" s="169" t="s">
        <v>117</v>
      </c>
      <c r="F217" s="170" t="s">
        <v>118</v>
      </c>
      <c r="H217" s="171">
        <v>158.57</v>
      </c>
      <c r="I217" s="6"/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182</v>
      </c>
      <c r="AU217" s="169" t="s">
        <v>83</v>
      </c>
      <c r="AV217" s="167" t="s">
        <v>83</v>
      </c>
      <c r="AW217" s="167" t="s">
        <v>31</v>
      </c>
      <c r="AX217" s="167" t="s">
        <v>81</v>
      </c>
      <c r="AY217" s="169" t="s">
        <v>171</v>
      </c>
    </row>
    <row r="218" spans="1:65" s="27" customFormat="1" ht="21.75" customHeight="1">
      <c r="A218" s="23"/>
      <c r="B218" s="24"/>
      <c r="C218" s="151" t="s">
        <v>327</v>
      </c>
      <c r="D218" s="151" t="s">
        <v>173</v>
      </c>
      <c r="E218" s="152" t="s">
        <v>328</v>
      </c>
      <c r="F218" s="153" t="s">
        <v>329</v>
      </c>
      <c r="G218" s="154" t="s">
        <v>271</v>
      </c>
      <c r="H218" s="155">
        <v>158.57</v>
      </c>
      <c r="I218" s="5"/>
      <c r="J218" s="156">
        <f>ROUND(I218*H218,2)</f>
        <v>0</v>
      </c>
      <c r="K218" s="153" t="s">
        <v>177</v>
      </c>
      <c r="L218" s="24"/>
      <c r="M218" s="157" t="s">
        <v>1</v>
      </c>
      <c r="N218" s="158" t="s">
        <v>39</v>
      </c>
      <c r="O218" s="51"/>
      <c r="P218" s="159">
        <f>O218*H218</f>
        <v>0</v>
      </c>
      <c r="Q218" s="159">
        <v>0</v>
      </c>
      <c r="R218" s="159">
        <f>Q218*H218</f>
        <v>0</v>
      </c>
      <c r="S218" s="159">
        <v>0</v>
      </c>
      <c r="T218" s="160">
        <f>S218*H218</f>
        <v>0</v>
      </c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R218" s="161" t="s">
        <v>178</v>
      </c>
      <c r="AT218" s="161" t="s">
        <v>173</v>
      </c>
      <c r="AU218" s="161" t="s">
        <v>83</v>
      </c>
      <c r="AY218" s="11" t="s">
        <v>171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1" t="s">
        <v>81</v>
      </c>
      <c r="BK218" s="162">
        <f>ROUND(I218*H218,2)</f>
        <v>0</v>
      </c>
      <c r="BL218" s="11" t="s">
        <v>178</v>
      </c>
      <c r="BM218" s="161" t="s">
        <v>330</v>
      </c>
    </row>
    <row r="219" spans="1:65" s="27" customFormat="1">
      <c r="A219" s="23"/>
      <c r="B219" s="24"/>
      <c r="C219" s="23"/>
      <c r="D219" s="163" t="s">
        <v>180</v>
      </c>
      <c r="E219" s="23"/>
      <c r="F219" s="164" t="s">
        <v>329</v>
      </c>
      <c r="G219" s="23"/>
      <c r="H219" s="23"/>
      <c r="I219" s="3"/>
      <c r="J219" s="23"/>
      <c r="K219" s="23"/>
      <c r="L219" s="24"/>
      <c r="M219" s="165"/>
      <c r="N219" s="166"/>
      <c r="O219" s="51"/>
      <c r="P219" s="51"/>
      <c r="Q219" s="51"/>
      <c r="R219" s="51"/>
      <c r="S219" s="51"/>
      <c r="T219" s="5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T219" s="11" t="s">
        <v>180</v>
      </c>
      <c r="AU219" s="11" t="s">
        <v>83</v>
      </c>
    </row>
    <row r="220" spans="1:65" s="27" customFormat="1" ht="19.5">
      <c r="A220" s="23"/>
      <c r="B220" s="24"/>
      <c r="C220" s="23"/>
      <c r="D220" s="163" t="s">
        <v>325</v>
      </c>
      <c r="E220" s="23"/>
      <c r="F220" s="184" t="s">
        <v>326</v>
      </c>
      <c r="G220" s="23"/>
      <c r="H220" s="23"/>
      <c r="I220" s="3"/>
      <c r="J220" s="23"/>
      <c r="K220" s="23"/>
      <c r="L220" s="24"/>
      <c r="M220" s="165"/>
      <c r="N220" s="166"/>
      <c r="O220" s="51"/>
      <c r="P220" s="51"/>
      <c r="Q220" s="51"/>
      <c r="R220" s="51"/>
      <c r="S220" s="51"/>
      <c r="T220" s="5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T220" s="11" t="s">
        <v>325</v>
      </c>
      <c r="AU220" s="11" t="s">
        <v>83</v>
      </c>
    </row>
    <row r="221" spans="1:65" s="167" customFormat="1">
      <c r="B221" s="168"/>
      <c r="D221" s="163" t="s">
        <v>182</v>
      </c>
      <c r="E221" s="169" t="s">
        <v>1</v>
      </c>
      <c r="F221" s="170" t="s">
        <v>117</v>
      </c>
      <c r="H221" s="171">
        <v>158.57</v>
      </c>
      <c r="I221" s="6"/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182</v>
      </c>
      <c r="AU221" s="169" t="s">
        <v>83</v>
      </c>
      <c r="AV221" s="167" t="s">
        <v>83</v>
      </c>
      <c r="AW221" s="167" t="s">
        <v>31</v>
      </c>
      <c r="AX221" s="167" t="s">
        <v>81</v>
      </c>
      <c r="AY221" s="169" t="s">
        <v>171</v>
      </c>
    </row>
    <row r="222" spans="1:65" s="27" customFormat="1" ht="16.5" customHeight="1">
      <c r="A222" s="23"/>
      <c r="B222" s="24"/>
      <c r="C222" s="175" t="s">
        <v>331</v>
      </c>
      <c r="D222" s="175" t="s">
        <v>259</v>
      </c>
      <c r="E222" s="176" t="s">
        <v>332</v>
      </c>
      <c r="F222" s="177" t="s">
        <v>333</v>
      </c>
      <c r="G222" s="178" t="s">
        <v>223</v>
      </c>
      <c r="H222" s="179">
        <v>0.159</v>
      </c>
      <c r="I222" s="7"/>
      <c r="J222" s="180">
        <f>ROUND(I222*H222,2)</f>
        <v>0</v>
      </c>
      <c r="K222" s="177" t="s">
        <v>177</v>
      </c>
      <c r="L222" s="181"/>
      <c r="M222" s="182" t="s">
        <v>1</v>
      </c>
      <c r="N222" s="183" t="s">
        <v>39</v>
      </c>
      <c r="O222" s="51"/>
      <c r="P222" s="159">
        <f>O222*H222</f>
        <v>0</v>
      </c>
      <c r="Q222" s="159">
        <v>1</v>
      </c>
      <c r="R222" s="159">
        <f>Q222*H222</f>
        <v>0.159</v>
      </c>
      <c r="S222" s="159">
        <v>0</v>
      </c>
      <c r="T222" s="160">
        <f>S222*H222</f>
        <v>0</v>
      </c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R222" s="161" t="s">
        <v>214</v>
      </c>
      <c r="AT222" s="161" t="s">
        <v>259</v>
      </c>
      <c r="AU222" s="161" t="s">
        <v>83</v>
      </c>
      <c r="AY222" s="11" t="s">
        <v>171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1" t="s">
        <v>81</v>
      </c>
      <c r="BK222" s="162">
        <f>ROUND(I222*H222,2)</f>
        <v>0</v>
      </c>
      <c r="BL222" s="11" t="s">
        <v>178</v>
      </c>
      <c r="BM222" s="161" t="s">
        <v>334</v>
      </c>
    </row>
    <row r="223" spans="1:65" s="27" customFormat="1">
      <c r="A223" s="23"/>
      <c r="B223" s="24"/>
      <c r="C223" s="23"/>
      <c r="D223" s="163" t="s">
        <v>180</v>
      </c>
      <c r="E223" s="23"/>
      <c r="F223" s="164" t="s">
        <v>335</v>
      </c>
      <c r="G223" s="23"/>
      <c r="H223" s="23"/>
      <c r="I223" s="3"/>
      <c r="J223" s="23"/>
      <c r="K223" s="23"/>
      <c r="L223" s="24"/>
      <c r="M223" s="165"/>
      <c r="N223" s="166"/>
      <c r="O223" s="51"/>
      <c r="P223" s="51"/>
      <c r="Q223" s="51"/>
      <c r="R223" s="51"/>
      <c r="S223" s="51"/>
      <c r="T223" s="52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T223" s="11" t="s">
        <v>180</v>
      </c>
      <c r="AU223" s="11" t="s">
        <v>83</v>
      </c>
    </row>
    <row r="224" spans="1:65" s="27" customFormat="1" ht="19.5">
      <c r="A224" s="23"/>
      <c r="B224" s="24"/>
      <c r="C224" s="23"/>
      <c r="D224" s="163" t="s">
        <v>325</v>
      </c>
      <c r="E224" s="23"/>
      <c r="F224" s="184" t="s">
        <v>336</v>
      </c>
      <c r="G224" s="23"/>
      <c r="H224" s="23"/>
      <c r="I224" s="3"/>
      <c r="J224" s="23"/>
      <c r="K224" s="23"/>
      <c r="L224" s="24"/>
      <c r="M224" s="165"/>
      <c r="N224" s="166"/>
      <c r="O224" s="51"/>
      <c r="P224" s="51"/>
      <c r="Q224" s="51"/>
      <c r="R224" s="51"/>
      <c r="S224" s="51"/>
      <c r="T224" s="52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T224" s="11" t="s">
        <v>325</v>
      </c>
      <c r="AU224" s="11" t="s">
        <v>83</v>
      </c>
    </row>
    <row r="225" spans="1:65" s="167" customFormat="1">
      <c r="B225" s="168"/>
      <c r="D225" s="163" t="s">
        <v>182</v>
      </c>
      <c r="E225" s="169" t="s">
        <v>1</v>
      </c>
      <c r="F225" s="170" t="s">
        <v>337</v>
      </c>
      <c r="H225" s="171">
        <v>0.159</v>
      </c>
      <c r="I225" s="6"/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182</v>
      </c>
      <c r="AU225" s="169" t="s">
        <v>83</v>
      </c>
      <c r="AV225" s="167" t="s">
        <v>83</v>
      </c>
      <c r="AW225" s="167" t="s">
        <v>31</v>
      </c>
      <c r="AX225" s="167" t="s">
        <v>74</v>
      </c>
      <c r="AY225" s="169" t="s">
        <v>171</v>
      </c>
    </row>
    <row r="226" spans="1:65" s="185" customFormat="1">
      <c r="B226" s="186"/>
      <c r="D226" s="163" t="s">
        <v>182</v>
      </c>
      <c r="E226" s="187" t="s">
        <v>1</v>
      </c>
      <c r="F226" s="188" t="s">
        <v>338</v>
      </c>
      <c r="H226" s="189">
        <v>0.159</v>
      </c>
      <c r="I226" s="8"/>
      <c r="L226" s="186"/>
      <c r="M226" s="190"/>
      <c r="N226" s="191"/>
      <c r="O226" s="191"/>
      <c r="P226" s="191"/>
      <c r="Q226" s="191"/>
      <c r="R226" s="191"/>
      <c r="S226" s="191"/>
      <c r="T226" s="192"/>
      <c r="AT226" s="187" t="s">
        <v>182</v>
      </c>
      <c r="AU226" s="187" t="s">
        <v>83</v>
      </c>
      <c r="AV226" s="185" t="s">
        <v>178</v>
      </c>
      <c r="AW226" s="185" t="s">
        <v>31</v>
      </c>
      <c r="AX226" s="185" t="s">
        <v>81</v>
      </c>
      <c r="AY226" s="187" t="s">
        <v>171</v>
      </c>
    </row>
    <row r="227" spans="1:65" s="27" customFormat="1" ht="21.75" customHeight="1">
      <c r="A227" s="23"/>
      <c r="B227" s="24"/>
      <c r="C227" s="151" t="s">
        <v>339</v>
      </c>
      <c r="D227" s="151" t="s">
        <v>173</v>
      </c>
      <c r="E227" s="152" t="s">
        <v>340</v>
      </c>
      <c r="F227" s="153" t="s">
        <v>341</v>
      </c>
      <c r="G227" s="154" t="s">
        <v>176</v>
      </c>
      <c r="H227" s="155">
        <v>20.625</v>
      </c>
      <c r="I227" s="5"/>
      <c r="J227" s="156">
        <f>ROUND(I227*H227,2)</f>
        <v>0</v>
      </c>
      <c r="K227" s="153" t="s">
        <v>177</v>
      </c>
      <c r="L227" s="24"/>
      <c r="M227" s="157" t="s">
        <v>1</v>
      </c>
      <c r="N227" s="158" t="s">
        <v>39</v>
      </c>
      <c r="O227" s="51"/>
      <c r="P227" s="159">
        <f>O227*H227</f>
        <v>0</v>
      </c>
      <c r="Q227" s="159">
        <v>1.031199</v>
      </c>
      <c r="R227" s="159">
        <f>Q227*H227</f>
        <v>21.268479374999998</v>
      </c>
      <c r="S227" s="159">
        <v>0</v>
      </c>
      <c r="T227" s="160">
        <f>S227*H227</f>
        <v>0</v>
      </c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R227" s="161" t="s">
        <v>178</v>
      </c>
      <c r="AT227" s="161" t="s">
        <v>173</v>
      </c>
      <c r="AU227" s="161" t="s">
        <v>83</v>
      </c>
      <c r="AY227" s="11" t="s">
        <v>171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1" t="s">
        <v>81</v>
      </c>
      <c r="BK227" s="162">
        <f>ROUND(I227*H227,2)</f>
        <v>0</v>
      </c>
      <c r="BL227" s="11" t="s">
        <v>178</v>
      </c>
      <c r="BM227" s="161" t="s">
        <v>342</v>
      </c>
    </row>
    <row r="228" spans="1:65" s="27" customFormat="1" ht="29.25">
      <c r="A228" s="23"/>
      <c r="B228" s="24"/>
      <c r="C228" s="23"/>
      <c r="D228" s="163" t="s">
        <v>180</v>
      </c>
      <c r="E228" s="23"/>
      <c r="F228" s="164" t="s">
        <v>343</v>
      </c>
      <c r="G228" s="23"/>
      <c r="H228" s="23"/>
      <c r="I228" s="3"/>
      <c r="J228" s="23"/>
      <c r="K228" s="23"/>
      <c r="L228" s="24"/>
      <c r="M228" s="165"/>
      <c r="N228" s="166"/>
      <c r="O228" s="51"/>
      <c r="P228" s="51"/>
      <c r="Q228" s="51"/>
      <c r="R228" s="51"/>
      <c r="S228" s="51"/>
      <c r="T228" s="52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T228" s="11" t="s">
        <v>180</v>
      </c>
      <c r="AU228" s="11" t="s">
        <v>83</v>
      </c>
    </row>
    <row r="229" spans="1:65" s="167" customFormat="1">
      <c r="B229" s="168"/>
      <c r="D229" s="163" t="s">
        <v>182</v>
      </c>
      <c r="E229" s="169" t="s">
        <v>1</v>
      </c>
      <c r="F229" s="170" t="s">
        <v>344</v>
      </c>
      <c r="H229" s="171">
        <v>20.625</v>
      </c>
      <c r="I229" s="6"/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182</v>
      </c>
      <c r="AU229" s="169" t="s">
        <v>83</v>
      </c>
      <c r="AV229" s="167" t="s">
        <v>83</v>
      </c>
      <c r="AW229" s="167" t="s">
        <v>31</v>
      </c>
      <c r="AX229" s="167" t="s">
        <v>81</v>
      </c>
      <c r="AY229" s="169" t="s">
        <v>171</v>
      </c>
    </row>
    <row r="230" spans="1:65" s="27" customFormat="1" ht="16.5" customHeight="1">
      <c r="A230" s="23"/>
      <c r="B230" s="24"/>
      <c r="C230" s="175" t="s">
        <v>345</v>
      </c>
      <c r="D230" s="175" t="s">
        <v>259</v>
      </c>
      <c r="E230" s="176" t="s">
        <v>346</v>
      </c>
      <c r="F230" s="177" t="s">
        <v>347</v>
      </c>
      <c r="G230" s="178" t="s">
        <v>223</v>
      </c>
      <c r="H230" s="179">
        <v>6.34</v>
      </c>
      <c r="I230" s="7"/>
      <c r="J230" s="180">
        <f>ROUND(I230*H230,2)</f>
        <v>0</v>
      </c>
      <c r="K230" s="177" t="s">
        <v>177</v>
      </c>
      <c r="L230" s="181"/>
      <c r="M230" s="182" t="s">
        <v>1</v>
      </c>
      <c r="N230" s="183" t="s">
        <v>39</v>
      </c>
      <c r="O230" s="51"/>
      <c r="P230" s="159">
        <f>O230*H230</f>
        <v>0</v>
      </c>
      <c r="Q230" s="159">
        <v>1</v>
      </c>
      <c r="R230" s="159">
        <f>Q230*H230</f>
        <v>6.34</v>
      </c>
      <c r="S230" s="159">
        <v>0</v>
      </c>
      <c r="T230" s="160">
        <f>S230*H230</f>
        <v>0</v>
      </c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R230" s="161" t="s">
        <v>214</v>
      </c>
      <c r="AT230" s="161" t="s">
        <v>259</v>
      </c>
      <c r="AU230" s="161" t="s">
        <v>83</v>
      </c>
      <c r="AY230" s="11" t="s">
        <v>171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1" t="s">
        <v>81</v>
      </c>
      <c r="BK230" s="162">
        <f>ROUND(I230*H230,2)</f>
        <v>0</v>
      </c>
      <c r="BL230" s="11" t="s">
        <v>178</v>
      </c>
      <c r="BM230" s="161" t="s">
        <v>348</v>
      </c>
    </row>
    <row r="231" spans="1:65" s="27" customFormat="1">
      <c r="A231" s="23"/>
      <c r="B231" s="24"/>
      <c r="C231" s="23"/>
      <c r="D231" s="163" t="s">
        <v>180</v>
      </c>
      <c r="E231" s="23"/>
      <c r="F231" s="164" t="s">
        <v>347</v>
      </c>
      <c r="G231" s="23"/>
      <c r="H231" s="23"/>
      <c r="I231" s="3"/>
      <c r="J231" s="23"/>
      <c r="K231" s="23"/>
      <c r="L231" s="24"/>
      <c r="M231" s="165"/>
      <c r="N231" s="166"/>
      <c r="O231" s="51"/>
      <c r="P231" s="51"/>
      <c r="Q231" s="51"/>
      <c r="R231" s="51"/>
      <c r="S231" s="51"/>
      <c r="T231" s="52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T231" s="11" t="s">
        <v>180</v>
      </c>
      <c r="AU231" s="11" t="s">
        <v>83</v>
      </c>
    </row>
    <row r="232" spans="1:65" s="167" customFormat="1">
      <c r="B232" s="168"/>
      <c r="D232" s="163" t="s">
        <v>182</v>
      </c>
      <c r="E232" s="169" t="s">
        <v>1</v>
      </c>
      <c r="F232" s="170" t="s">
        <v>349</v>
      </c>
      <c r="H232" s="171">
        <v>6.34</v>
      </c>
      <c r="I232" s="6"/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182</v>
      </c>
      <c r="AU232" s="169" t="s">
        <v>83</v>
      </c>
      <c r="AV232" s="167" t="s">
        <v>83</v>
      </c>
      <c r="AW232" s="167" t="s">
        <v>31</v>
      </c>
      <c r="AX232" s="167" t="s">
        <v>81</v>
      </c>
      <c r="AY232" s="169" t="s">
        <v>171</v>
      </c>
    </row>
    <row r="233" spans="1:65" s="138" customFormat="1" ht="22.9" customHeight="1">
      <c r="B233" s="139"/>
      <c r="D233" s="140" t="s">
        <v>73</v>
      </c>
      <c r="E233" s="149" t="s">
        <v>199</v>
      </c>
      <c r="F233" s="149" t="s">
        <v>350</v>
      </c>
      <c r="I233" s="4"/>
      <c r="J233" s="150">
        <f>BK233</f>
        <v>0</v>
      </c>
      <c r="L233" s="139"/>
      <c r="M233" s="143"/>
      <c r="N233" s="144"/>
      <c r="O233" s="144"/>
      <c r="P233" s="145">
        <f>SUM(P234:P270)</f>
        <v>0</v>
      </c>
      <c r="Q233" s="144"/>
      <c r="R233" s="145">
        <f>SUM(R234:R270)</f>
        <v>58.276055659999997</v>
      </c>
      <c r="S233" s="144"/>
      <c r="T233" s="146">
        <f>SUM(T234:T270)</f>
        <v>48.237439999999999</v>
      </c>
      <c r="AR233" s="140" t="s">
        <v>81</v>
      </c>
      <c r="AT233" s="147" t="s">
        <v>73</v>
      </c>
      <c r="AU233" s="147" t="s">
        <v>81</v>
      </c>
      <c r="AY233" s="140" t="s">
        <v>171</v>
      </c>
      <c r="BK233" s="148">
        <f>SUM(BK234:BK270)</f>
        <v>0</v>
      </c>
    </row>
    <row r="234" spans="1:65" s="27" customFormat="1" ht="16.5" customHeight="1">
      <c r="A234" s="23"/>
      <c r="B234" s="24"/>
      <c r="C234" s="151" t="s">
        <v>351</v>
      </c>
      <c r="D234" s="151" t="s">
        <v>173</v>
      </c>
      <c r="E234" s="152" t="s">
        <v>352</v>
      </c>
      <c r="F234" s="153" t="s">
        <v>353</v>
      </c>
      <c r="G234" s="154" t="s">
        <v>207</v>
      </c>
      <c r="H234" s="155">
        <v>26.68</v>
      </c>
      <c r="I234" s="5"/>
      <c r="J234" s="156">
        <f>ROUND(I234*H234,2)</f>
        <v>0</v>
      </c>
      <c r="K234" s="153" t="s">
        <v>177</v>
      </c>
      <c r="L234" s="24"/>
      <c r="M234" s="157" t="s">
        <v>1</v>
      </c>
      <c r="N234" s="158" t="s">
        <v>39</v>
      </c>
      <c r="O234" s="51"/>
      <c r="P234" s="159">
        <f>O234*H234</f>
        <v>0</v>
      </c>
      <c r="Q234" s="159">
        <v>2.03485</v>
      </c>
      <c r="R234" s="159">
        <f>Q234*H234</f>
        <v>54.289797999999998</v>
      </c>
      <c r="S234" s="159">
        <v>0</v>
      </c>
      <c r="T234" s="160">
        <f>S234*H234</f>
        <v>0</v>
      </c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R234" s="161" t="s">
        <v>178</v>
      </c>
      <c r="AT234" s="161" t="s">
        <v>173</v>
      </c>
      <c r="AU234" s="161" t="s">
        <v>83</v>
      </c>
      <c r="AY234" s="11" t="s">
        <v>171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1" t="s">
        <v>81</v>
      </c>
      <c r="BK234" s="162">
        <f>ROUND(I234*H234,2)</f>
        <v>0</v>
      </c>
      <c r="BL234" s="11" t="s">
        <v>178</v>
      </c>
      <c r="BM234" s="161" t="s">
        <v>354</v>
      </c>
    </row>
    <row r="235" spans="1:65" s="27" customFormat="1">
      <c r="A235" s="23"/>
      <c r="B235" s="24"/>
      <c r="C235" s="23"/>
      <c r="D235" s="163" t="s">
        <v>180</v>
      </c>
      <c r="E235" s="23"/>
      <c r="F235" s="164" t="s">
        <v>355</v>
      </c>
      <c r="G235" s="23"/>
      <c r="H235" s="23"/>
      <c r="I235" s="3"/>
      <c r="J235" s="23"/>
      <c r="K235" s="23"/>
      <c r="L235" s="24"/>
      <c r="M235" s="165"/>
      <c r="N235" s="166"/>
      <c r="O235" s="51"/>
      <c r="P235" s="51"/>
      <c r="Q235" s="51"/>
      <c r="R235" s="51"/>
      <c r="S235" s="51"/>
      <c r="T235" s="52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T235" s="11" t="s">
        <v>180</v>
      </c>
      <c r="AU235" s="11" t="s">
        <v>83</v>
      </c>
    </row>
    <row r="236" spans="1:65" s="27" customFormat="1" ht="21.75" customHeight="1">
      <c r="A236" s="23"/>
      <c r="B236" s="24"/>
      <c r="C236" s="151" t="s">
        <v>356</v>
      </c>
      <c r="D236" s="151" t="s">
        <v>173</v>
      </c>
      <c r="E236" s="152" t="s">
        <v>357</v>
      </c>
      <c r="F236" s="153" t="s">
        <v>358</v>
      </c>
      <c r="G236" s="154" t="s">
        <v>207</v>
      </c>
      <c r="H236" s="155">
        <v>26.68</v>
      </c>
      <c r="I236" s="5"/>
      <c r="J236" s="156">
        <f>ROUND(I236*H236,2)</f>
        <v>0</v>
      </c>
      <c r="K236" s="153" t="s">
        <v>177</v>
      </c>
      <c r="L236" s="24"/>
      <c r="M236" s="157" t="s">
        <v>1</v>
      </c>
      <c r="N236" s="158" t="s">
        <v>39</v>
      </c>
      <c r="O236" s="51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R236" s="161" t="s">
        <v>178</v>
      </c>
      <c r="AT236" s="161" t="s">
        <v>173</v>
      </c>
      <c r="AU236" s="161" t="s">
        <v>83</v>
      </c>
      <c r="AY236" s="11" t="s">
        <v>171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1" t="s">
        <v>81</v>
      </c>
      <c r="BK236" s="162">
        <f>ROUND(I236*H236,2)</f>
        <v>0</v>
      </c>
      <c r="BL236" s="11" t="s">
        <v>178</v>
      </c>
      <c r="BM236" s="161" t="s">
        <v>359</v>
      </c>
    </row>
    <row r="237" spans="1:65" s="27" customFormat="1" ht="19.5">
      <c r="A237" s="23"/>
      <c r="B237" s="24"/>
      <c r="C237" s="23"/>
      <c r="D237" s="163" t="s">
        <v>180</v>
      </c>
      <c r="E237" s="23"/>
      <c r="F237" s="164" t="s">
        <v>360</v>
      </c>
      <c r="G237" s="23"/>
      <c r="H237" s="23"/>
      <c r="I237" s="3"/>
      <c r="J237" s="23"/>
      <c r="K237" s="23"/>
      <c r="L237" s="24"/>
      <c r="M237" s="165"/>
      <c r="N237" s="166"/>
      <c r="O237" s="51"/>
      <c r="P237" s="51"/>
      <c r="Q237" s="51"/>
      <c r="R237" s="51"/>
      <c r="S237" s="51"/>
      <c r="T237" s="52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T237" s="11" t="s">
        <v>180</v>
      </c>
      <c r="AU237" s="11" t="s">
        <v>83</v>
      </c>
    </row>
    <row r="238" spans="1:65" s="27" customFormat="1" ht="21.75" customHeight="1">
      <c r="A238" s="23"/>
      <c r="B238" s="24"/>
      <c r="C238" s="151" t="s">
        <v>361</v>
      </c>
      <c r="D238" s="151" t="s">
        <v>173</v>
      </c>
      <c r="E238" s="152" t="s">
        <v>362</v>
      </c>
      <c r="F238" s="153" t="s">
        <v>363</v>
      </c>
      <c r="G238" s="154" t="s">
        <v>207</v>
      </c>
      <c r="H238" s="155">
        <v>26.68</v>
      </c>
      <c r="I238" s="5"/>
      <c r="J238" s="156">
        <f>ROUND(I238*H238,2)</f>
        <v>0</v>
      </c>
      <c r="K238" s="153" t="s">
        <v>177</v>
      </c>
      <c r="L238" s="24"/>
      <c r="M238" s="157" t="s">
        <v>1</v>
      </c>
      <c r="N238" s="158" t="s">
        <v>39</v>
      </c>
      <c r="O238" s="51"/>
      <c r="P238" s="159">
        <f>O238*H238</f>
        <v>0</v>
      </c>
      <c r="Q238" s="159">
        <v>0</v>
      </c>
      <c r="R238" s="159">
        <f>Q238*H238</f>
        <v>0</v>
      </c>
      <c r="S238" s="159">
        <v>1.8080000000000001</v>
      </c>
      <c r="T238" s="160">
        <f>S238*H238</f>
        <v>48.237439999999999</v>
      </c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R238" s="161" t="s">
        <v>178</v>
      </c>
      <c r="AT238" s="161" t="s">
        <v>173</v>
      </c>
      <c r="AU238" s="161" t="s">
        <v>83</v>
      </c>
      <c r="AY238" s="11" t="s">
        <v>171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1" t="s">
        <v>81</v>
      </c>
      <c r="BK238" s="162">
        <f>ROUND(I238*H238,2)</f>
        <v>0</v>
      </c>
      <c r="BL238" s="11" t="s">
        <v>178</v>
      </c>
      <c r="BM238" s="161" t="s">
        <v>364</v>
      </c>
    </row>
    <row r="239" spans="1:65" s="27" customFormat="1" ht="39">
      <c r="A239" s="23"/>
      <c r="B239" s="24"/>
      <c r="C239" s="23"/>
      <c r="D239" s="163" t="s">
        <v>180</v>
      </c>
      <c r="E239" s="23"/>
      <c r="F239" s="164" t="s">
        <v>365</v>
      </c>
      <c r="G239" s="23"/>
      <c r="H239" s="23"/>
      <c r="I239" s="3"/>
      <c r="J239" s="23"/>
      <c r="K239" s="23"/>
      <c r="L239" s="24"/>
      <c r="M239" s="165"/>
      <c r="N239" s="166"/>
      <c r="O239" s="51"/>
      <c r="P239" s="51"/>
      <c r="Q239" s="51"/>
      <c r="R239" s="51"/>
      <c r="S239" s="51"/>
      <c r="T239" s="52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T239" s="11" t="s">
        <v>180</v>
      </c>
      <c r="AU239" s="11" t="s">
        <v>83</v>
      </c>
    </row>
    <row r="240" spans="1:65" s="27" customFormat="1" ht="21.75" customHeight="1">
      <c r="A240" s="23"/>
      <c r="B240" s="24"/>
      <c r="C240" s="151" t="s">
        <v>366</v>
      </c>
      <c r="D240" s="151" t="s">
        <v>173</v>
      </c>
      <c r="E240" s="152" t="s">
        <v>367</v>
      </c>
      <c r="F240" s="153" t="s">
        <v>368</v>
      </c>
      <c r="G240" s="154" t="s">
        <v>207</v>
      </c>
      <c r="H240" s="155">
        <v>26.68</v>
      </c>
      <c r="I240" s="5"/>
      <c r="J240" s="156">
        <f>ROUND(I240*H240,2)</f>
        <v>0</v>
      </c>
      <c r="K240" s="153" t="s">
        <v>177</v>
      </c>
      <c r="L240" s="24"/>
      <c r="M240" s="157" t="s">
        <v>1</v>
      </c>
      <c r="N240" s="158" t="s">
        <v>39</v>
      </c>
      <c r="O240" s="51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R240" s="161" t="s">
        <v>178</v>
      </c>
      <c r="AT240" s="161" t="s">
        <v>173</v>
      </c>
      <c r="AU240" s="161" t="s">
        <v>83</v>
      </c>
      <c r="AY240" s="11" t="s">
        <v>171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1" t="s">
        <v>81</v>
      </c>
      <c r="BK240" s="162">
        <f>ROUND(I240*H240,2)</f>
        <v>0</v>
      </c>
      <c r="BL240" s="11" t="s">
        <v>178</v>
      </c>
      <c r="BM240" s="161" t="s">
        <v>369</v>
      </c>
    </row>
    <row r="241" spans="1:65" s="27" customFormat="1" ht="39">
      <c r="A241" s="23"/>
      <c r="B241" s="24"/>
      <c r="C241" s="23"/>
      <c r="D241" s="163" t="s">
        <v>180</v>
      </c>
      <c r="E241" s="23"/>
      <c r="F241" s="164" t="s">
        <v>370</v>
      </c>
      <c r="G241" s="23"/>
      <c r="H241" s="23"/>
      <c r="I241" s="3"/>
      <c r="J241" s="23"/>
      <c r="K241" s="23"/>
      <c r="L241" s="24"/>
      <c r="M241" s="165"/>
      <c r="N241" s="166"/>
      <c r="O241" s="51"/>
      <c r="P241" s="51"/>
      <c r="Q241" s="51"/>
      <c r="R241" s="51"/>
      <c r="S241" s="51"/>
      <c r="T241" s="52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T241" s="11" t="s">
        <v>180</v>
      </c>
      <c r="AU241" s="11" t="s">
        <v>83</v>
      </c>
    </row>
    <row r="242" spans="1:65" s="27" customFormat="1" ht="16.5" customHeight="1">
      <c r="A242" s="23"/>
      <c r="B242" s="24"/>
      <c r="C242" s="151" t="s">
        <v>371</v>
      </c>
      <c r="D242" s="151" t="s">
        <v>173</v>
      </c>
      <c r="E242" s="152" t="s">
        <v>372</v>
      </c>
      <c r="F242" s="153" t="s">
        <v>373</v>
      </c>
      <c r="G242" s="154" t="s">
        <v>191</v>
      </c>
      <c r="H242" s="155">
        <v>8.5</v>
      </c>
      <c r="I242" s="5"/>
      <c r="J242" s="156">
        <f>ROUND(I242*H242,2)</f>
        <v>0</v>
      </c>
      <c r="K242" s="153" t="s">
        <v>177</v>
      </c>
      <c r="L242" s="24"/>
      <c r="M242" s="157" t="s">
        <v>1</v>
      </c>
      <c r="N242" s="158" t="s">
        <v>39</v>
      </c>
      <c r="O242" s="51"/>
      <c r="P242" s="159">
        <f>O242*H242</f>
        <v>0</v>
      </c>
      <c r="Q242" s="159">
        <v>5.305E-2</v>
      </c>
      <c r="R242" s="159">
        <f>Q242*H242</f>
        <v>0.45092500000000002</v>
      </c>
      <c r="S242" s="159">
        <v>0</v>
      </c>
      <c r="T242" s="160">
        <f>S242*H242</f>
        <v>0</v>
      </c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R242" s="161" t="s">
        <v>178</v>
      </c>
      <c r="AT242" s="161" t="s">
        <v>173</v>
      </c>
      <c r="AU242" s="161" t="s">
        <v>83</v>
      </c>
      <c r="AY242" s="11" t="s">
        <v>171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1" t="s">
        <v>81</v>
      </c>
      <c r="BK242" s="162">
        <f>ROUND(I242*H242,2)</f>
        <v>0</v>
      </c>
      <c r="BL242" s="11" t="s">
        <v>178</v>
      </c>
      <c r="BM242" s="161" t="s">
        <v>374</v>
      </c>
    </row>
    <row r="243" spans="1:65" s="27" customFormat="1" ht="29.25">
      <c r="A243" s="23"/>
      <c r="B243" s="24"/>
      <c r="C243" s="23"/>
      <c r="D243" s="163" t="s">
        <v>180</v>
      </c>
      <c r="E243" s="23"/>
      <c r="F243" s="164" t="s">
        <v>375</v>
      </c>
      <c r="G243" s="23"/>
      <c r="H243" s="23"/>
      <c r="I243" s="3"/>
      <c r="J243" s="23"/>
      <c r="K243" s="23"/>
      <c r="L243" s="24"/>
      <c r="M243" s="165"/>
      <c r="N243" s="166"/>
      <c r="O243" s="51"/>
      <c r="P243" s="51"/>
      <c r="Q243" s="51"/>
      <c r="R243" s="51"/>
      <c r="S243" s="51"/>
      <c r="T243" s="52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T243" s="11" t="s">
        <v>180</v>
      </c>
      <c r="AU243" s="11" t="s">
        <v>83</v>
      </c>
    </row>
    <row r="244" spans="1:65" s="27" customFormat="1" ht="16.5" customHeight="1">
      <c r="A244" s="23"/>
      <c r="B244" s="24"/>
      <c r="C244" s="175" t="s">
        <v>376</v>
      </c>
      <c r="D244" s="175" t="s">
        <v>259</v>
      </c>
      <c r="E244" s="176" t="s">
        <v>377</v>
      </c>
      <c r="F244" s="177" t="s">
        <v>378</v>
      </c>
      <c r="G244" s="178" t="s">
        <v>379</v>
      </c>
      <c r="H244" s="179">
        <v>3.657</v>
      </c>
      <c r="I244" s="7"/>
      <c r="J244" s="180">
        <f>ROUND(I244*H244,2)</f>
        <v>0</v>
      </c>
      <c r="K244" s="177" t="s">
        <v>380</v>
      </c>
      <c r="L244" s="181"/>
      <c r="M244" s="182" t="s">
        <v>1</v>
      </c>
      <c r="N244" s="183" t="s">
        <v>39</v>
      </c>
      <c r="O244" s="51"/>
      <c r="P244" s="159">
        <f>O244*H244</f>
        <v>0</v>
      </c>
      <c r="Q244" s="159">
        <v>6.7999999999999996E-3</v>
      </c>
      <c r="R244" s="159">
        <f>Q244*H244</f>
        <v>2.48676E-2</v>
      </c>
      <c r="S244" s="159">
        <v>0</v>
      </c>
      <c r="T244" s="160">
        <f>S244*H244</f>
        <v>0</v>
      </c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R244" s="161" t="s">
        <v>214</v>
      </c>
      <c r="AT244" s="161" t="s">
        <v>259</v>
      </c>
      <c r="AU244" s="161" t="s">
        <v>83</v>
      </c>
      <c r="AY244" s="11" t="s">
        <v>171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1" t="s">
        <v>81</v>
      </c>
      <c r="BK244" s="162">
        <f>ROUND(I244*H244,2)</f>
        <v>0</v>
      </c>
      <c r="BL244" s="11" t="s">
        <v>178</v>
      </c>
      <c r="BM244" s="161" t="s">
        <v>381</v>
      </c>
    </row>
    <row r="245" spans="1:65" s="27" customFormat="1">
      <c r="A245" s="23"/>
      <c r="B245" s="24"/>
      <c r="C245" s="23"/>
      <c r="D245" s="163" t="s">
        <v>180</v>
      </c>
      <c r="E245" s="23"/>
      <c r="F245" s="164" t="s">
        <v>382</v>
      </c>
      <c r="G245" s="23"/>
      <c r="H245" s="23"/>
      <c r="I245" s="3"/>
      <c r="J245" s="23"/>
      <c r="K245" s="23"/>
      <c r="L245" s="24"/>
      <c r="M245" s="165"/>
      <c r="N245" s="166"/>
      <c r="O245" s="51"/>
      <c r="P245" s="51"/>
      <c r="Q245" s="51"/>
      <c r="R245" s="51"/>
      <c r="S245" s="51"/>
      <c r="T245" s="52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T245" s="11" t="s">
        <v>180</v>
      </c>
      <c r="AU245" s="11" t="s">
        <v>83</v>
      </c>
    </row>
    <row r="246" spans="1:65" s="27" customFormat="1" ht="19.5">
      <c r="A246" s="23"/>
      <c r="B246" s="24"/>
      <c r="C246" s="23"/>
      <c r="D246" s="163" t="s">
        <v>325</v>
      </c>
      <c r="E246" s="23"/>
      <c r="F246" s="184" t="s">
        <v>383</v>
      </c>
      <c r="G246" s="23"/>
      <c r="H246" s="23"/>
      <c r="I246" s="3"/>
      <c r="J246" s="23"/>
      <c r="K246" s="23"/>
      <c r="L246" s="24"/>
      <c r="M246" s="165"/>
      <c r="N246" s="166"/>
      <c r="O246" s="51"/>
      <c r="P246" s="51"/>
      <c r="Q246" s="51"/>
      <c r="R246" s="51"/>
      <c r="S246" s="51"/>
      <c r="T246" s="52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T246" s="11" t="s">
        <v>325</v>
      </c>
      <c r="AU246" s="11" t="s">
        <v>83</v>
      </c>
    </row>
    <row r="247" spans="1:65" s="167" customFormat="1">
      <c r="B247" s="168"/>
      <c r="D247" s="163" t="s">
        <v>182</v>
      </c>
      <c r="F247" s="170" t="s">
        <v>384</v>
      </c>
      <c r="H247" s="171">
        <v>3.657</v>
      </c>
      <c r="I247" s="6"/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182</v>
      </c>
      <c r="AU247" s="169" t="s">
        <v>83</v>
      </c>
      <c r="AV247" s="167" t="s">
        <v>83</v>
      </c>
      <c r="AW247" s="167" t="s">
        <v>3</v>
      </c>
      <c r="AX247" s="167" t="s">
        <v>81</v>
      </c>
      <c r="AY247" s="169" t="s">
        <v>171</v>
      </c>
    </row>
    <row r="248" spans="1:65" s="27" customFormat="1" ht="21.75" customHeight="1">
      <c r="A248" s="23"/>
      <c r="B248" s="24"/>
      <c r="C248" s="151" t="s">
        <v>385</v>
      </c>
      <c r="D248" s="151" t="s">
        <v>173</v>
      </c>
      <c r="E248" s="152" t="s">
        <v>386</v>
      </c>
      <c r="F248" s="153" t="s">
        <v>387</v>
      </c>
      <c r="G248" s="154" t="s">
        <v>379</v>
      </c>
      <c r="H248" s="155">
        <v>14</v>
      </c>
      <c r="I248" s="5"/>
      <c r="J248" s="156">
        <f>ROUND(I248*H248,2)</f>
        <v>0</v>
      </c>
      <c r="K248" s="153" t="s">
        <v>177</v>
      </c>
      <c r="L248" s="24"/>
      <c r="M248" s="157" t="s">
        <v>1</v>
      </c>
      <c r="N248" s="158" t="s">
        <v>39</v>
      </c>
      <c r="O248" s="51"/>
      <c r="P248" s="159">
        <f>O248*H248</f>
        <v>0</v>
      </c>
      <c r="Q248" s="159">
        <v>2.6556499999999999E-3</v>
      </c>
      <c r="R248" s="159">
        <f>Q248*H248</f>
        <v>3.71791E-2</v>
      </c>
      <c r="S248" s="159">
        <v>0</v>
      </c>
      <c r="T248" s="160">
        <f>S248*H248</f>
        <v>0</v>
      </c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R248" s="161" t="s">
        <v>178</v>
      </c>
      <c r="AT248" s="161" t="s">
        <v>173</v>
      </c>
      <c r="AU248" s="161" t="s">
        <v>83</v>
      </c>
      <c r="AY248" s="11" t="s">
        <v>171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1" t="s">
        <v>81</v>
      </c>
      <c r="BK248" s="162">
        <f>ROUND(I248*H248,2)</f>
        <v>0</v>
      </c>
      <c r="BL248" s="11" t="s">
        <v>178</v>
      </c>
      <c r="BM248" s="161" t="s">
        <v>388</v>
      </c>
    </row>
    <row r="249" spans="1:65" s="27" customFormat="1" ht="19.5">
      <c r="A249" s="23"/>
      <c r="B249" s="24"/>
      <c r="C249" s="23"/>
      <c r="D249" s="163" t="s">
        <v>180</v>
      </c>
      <c r="E249" s="23"/>
      <c r="F249" s="164" t="s">
        <v>389</v>
      </c>
      <c r="G249" s="23"/>
      <c r="H249" s="23"/>
      <c r="I249" s="3"/>
      <c r="J249" s="23"/>
      <c r="K249" s="23"/>
      <c r="L249" s="24"/>
      <c r="M249" s="165"/>
      <c r="N249" s="166"/>
      <c r="O249" s="51"/>
      <c r="P249" s="51"/>
      <c r="Q249" s="51"/>
      <c r="R249" s="51"/>
      <c r="S249" s="51"/>
      <c r="T249" s="52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T249" s="11" t="s">
        <v>180</v>
      </c>
      <c r="AU249" s="11" t="s">
        <v>83</v>
      </c>
    </row>
    <row r="250" spans="1:65" s="27" customFormat="1" ht="21.75" customHeight="1">
      <c r="A250" s="23"/>
      <c r="B250" s="24"/>
      <c r="C250" s="175" t="s">
        <v>194</v>
      </c>
      <c r="D250" s="175" t="s">
        <v>259</v>
      </c>
      <c r="E250" s="176" t="s">
        <v>390</v>
      </c>
      <c r="F250" s="177" t="s">
        <v>391</v>
      </c>
      <c r="G250" s="178" t="s">
        <v>207</v>
      </c>
      <c r="H250" s="179">
        <v>2.1840000000000002</v>
      </c>
      <c r="I250" s="7"/>
      <c r="J250" s="180">
        <f>ROUND(I250*H250,2)</f>
        <v>0</v>
      </c>
      <c r="K250" s="177" t="s">
        <v>177</v>
      </c>
      <c r="L250" s="181"/>
      <c r="M250" s="182" t="s">
        <v>1</v>
      </c>
      <c r="N250" s="183" t="s">
        <v>39</v>
      </c>
      <c r="O250" s="51"/>
      <c r="P250" s="159">
        <f>O250*H250</f>
        <v>0</v>
      </c>
      <c r="Q250" s="159">
        <v>0.81499999999999995</v>
      </c>
      <c r="R250" s="159">
        <f>Q250*H250</f>
        <v>1.77996</v>
      </c>
      <c r="S250" s="159">
        <v>0</v>
      </c>
      <c r="T250" s="160">
        <f>S250*H250</f>
        <v>0</v>
      </c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R250" s="161" t="s">
        <v>214</v>
      </c>
      <c r="AT250" s="161" t="s">
        <v>259</v>
      </c>
      <c r="AU250" s="161" t="s">
        <v>83</v>
      </c>
      <c r="AY250" s="11" t="s">
        <v>171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1" t="s">
        <v>81</v>
      </c>
      <c r="BK250" s="162">
        <f>ROUND(I250*H250,2)</f>
        <v>0</v>
      </c>
      <c r="BL250" s="11" t="s">
        <v>178</v>
      </c>
      <c r="BM250" s="161" t="s">
        <v>392</v>
      </c>
    </row>
    <row r="251" spans="1:65" s="27" customFormat="1">
      <c r="A251" s="23"/>
      <c r="B251" s="24"/>
      <c r="C251" s="23"/>
      <c r="D251" s="163" t="s">
        <v>180</v>
      </c>
      <c r="E251" s="23"/>
      <c r="F251" s="164" t="s">
        <v>391</v>
      </c>
      <c r="G251" s="23"/>
      <c r="H251" s="23"/>
      <c r="I251" s="3"/>
      <c r="J251" s="23"/>
      <c r="K251" s="23"/>
      <c r="L251" s="24"/>
      <c r="M251" s="165"/>
      <c r="N251" s="166"/>
      <c r="O251" s="51"/>
      <c r="P251" s="51"/>
      <c r="Q251" s="51"/>
      <c r="R251" s="51"/>
      <c r="S251" s="51"/>
      <c r="T251" s="52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T251" s="11" t="s">
        <v>180</v>
      </c>
      <c r="AU251" s="11" t="s">
        <v>83</v>
      </c>
    </row>
    <row r="252" spans="1:65" s="167" customFormat="1">
      <c r="B252" s="168"/>
      <c r="D252" s="163" t="s">
        <v>182</v>
      </c>
      <c r="E252" s="169" t="s">
        <v>1</v>
      </c>
      <c r="F252" s="170" t="s">
        <v>393</v>
      </c>
      <c r="H252" s="171">
        <v>2.1840000000000002</v>
      </c>
      <c r="I252" s="6"/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182</v>
      </c>
      <c r="AU252" s="169" t="s">
        <v>83</v>
      </c>
      <c r="AV252" s="167" t="s">
        <v>83</v>
      </c>
      <c r="AW252" s="167" t="s">
        <v>31</v>
      </c>
      <c r="AX252" s="167" t="s">
        <v>81</v>
      </c>
      <c r="AY252" s="169" t="s">
        <v>171</v>
      </c>
    </row>
    <row r="253" spans="1:65" s="27" customFormat="1" ht="21.75" customHeight="1">
      <c r="A253" s="23"/>
      <c r="B253" s="24"/>
      <c r="C253" s="151" t="s">
        <v>394</v>
      </c>
      <c r="D253" s="151" t="s">
        <v>173</v>
      </c>
      <c r="E253" s="152" t="s">
        <v>395</v>
      </c>
      <c r="F253" s="153" t="s">
        <v>396</v>
      </c>
      <c r="G253" s="154" t="s">
        <v>223</v>
      </c>
      <c r="H253" s="155">
        <v>16.280999999999999</v>
      </c>
      <c r="I253" s="5"/>
      <c r="J253" s="156">
        <f>ROUND(I253*H253,2)</f>
        <v>0</v>
      </c>
      <c r="K253" s="153" t="s">
        <v>177</v>
      </c>
      <c r="L253" s="24"/>
      <c r="M253" s="157" t="s">
        <v>1</v>
      </c>
      <c r="N253" s="158" t="s">
        <v>39</v>
      </c>
      <c r="O253" s="51"/>
      <c r="P253" s="159">
        <f>O253*H253</f>
        <v>0</v>
      </c>
      <c r="Q253" s="159">
        <v>0</v>
      </c>
      <c r="R253" s="159">
        <f>Q253*H253</f>
        <v>0</v>
      </c>
      <c r="S253" s="159">
        <v>0</v>
      </c>
      <c r="T253" s="160">
        <f>S253*H253</f>
        <v>0</v>
      </c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R253" s="161" t="s">
        <v>178</v>
      </c>
      <c r="AT253" s="161" t="s">
        <v>173</v>
      </c>
      <c r="AU253" s="161" t="s">
        <v>83</v>
      </c>
      <c r="AY253" s="11" t="s">
        <v>171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1" t="s">
        <v>81</v>
      </c>
      <c r="BK253" s="162">
        <f>ROUND(I253*H253,2)</f>
        <v>0</v>
      </c>
      <c r="BL253" s="11" t="s">
        <v>178</v>
      </c>
      <c r="BM253" s="161" t="s">
        <v>397</v>
      </c>
    </row>
    <row r="254" spans="1:65" s="27" customFormat="1" ht="29.25">
      <c r="A254" s="23"/>
      <c r="B254" s="24"/>
      <c r="C254" s="23"/>
      <c r="D254" s="163" t="s">
        <v>180</v>
      </c>
      <c r="E254" s="23"/>
      <c r="F254" s="164" t="s">
        <v>398</v>
      </c>
      <c r="G254" s="23"/>
      <c r="H254" s="23"/>
      <c r="I254" s="3"/>
      <c r="J254" s="23"/>
      <c r="K254" s="23"/>
      <c r="L254" s="24"/>
      <c r="M254" s="165"/>
      <c r="N254" s="166"/>
      <c r="O254" s="51"/>
      <c r="P254" s="51"/>
      <c r="Q254" s="51"/>
      <c r="R254" s="51"/>
      <c r="S254" s="51"/>
      <c r="T254" s="52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T254" s="11" t="s">
        <v>180</v>
      </c>
      <c r="AU254" s="11" t="s">
        <v>83</v>
      </c>
    </row>
    <row r="255" spans="1:65" s="27" customFormat="1" ht="21.75" customHeight="1">
      <c r="A255" s="23"/>
      <c r="B255" s="24"/>
      <c r="C255" s="151" t="s">
        <v>124</v>
      </c>
      <c r="D255" s="151" t="s">
        <v>173</v>
      </c>
      <c r="E255" s="152" t="s">
        <v>399</v>
      </c>
      <c r="F255" s="153" t="s">
        <v>400</v>
      </c>
      <c r="G255" s="154" t="s">
        <v>223</v>
      </c>
      <c r="H255" s="155">
        <v>16.280999999999999</v>
      </c>
      <c r="I255" s="5"/>
      <c r="J255" s="156">
        <f>ROUND(I255*H255,2)</f>
        <v>0</v>
      </c>
      <c r="K255" s="153" t="s">
        <v>177</v>
      </c>
      <c r="L255" s="24"/>
      <c r="M255" s="157" t="s">
        <v>1</v>
      </c>
      <c r="N255" s="158" t="s">
        <v>39</v>
      </c>
      <c r="O255" s="51"/>
      <c r="P255" s="159">
        <f>O255*H255</f>
        <v>0</v>
      </c>
      <c r="Q255" s="159">
        <v>0</v>
      </c>
      <c r="R255" s="159">
        <f>Q255*H255</f>
        <v>0</v>
      </c>
      <c r="S255" s="159">
        <v>0</v>
      </c>
      <c r="T255" s="160">
        <f>S255*H255</f>
        <v>0</v>
      </c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R255" s="161" t="s">
        <v>178</v>
      </c>
      <c r="AT255" s="161" t="s">
        <v>173</v>
      </c>
      <c r="AU255" s="161" t="s">
        <v>83</v>
      </c>
      <c r="AY255" s="11" t="s">
        <v>171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1" t="s">
        <v>81</v>
      </c>
      <c r="BK255" s="162">
        <f>ROUND(I255*H255,2)</f>
        <v>0</v>
      </c>
      <c r="BL255" s="11" t="s">
        <v>178</v>
      </c>
      <c r="BM255" s="161" t="s">
        <v>401</v>
      </c>
    </row>
    <row r="256" spans="1:65" s="27" customFormat="1" ht="29.25">
      <c r="A256" s="23"/>
      <c r="B256" s="24"/>
      <c r="C256" s="23"/>
      <c r="D256" s="163" t="s">
        <v>180</v>
      </c>
      <c r="E256" s="23"/>
      <c r="F256" s="164" t="s">
        <v>402</v>
      </c>
      <c r="G256" s="23"/>
      <c r="H256" s="23"/>
      <c r="I256" s="3"/>
      <c r="J256" s="23"/>
      <c r="K256" s="23"/>
      <c r="L256" s="24"/>
      <c r="M256" s="165"/>
      <c r="N256" s="166"/>
      <c r="O256" s="51"/>
      <c r="P256" s="51"/>
      <c r="Q256" s="51"/>
      <c r="R256" s="51"/>
      <c r="S256" s="51"/>
      <c r="T256" s="52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T256" s="11" t="s">
        <v>180</v>
      </c>
      <c r="AU256" s="11" t="s">
        <v>83</v>
      </c>
    </row>
    <row r="257" spans="1:65" s="27" customFormat="1" ht="21.75" customHeight="1">
      <c r="A257" s="23"/>
      <c r="B257" s="24"/>
      <c r="C257" s="151" t="s">
        <v>403</v>
      </c>
      <c r="D257" s="151" t="s">
        <v>173</v>
      </c>
      <c r="E257" s="152" t="s">
        <v>404</v>
      </c>
      <c r="F257" s="153" t="s">
        <v>405</v>
      </c>
      <c r="G257" s="154" t="s">
        <v>223</v>
      </c>
      <c r="H257" s="155">
        <v>16.280999999999999</v>
      </c>
      <c r="I257" s="5"/>
      <c r="J257" s="156">
        <f>ROUND(I257*H257,2)</f>
        <v>0</v>
      </c>
      <c r="K257" s="153" t="s">
        <v>177</v>
      </c>
      <c r="L257" s="24"/>
      <c r="M257" s="157" t="s">
        <v>1</v>
      </c>
      <c r="N257" s="158" t="s">
        <v>39</v>
      </c>
      <c r="O257" s="51"/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R257" s="161" t="s">
        <v>178</v>
      </c>
      <c r="AT257" s="161" t="s">
        <v>173</v>
      </c>
      <c r="AU257" s="161" t="s">
        <v>83</v>
      </c>
      <c r="AY257" s="11" t="s">
        <v>171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1" t="s">
        <v>81</v>
      </c>
      <c r="BK257" s="162">
        <f>ROUND(I257*H257,2)</f>
        <v>0</v>
      </c>
      <c r="BL257" s="11" t="s">
        <v>178</v>
      </c>
      <c r="BM257" s="161" t="s">
        <v>406</v>
      </c>
    </row>
    <row r="258" spans="1:65" s="27" customFormat="1" ht="29.25">
      <c r="A258" s="23"/>
      <c r="B258" s="24"/>
      <c r="C258" s="23"/>
      <c r="D258" s="163" t="s">
        <v>180</v>
      </c>
      <c r="E258" s="23"/>
      <c r="F258" s="164" t="s">
        <v>407</v>
      </c>
      <c r="G258" s="23"/>
      <c r="H258" s="23"/>
      <c r="I258" s="3"/>
      <c r="J258" s="23"/>
      <c r="K258" s="23"/>
      <c r="L258" s="24"/>
      <c r="M258" s="165"/>
      <c r="N258" s="166"/>
      <c r="O258" s="51"/>
      <c r="P258" s="51"/>
      <c r="Q258" s="51"/>
      <c r="R258" s="51"/>
      <c r="S258" s="51"/>
      <c r="T258" s="52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T258" s="11" t="s">
        <v>180</v>
      </c>
      <c r="AU258" s="11" t="s">
        <v>83</v>
      </c>
    </row>
    <row r="259" spans="1:65" s="27" customFormat="1" ht="16.5" customHeight="1">
      <c r="A259" s="23"/>
      <c r="B259" s="24"/>
      <c r="C259" s="151" t="s">
        <v>408</v>
      </c>
      <c r="D259" s="151" t="s">
        <v>173</v>
      </c>
      <c r="E259" s="152" t="s">
        <v>409</v>
      </c>
      <c r="F259" s="153" t="s">
        <v>410</v>
      </c>
      <c r="G259" s="154" t="s">
        <v>379</v>
      </c>
      <c r="H259" s="155">
        <v>96</v>
      </c>
      <c r="I259" s="5"/>
      <c r="J259" s="156">
        <f>ROUND(I259*H259,2)</f>
        <v>0</v>
      </c>
      <c r="K259" s="153" t="s">
        <v>177</v>
      </c>
      <c r="L259" s="24"/>
      <c r="M259" s="157" t="s">
        <v>1</v>
      </c>
      <c r="N259" s="158" t="s">
        <v>39</v>
      </c>
      <c r="O259" s="51"/>
      <c r="P259" s="159">
        <f>O259*H259</f>
        <v>0</v>
      </c>
      <c r="Q259" s="159">
        <v>1.256E-2</v>
      </c>
      <c r="R259" s="159">
        <f>Q259*H259</f>
        <v>1.2057599999999999</v>
      </c>
      <c r="S259" s="159">
        <v>0</v>
      </c>
      <c r="T259" s="160">
        <f>S259*H259</f>
        <v>0</v>
      </c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R259" s="161" t="s">
        <v>178</v>
      </c>
      <c r="AT259" s="161" t="s">
        <v>173</v>
      </c>
      <c r="AU259" s="161" t="s">
        <v>83</v>
      </c>
      <c r="AY259" s="11" t="s">
        <v>171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1" t="s">
        <v>81</v>
      </c>
      <c r="BK259" s="162">
        <f>ROUND(I259*H259,2)</f>
        <v>0</v>
      </c>
      <c r="BL259" s="11" t="s">
        <v>178</v>
      </c>
      <c r="BM259" s="161" t="s">
        <v>411</v>
      </c>
    </row>
    <row r="260" spans="1:65" s="27" customFormat="1" ht="19.5">
      <c r="A260" s="23"/>
      <c r="B260" s="24"/>
      <c r="C260" s="23"/>
      <c r="D260" s="163" t="s">
        <v>180</v>
      </c>
      <c r="E260" s="23"/>
      <c r="F260" s="164" t="s">
        <v>412</v>
      </c>
      <c r="G260" s="23"/>
      <c r="H260" s="23"/>
      <c r="I260" s="3"/>
      <c r="J260" s="23"/>
      <c r="K260" s="23"/>
      <c r="L260" s="24"/>
      <c r="M260" s="165"/>
      <c r="N260" s="166"/>
      <c r="O260" s="51"/>
      <c r="P260" s="51"/>
      <c r="Q260" s="51"/>
      <c r="R260" s="51"/>
      <c r="S260" s="51"/>
      <c r="T260" s="52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T260" s="11" t="s">
        <v>180</v>
      </c>
      <c r="AU260" s="11" t="s">
        <v>83</v>
      </c>
    </row>
    <row r="261" spans="1:65" s="27" customFormat="1" ht="21.75" customHeight="1">
      <c r="A261" s="23"/>
      <c r="B261" s="24"/>
      <c r="C261" s="151" t="s">
        <v>413</v>
      </c>
      <c r="D261" s="151" t="s">
        <v>173</v>
      </c>
      <c r="E261" s="152" t="s">
        <v>414</v>
      </c>
      <c r="F261" s="153" t="s">
        <v>415</v>
      </c>
      <c r="G261" s="154" t="s">
        <v>379</v>
      </c>
      <c r="H261" s="155">
        <v>28</v>
      </c>
      <c r="I261" s="5"/>
      <c r="J261" s="156">
        <f>ROUND(I261*H261,2)</f>
        <v>0</v>
      </c>
      <c r="K261" s="153" t="s">
        <v>177</v>
      </c>
      <c r="L261" s="24"/>
      <c r="M261" s="157" t="s">
        <v>1</v>
      </c>
      <c r="N261" s="158" t="s">
        <v>39</v>
      </c>
      <c r="O261" s="51"/>
      <c r="P261" s="159">
        <f>O261*H261</f>
        <v>0</v>
      </c>
      <c r="Q261" s="159">
        <v>1.383E-2</v>
      </c>
      <c r="R261" s="159">
        <f>Q261*H261</f>
        <v>0.38724000000000003</v>
      </c>
      <c r="S261" s="159">
        <v>0</v>
      </c>
      <c r="T261" s="160">
        <f>S261*H261</f>
        <v>0</v>
      </c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R261" s="161" t="s">
        <v>178</v>
      </c>
      <c r="AT261" s="161" t="s">
        <v>173</v>
      </c>
      <c r="AU261" s="161" t="s">
        <v>83</v>
      </c>
      <c r="AY261" s="11" t="s">
        <v>171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1" t="s">
        <v>81</v>
      </c>
      <c r="BK261" s="162">
        <f>ROUND(I261*H261,2)</f>
        <v>0</v>
      </c>
      <c r="BL261" s="11" t="s">
        <v>178</v>
      </c>
      <c r="BM261" s="161" t="s">
        <v>416</v>
      </c>
    </row>
    <row r="262" spans="1:65" s="27" customFormat="1" ht="19.5">
      <c r="A262" s="23"/>
      <c r="B262" s="24"/>
      <c r="C262" s="23"/>
      <c r="D262" s="163" t="s">
        <v>180</v>
      </c>
      <c r="E262" s="23"/>
      <c r="F262" s="164" t="s">
        <v>417</v>
      </c>
      <c r="G262" s="23"/>
      <c r="H262" s="23"/>
      <c r="I262" s="3"/>
      <c r="J262" s="23"/>
      <c r="K262" s="23"/>
      <c r="L262" s="24"/>
      <c r="M262" s="165"/>
      <c r="N262" s="166"/>
      <c r="O262" s="51"/>
      <c r="P262" s="51"/>
      <c r="Q262" s="51"/>
      <c r="R262" s="51"/>
      <c r="S262" s="51"/>
      <c r="T262" s="52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T262" s="11" t="s">
        <v>180</v>
      </c>
      <c r="AU262" s="11" t="s">
        <v>83</v>
      </c>
    </row>
    <row r="263" spans="1:65" s="27" customFormat="1" ht="44.25" customHeight="1">
      <c r="A263" s="23"/>
      <c r="B263" s="24"/>
      <c r="C263" s="151" t="s">
        <v>418</v>
      </c>
      <c r="D263" s="151" t="s">
        <v>173</v>
      </c>
      <c r="E263" s="152" t="s">
        <v>419</v>
      </c>
      <c r="F263" s="153" t="s">
        <v>420</v>
      </c>
      <c r="G263" s="154" t="s">
        <v>379</v>
      </c>
      <c r="H263" s="155">
        <v>2</v>
      </c>
      <c r="I263" s="5"/>
      <c r="J263" s="156">
        <f>ROUND(I263*H263,2)</f>
        <v>0</v>
      </c>
      <c r="K263" s="153" t="s">
        <v>177</v>
      </c>
      <c r="L263" s="24"/>
      <c r="M263" s="157" t="s">
        <v>1</v>
      </c>
      <c r="N263" s="158" t="s">
        <v>39</v>
      </c>
      <c r="O263" s="51"/>
      <c r="P263" s="159">
        <f>O263*H263</f>
        <v>0</v>
      </c>
      <c r="Q263" s="159">
        <v>2.8315779999999999E-2</v>
      </c>
      <c r="R263" s="159">
        <f>Q263*H263</f>
        <v>5.6631559999999997E-2</v>
      </c>
      <c r="S263" s="159">
        <v>0</v>
      </c>
      <c r="T263" s="160">
        <f>S263*H263</f>
        <v>0</v>
      </c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R263" s="161" t="s">
        <v>178</v>
      </c>
      <c r="AT263" s="161" t="s">
        <v>173</v>
      </c>
      <c r="AU263" s="161" t="s">
        <v>83</v>
      </c>
      <c r="AY263" s="11" t="s">
        <v>171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1" t="s">
        <v>81</v>
      </c>
      <c r="BK263" s="162">
        <f>ROUND(I263*H263,2)</f>
        <v>0</v>
      </c>
      <c r="BL263" s="11" t="s">
        <v>178</v>
      </c>
      <c r="BM263" s="161" t="s">
        <v>421</v>
      </c>
    </row>
    <row r="264" spans="1:65" s="27" customFormat="1" ht="39">
      <c r="A264" s="23"/>
      <c r="B264" s="24"/>
      <c r="C264" s="23"/>
      <c r="D264" s="163" t="s">
        <v>180</v>
      </c>
      <c r="E264" s="23"/>
      <c r="F264" s="164" t="s">
        <v>420</v>
      </c>
      <c r="G264" s="23"/>
      <c r="H264" s="23"/>
      <c r="I264" s="3"/>
      <c r="J264" s="23"/>
      <c r="K264" s="23"/>
      <c r="L264" s="24"/>
      <c r="M264" s="165"/>
      <c r="N264" s="166"/>
      <c r="O264" s="51"/>
      <c r="P264" s="51"/>
      <c r="Q264" s="51"/>
      <c r="R264" s="51"/>
      <c r="S264" s="51"/>
      <c r="T264" s="52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T264" s="11" t="s">
        <v>180</v>
      </c>
      <c r="AU264" s="11" t="s">
        <v>83</v>
      </c>
    </row>
    <row r="265" spans="1:65" s="27" customFormat="1" ht="21.75" customHeight="1">
      <c r="A265" s="23"/>
      <c r="B265" s="24"/>
      <c r="C265" s="151" t="s">
        <v>422</v>
      </c>
      <c r="D265" s="151" t="s">
        <v>173</v>
      </c>
      <c r="E265" s="152" t="s">
        <v>423</v>
      </c>
      <c r="F265" s="153" t="s">
        <v>424</v>
      </c>
      <c r="G265" s="154" t="s">
        <v>379</v>
      </c>
      <c r="H265" s="155">
        <v>4</v>
      </c>
      <c r="I265" s="5"/>
      <c r="J265" s="156">
        <f>ROUND(I265*H265,2)</f>
        <v>0</v>
      </c>
      <c r="K265" s="153" t="s">
        <v>177</v>
      </c>
      <c r="L265" s="24"/>
      <c r="M265" s="157" t="s">
        <v>1</v>
      </c>
      <c r="N265" s="158" t="s">
        <v>39</v>
      </c>
      <c r="O265" s="51"/>
      <c r="P265" s="159">
        <f>O265*H265</f>
        <v>0</v>
      </c>
      <c r="Q265" s="159">
        <v>1.0403600000000001E-2</v>
      </c>
      <c r="R265" s="159">
        <f>Q265*H265</f>
        <v>4.1614400000000003E-2</v>
      </c>
      <c r="S265" s="159">
        <v>0</v>
      </c>
      <c r="T265" s="160">
        <f>S265*H265</f>
        <v>0</v>
      </c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R265" s="161" t="s">
        <v>178</v>
      </c>
      <c r="AT265" s="161" t="s">
        <v>173</v>
      </c>
      <c r="AU265" s="161" t="s">
        <v>83</v>
      </c>
      <c r="AY265" s="11" t="s">
        <v>171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1" t="s">
        <v>81</v>
      </c>
      <c r="BK265" s="162">
        <f>ROUND(I265*H265,2)</f>
        <v>0</v>
      </c>
      <c r="BL265" s="11" t="s">
        <v>178</v>
      </c>
      <c r="BM265" s="161" t="s">
        <v>425</v>
      </c>
    </row>
    <row r="266" spans="1:65" s="27" customFormat="1" ht="19.5">
      <c r="A266" s="23"/>
      <c r="B266" s="24"/>
      <c r="C266" s="23"/>
      <c r="D266" s="163" t="s">
        <v>180</v>
      </c>
      <c r="E266" s="23"/>
      <c r="F266" s="164" t="s">
        <v>426</v>
      </c>
      <c r="G266" s="23"/>
      <c r="H266" s="23"/>
      <c r="I266" s="3"/>
      <c r="J266" s="23"/>
      <c r="K266" s="23"/>
      <c r="L266" s="24"/>
      <c r="M266" s="165"/>
      <c r="N266" s="166"/>
      <c r="O266" s="51"/>
      <c r="P266" s="51"/>
      <c r="Q266" s="51"/>
      <c r="R266" s="51"/>
      <c r="S266" s="51"/>
      <c r="T266" s="52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T266" s="11" t="s">
        <v>180</v>
      </c>
      <c r="AU266" s="11" t="s">
        <v>83</v>
      </c>
    </row>
    <row r="267" spans="1:65" s="27" customFormat="1" ht="16.5" customHeight="1">
      <c r="A267" s="23"/>
      <c r="B267" s="24"/>
      <c r="C267" s="151" t="s">
        <v>427</v>
      </c>
      <c r="D267" s="151" t="s">
        <v>173</v>
      </c>
      <c r="E267" s="152" t="s">
        <v>428</v>
      </c>
      <c r="F267" s="153" t="s">
        <v>429</v>
      </c>
      <c r="G267" s="154" t="s">
        <v>379</v>
      </c>
      <c r="H267" s="155">
        <v>4</v>
      </c>
      <c r="I267" s="5"/>
      <c r="J267" s="156">
        <f>ROUND(I267*H267,2)</f>
        <v>0</v>
      </c>
      <c r="K267" s="153" t="s">
        <v>177</v>
      </c>
      <c r="L267" s="24"/>
      <c r="M267" s="157" t="s">
        <v>1</v>
      </c>
      <c r="N267" s="158" t="s">
        <v>39</v>
      </c>
      <c r="O267" s="51"/>
      <c r="P267" s="159">
        <f>O267*H267</f>
        <v>0</v>
      </c>
      <c r="Q267" s="159">
        <v>5.1999999999999995E-4</v>
      </c>
      <c r="R267" s="159">
        <f>Q267*H267</f>
        <v>2.0799999999999998E-3</v>
      </c>
      <c r="S267" s="159">
        <v>0</v>
      </c>
      <c r="T267" s="160">
        <f>S267*H267</f>
        <v>0</v>
      </c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R267" s="161" t="s">
        <v>178</v>
      </c>
      <c r="AT267" s="161" t="s">
        <v>173</v>
      </c>
      <c r="AU267" s="161" t="s">
        <v>83</v>
      </c>
      <c r="AY267" s="11" t="s">
        <v>171</v>
      </c>
      <c r="BE267" s="162">
        <f>IF(N267="základní",J267,0)</f>
        <v>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1" t="s">
        <v>81</v>
      </c>
      <c r="BK267" s="162">
        <f>ROUND(I267*H267,2)</f>
        <v>0</v>
      </c>
      <c r="BL267" s="11" t="s">
        <v>178</v>
      </c>
      <c r="BM267" s="161" t="s">
        <v>430</v>
      </c>
    </row>
    <row r="268" spans="1:65" s="27" customFormat="1">
      <c r="A268" s="23"/>
      <c r="B268" s="24"/>
      <c r="C268" s="23"/>
      <c r="D268" s="163" t="s">
        <v>180</v>
      </c>
      <c r="E268" s="23"/>
      <c r="F268" s="164" t="s">
        <v>431</v>
      </c>
      <c r="G268" s="23"/>
      <c r="H268" s="23"/>
      <c r="I268" s="3"/>
      <c r="J268" s="23"/>
      <c r="K268" s="23"/>
      <c r="L268" s="24"/>
      <c r="M268" s="165"/>
      <c r="N268" s="166"/>
      <c r="O268" s="51"/>
      <c r="P268" s="51"/>
      <c r="Q268" s="51"/>
      <c r="R268" s="51"/>
      <c r="S268" s="51"/>
      <c r="T268" s="52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T268" s="11" t="s">
        <v>180</v>
      </c>
      <c r="AU268" s="11" t="s">
        <v>83</v>
      </c>
    </row>
    <row r="269" spans="1:65" s="27" customFormat="1" ht="21.75" customHeight="1">
      <c r="A269" s="23"/>
      <c r="B269" s="24"/>
      <c r="C269" s="151" t="s">
        <v>432</v>
      </c>
      <c r="D269" s="151" t="s">
        <v>173</v>
      </c>
      <c r="E269" s="152" t="s">
        <v>433</v>
      </c>
      <c r="F269" s="153" t="s">
        <v>434</v>
      </c>
      <c r="G269" s="154" t="s">
        <v>435</v>
      </c>
      <c r="H269" s="155">
        <v>0.5</v>
      </c>
      <c r="I269" s="5"/>
      <c r="J269" s="156">
        <f>ROUND(I269*H269,2)</f>
        <v>0</v>
      </c>
      <c r="K269" s="153" t="s">
        <v>1</v>
      </c>
      <c r="L269" s="24"/>
      <c r="M269" s="157" t="s">
        <v>1</v>
      </c>
      <c r="N269" s="158" t="s">
        <v>39</v>
      </c>
      <c r="O269" s="51"/>
      <c r="P269" s="159">
        <f>O269*H269</f>
        <v>0</v>
      </c>
      <c r="Q269" s="159">
        <v>0</v>
      </c>
      <c r="R269" s="159">
        <f>Q269*H269</f>
        <v>0</v>
      </c>
      <c r="S269" s="159">
        <v>0</v>
      </c>
      <c r="T269" s="160">
        <f>S269*H269</f>
        <v>0</v>
      </c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R269" s="161" t="s">
        <v>178</v>
      </c>
      <c r="AT269" s="161" t="s">
        <v>173</v>
      </c>
      <c r="AU269" s="161" t="s">
        <v>83</v>
      </c>
      <c r="AY269" s="11" t="s">
        <v>171</v>
      </c>
      <c r="BE269" s="162">
        <f>IF(N269="základní",J269,0)</f>
        <v>0</v>
      </c>
      <c r="BF269" s="162">
        <f>IF(N269="snížená",J269,0)</f>
        <v>0</v>
      </c>
      <c r="BG269" s="162">
        <f>IF(N269="zákl. přenesená",J269,0)</f>
        <v>0</v>
      </c>
      <c r="BH269" s="162">
        <f>IF(N269="sníž. přenesená",J269,0)</f>
        <v>0</v>
      </c>
      <c r="BI269" s="162">
        <f>IF(N269="nulová",J269,0)</f>
        <v>0</v>
      </c>
      <c r="BJ269" s="11" t="s">
        <v>81</v>
      </c>
      <c r="BK269" s="162">
        <f>ROUND(I269*H269,2)</f>
        <v>0</v>
      </c>
      <c r="BL269" s="11" t="s">
        <v>178</v>
      </c>
      <c r="BM269" s="161" t="s">
        <v>436</v>
      </c>
    </row>
    <row r="270" spans="1:65" s="27" customFormat="1" ht="19.5">
      <c r="A270" s="23"/>
      <c r="B270" s="24"/>
      <c r="C270" s="23"/>
      <c r="D270" s="163" t="s">
        <v>180</v>
      </c>
      <c r="E270" s="23"/>
      <c r="F270" s="164" t="s">
        <v>434</v>
      </c>
      <c r="G270" s="23"/>
      <c r="H270" s="23"/>
      <c r="I270" s="3"/>
      <c r="J270" s="23"/>
      <c r="K270" s="23"/>
      <c r="L270" s="24"/>
      <c r="M270" s="165"/>
      <c r="N270" s="166"/>
      <c r="O270" s="51"/>
      <c r="P270" s="51"/>
      <c r="Q270" s="51"/>
      <c r="R270" s="51"/>
      <c r="S270" s="51"/>
      <c r="T270" s="52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T270" s="11" t="s">
        <v>180</v>
      </c>
      <c r="AU270" s="11" t="s">
        <v>83</v>
      </c>
    </row>
    <row r="271" spans="1:65" s="138" customFormat="1" ht="22.9" customHeight="1">
      <c r="B271" s="139"/>
      <c r="D271" s="140" t="s">
        <v>73</v>
      </c>
      <c r="E271" s="149" t="s">
        <v>204</v>
      </c>
      <c r="F271" s="149" t="s">
        <v>437</v>
      </c>
      <c r="I271" s="4"/>
      <c r="J271" s="150">
        <f>BK271</f>
        <v>0</v>
      </c>
      <c r="L271" s="139"/>
      <c r="M271" s="143"/>
      <c r="N271" s="144"/>
      <c r="O271" s="144"/>
      <c r="P271" s="145">
        <f>SUM(P272:P276)</f>
        <v>0</v>
      </c>
      <c r="Q271" s="144"/>
      <c r="R271" s="145">
        <f>SUM(R272:R276)</f>
        <v>16.9955784767</v>
      </c>
      <c r="S271" s="144"/>
      <c r="T271" s="146">
        <f>SUM(T272:T276)</f>
        <v>18.208686</v>
      </c>
      <c r="AR271" s="140" t="s">
        <v>81</v>
      </c>
      <c r="AT271" s="147" t="s">
        <v>73</v>
      </c>
      <c r="AU271" s="147" t="s">
        <v>81</v>
      </c>
      <c r="AY271" s="140" t="s">
        <v>171</v>
      </c>
      <c r="BK271" s="148">
        <f>SUM(BK272:BK276)</f>
        <v>0</v>
      </c>
    </row>
    <row r="272" spans="1:65" s="27" customFormat="1" ht="21.75" customHeight="1">
      <c r="A272" s="23"/>
      <c r="B272" s="24"/>
      <c r="C272" s="151" t="s">
        <v>438</v>
      </c>
      <c r="D272" s="151" t="s">
        <v>173</v>
      </c>
      <c r="E272" s="152" t="s">
        <v>439</v>
      </c>
      <c r="F272" s="153" t="s">
        <v>440</v>
      </c>
      <c r="G272" s="154" t="s">
        <v>176</v>
      </c>
      <c r="H272" s="155">
        <v>131.947</v>
      </c>
      <c r="I272" s="5"/>
      <c r="J272" s="156">
        <f>ROUND(I272*H272,2)</f>
        <v>0</v>
      </c>
      <c r="K272" s="153" t="s">
        <v>177</v>
      </c>
      <c r="L272" s="24"/>
      <c r="M272" s="157" t="s">
        <v>1</v>
      </c>
      <c r="N272" s="158" t="s">
        <v>39</v>
      </c>
      <c r="O272" s="51"/>
      <c r="P272" s="159">
        <f>O272*H272</f>
        <v>0</v>
      </c>
      <c r="Q272" s="159">
        <v>0.12880610000000001</v>
      </c>
      <c r="R272" s="159">
        <f>Q272*H272</f>
        <v>16.9955784767</v>
      </c>
      <c r="S272" s="159">
        <v>0.13800000000000001</v>
      </c>
      <c r="T272" s="160">
        <f>S272*H272</f>
        <v>18.208686</v>
      </c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R272" s="161" t="s">
        <v>178</v>
      </c>
      <c r="AT272" s="161" t="s">
        <v>173</v>
      </c>
      <c r="AU272" s="161" t="s">
        <v>83</v>
      </c>
      <c r="AY272" s="11" t="s">
        <v>171</v>
      </c>
      <c r="BE272" s="162">
        <f>IF(N272="základní",J272,0)</f>
        <v>0</v>
      </c>
      <c r="BF272" s="162">
        <f>IF(N272="snížená",J272,0)</f>
        <v>0</v>
      </c>
      <c r="BG272" s="162">
        <f>IF(N272="zákl. přenesená",J272,0)</f>
        <v>0</v>
      </c>
      <c r="BH272" s="162">
        <f>IF(N272="sníž. přenesená",J272,0)</f>
        <v>0</v>
      </c>
      <c r="BI272" s="162">
        <f>IF(N272="nulová",J272,0)</f>
        <v>0</v>
      </c>
      <c r="BJ272" s="11" t="s">
        <v>81</v>
      </c>
      <c r="BK272" s="162">
        <f>ROUND(I272*H272,2)</f>
        <v>0</v>
      </c>
      <c r="BL272" s="11" t="s">
        <v>178</v>
      </c>
      <c r="BM272" s="161" t="s">
        <v>441</v>
      </c>
    </row>
    <row r="273" spans="1:65" s="27" customFormat="1" ht="29.25">
      <c r="A273" s="23"/>
      <c r="B273" s="24"/>
      <c r="C273" s="23"/>
      <c r="D273" s="163" t="s">
        <v>180</v>
      </c>
      <c r="E273" s="23"/>
      <c r="F273" s="164" t="s">
        <v>442</v>
      </c>
      <c r="G273" s="23"/>
      <c r="H273" s="23"/>
      <c r="I273" s="3"/>
      <c r="J273" s="23"/>
      <c r="K273" s="23"/>
      <c r="L273" s="24"/>
      <c r="M273" s="165"/>
      <c r="N273" s="166"/>
      <c r="O273" s="51"/>
      <c r="P273" s="51"/>
      <c r="Q273" s="51"/>
      <c r="R273" s="51"/>
      <c r="S273" s="51"/>
      <c r="T273" s="52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T273" s="11" t="s">
        <v>180</v>
      </c>
      <c r="AU273" s="11" t="s">
        <v>83</v>
      </c>
    </row>
    <row r="274" spans="1:65" s="167" customFormat="1">
      <c r="B274" s="168"/>
      <c r="D274" s="163" t="s">
        <v>182</v>
      </c>
      <c r="E274" s="169" t="s">
        <v>1</v>
      </c>
      <c r="F274" s="170" t="s">
        <v>443</v>
      </c>
      <c r="H274" s="171">
        <v>91.637</v>
      </c>
      <c r="I274" s="6"/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182</v>
      </c>
      <c r="AU274" s="169" t="s">
        <v>83</v>
      </c>
      <c r="AV274" s="167" t="s">
        <v>83</v>
      </c>
      <c r="AW274" s="167" t="s">
        <v>31</v>
      </c>
      <c r="AX274" s="167" t="s">
        <v>74</v>
      </c>
      <c r="AY274" s="169" t="s">
        <v>171</v>
      </c>
    </row>
    <row r="275" spans="1:65" s="167" customFormat="1">
      <c r="B275" s="168"/>
      <c r="D275" s="163" t="s">
        <v>182</v>
      </c>
      <c r="E275" s="169" t="s">
        <v>1</v>
      </c>
      <c r="F275" s="170" t="s">
        <v>444</v>
      </c>
      <c r="H275" s="171">
        <v>40.31</v>
      </c>
      <c r="I275" s="6"/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182</v>
      </c>
      <c r="AU275" s="169" t="s">
        <v>83</v>
      </c>
      <c r="AV275" s="167" t="s">
        <v>83</v>
      </c>
      <c r="AW275" s="167" t="s">
        <v>31</v>
      </c>
      <c r="AX275" s="167" t="s">
        <v>74</v>
      </c>
      <c r="AY275" s="169" t="s">
        <v>171</v>
      </c>
    </row>
    <row r="276" spans="1:65" s="185" customFormat="1">
      <c r="B276" s="186"/>
      <c r="D276" s="163" t="s">
        <v>182</v>
      </c>
      <c r="E276" s="187" t="s">
        <v>1</v>
      </c>
      <c r="F276" s="188" t="s">
        <v>338</v>
      </c>
      <c r="H276" s="189">
        <v>131.947</v>
      </c>
      <c r="I276" s="8"/>
      <c r="L276" s="186"/>
      <c r="M276" s="190"/>
      <c r="N276" s="191"/>
      <c r="O276" s="191"/>
      <c r="P276" s="191"/>
      <c r="Q276" s="191"/>
      <c r="R276" s="191"/>
      <c r="S276" s="191"/>
      <c r="T276" s="192"/>
      <c r="AT276" s="187" t="s">
        <v>182</v>
      </c>
      <c r="AU276" s="187" t="s">
        <v>83</v>
      </c>
      <c r="AV276" s="185" t="s">
        <v>178</v>
      </c>
      <c r="AW276" s="185" t="s">
        <v>31</v>
      </c>
      <c r="AX276" s="185" t="s">
        <v>81</v>
      </c>
      <c r="AY276" s="187" t="s">
        <v>171</v>
      </c>
    </row>
    <row r="277" spans="1:65" s="138" customFormat="1" ht="22.9" customHeight="1">
      <c r="B277" s="139"/>
      <c r="D277" s="140" t="s">
        <v>73</v>
      </c>
      <c r="E277" s="149" t="s">
        <v>220</v>
      </c>
      <c r="F277" s="149" t="s">
        <v>445</v>
      </c>
      <c r="I277" s="4"/>
      <c r="J277" s="150">
        <f>BK277</f>
        <v>0</v>
      </c>
      <c r="L277" s="139"/>
      <c r="M277" s="143"/>
      <c r="N277" s="144"/>
      <c r="O277" s="144"/>
      <c r="P277" s="145">
        <f>SUM(P278:P345)</f>
        <v>0</v>
      </c>
      <c r="Q277" s="144"/>
      <c r="R277" s="145">
        <f>SUM(R278:R345)</f>
        <v>3.7902640000000001</v>
      </c>
      <c r="S277" s="144"/>
      <c r="T277" s="146">
        <f>SUM(T278:T345)</f>
        <v>3.7388500000000002</v>
      </c>
      <c r="AR277" s="140" t="s">
        <v>81</v>
      </c>
      <c r="AT277" s="147" t="s">
        <v>73</v>
      </c>
      <c r="AU277" s="147" t="s">
        <v>81</v>
      </c>
      <c r="AY277" s="140" t="s">
        <v>171</v>
      </c>
      <c r="BK277" s="148">
        <f>SUM(BK278:BK345)</f>
        <v>0</v>
      </c>
    </row>
    <row r="278" spans="1:65" s="27" customFormat="1" ht="16.5" customHeight="1">
      <c r="A278" s="23"/>
      <c r="B278" s="24"/>
      <c r="C278" s="151" t="s">
        <v>446</v>
      </c>
      <c r="D278" s="151" t="s">
        <v>173</v>
      </c>
      <c r="E278" s="152" t="s">
        <v>447</v>
      </c>
      <c r="F278" s="153" t="s">
        <v>448</v>
      </c>
      <c r="G278" s="154" t="s">
        <v>176</v>
      </c>
      <c r="H278" s="155">
        <v>20</v>
      </c>
      <c r="I278" s="5"/>
      <c r="J278" s="156">
        <f>ROUND(I278*H278,2)</f>
        <v>0</v>
      </c>
      <c r="K278" s="153" t="s">
        <v>177</v>
      </c>
      <c r="L278" s="24"/>
      <c r="M278" s="157" t="s">
        <v>1</v>
      </c>
      <c r="N278" s="158" t="s">
        <v>39</v>
      </c>
      <c r="O278" s="51"/>
      <c r="P278" s="159">
        <f>O278*H278</f>
        <v>0</v>
      </c>
      <c r="Q278" s="159">
        <v>0</v>
      </c>
      <c r="R278" s="159">
        <f>Q278*H278</f>
        <v>0</v>
      </c>
      <c r="S278" s="159">
        <v>0</v>
      </c>
      <c r="T278" s="160">
        <f>S278*H278</f>
        <v>0</v>
      </c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R278" s="161" t="s">
        <v>178</v>
      </c>
      <c r="AT278" s="161" t="s">
        <v>173</v>
      </c>
      <c r="AU278" s="161" t="s">
        <v>83</v>
      </c>
      <c r="AY278" s="11" t="s">
        <v>171</v>
      </c>
      <c r="BE278" s="162">
        <f>IF(N278="základní",J278,0)</f>
        <v>0</v>
      </c>
      <c r="BF278" s="162">
        <f>IF(N278="snížená",J278,0)</f>
        <v>0</v>
      </c>
      <c r="BG278" s="162">
        <f>IF(N278="zákl. přenesená",J278,0)</f>
        <v>0</v>
      </c>
      <c r="BH278" s="162">
        <f>IF(N278="sníž. přenesená",J278,0)</f>
        <v>0</v>
      </c>
      <c r="BI278" s="162">
        <f>IF(N278="nulová",J278,0)</f>
        <v>0</v>
      </c>
      <c r="BJ278" s="11" t="s">
        <v>81</v>
      </c>
      <c r="BK278" s="162">
        <f>ROUND(I278*H278,2)</f>
        <v>0</v>
      </c>
      <c r="BL278" s="11" t="s">
        <v>178</v>
      </c>
      <c r="BM278" s="161" t="s">
        <v>449</v>
      </c>
    </row>
    <row r="279" spans="1:65" s="27" customFormat="1">
      <c r="A279" s="23"/>
      <c r="B279" s="24"/>
      <c r="C279" s="23"/>
      <c r="D279" s="163" t="s">
        <v>180</v>
      </c>
      <c r="E279" s="23"/>
      <c r="F279" s="164" t="s">
        <v>450</v>
      </c>
      <c r="G279" s="23"/>
      <c r="H279" s="23"/>
      <c r="I279" s="3"/>
      <c r="J279" s="23"/>
      <c r="K279" s="23"/>
      <c r="L279" s="24"/>
      <c r="M279" s="165"/>
      <c r="N279" s="166"/>
      <c r="O279" s="51"/>
      <c r="P279" s="51"/>
      <c r="Q279" s="51"/>
      <c r="R279" s="51"/>
      <c r="S279" s="51"/>
      <c r="T279" s="52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T279" s="11" t="s">
        <v>180</v>
      </c>
      <c r="AU279" s="11" t="s">
        <v>83</v>
      </c>
    </row>
    <row r="280" spans="1:65" s="27" customFormat="1" ht="21.75" customHeight="1">
      <c r="A280" s="23"/>
      <c r="B280" s="24"/>
      <c r="C280" s="151" t="s">
        <v>451</v>
      </c>
      <c r="D280" s="151" t="s">
        <v>173</v>
      </c>
      <c r="E280" s="152" t="s">
        <v>452</v>
      </c>
      <c r="F280" s="153" t="s">
        <v>453</v>
      </c>
      <c r="G280" s="154" t="s">
        <v>176</v>
      </c>
      <c r="H280" s="155">
        <v>46.75</v>
      </c>
      <c r="I280" s="5"/>
      <c r="J280" s="156">
        <f>ROUND(I280*H280,2)</f>
        <v>0</v>
      </c>
      <c r="K280" s="153" t="s">
        <v>177</v>
      </c>
      <c r="L280" s="24"/>
      <c r="M280" s="157" t="s">
        <v>1</v>
      </c>
      <c r="N280" s="158" t="s">
        <v>39</v>
      </c>
      <c r="O280" s="51"/>
      <c r="P280" s="159">
        <f>O280*H280</f>
        <v>0</v>
      </c>
      <c r="Q280" s="159">
        <v>0</v>
      </c>
      <c r="R280" s="159">
        <f>Q280*H280</f>
        <v>0</v>
      </c>
      <c r="S280" s="159">
        <v>0</v>
      </c>
      <c r="T280" s="160">
        <f>S280*H280</f>
        <v>0</v>
      </c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R280" s="161" t="s">
        <v>178</v>
      </c>
      <c r="AT280" s="161" t="s">
        <v>173</v>
      </c>
      <c r="AU280" s="161" t="s">
        <v>83</v>
      </c>
      <c r="AY280" s="11" t="s">
        <v>171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1" t="s">
        <v>81</v>
      </c>
      <c r="BK280" s="162">
        <f>ROUND(I280*H280,2)</f>
        <v>0</v>
      </c>
      <c r="BL280" s="11" t="s">
        <v>178</v>
      </c>
      <c r="BM280" s="161" t="s">
        <v>454</v>
      </c>
    </row>
    <row r="281" spans="1:65" s="27" customFormat="1" ht="19.5">
      <c r="A281" s="23"/>
      <c r="B281" s="24"/>
      <c r="C281" s="23"/>
      <c r="D281" s="163" t="s">
        <v>180</v>
      </c>
      <c r="E281" s="23"/>
      <c r="F281" s="164" t="s">
        <v>453</v>
      </c>
      <c r="G281" s="23"/>
      <c r="H281" s="23"/>
      <c r="I281" s="3"/>
      <c r="J281" s="23"/>
      <c r="K281" s="23"/>
      <c r="L281" s="24"/>
      <c r="M281" s="165"/>
      <c r="N281" s="166"/>
      <c r="O281" s="51"/>
      <c r="P281" s="51"/>
      <c r="Q281" s="51"/>
      <c r="R281" s="51"/>
      <c r="S281" s="51"/>
      <c r="T281" s="52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T281" s="11" t="s">
        <v>180</v>
      </c>
      <c r="AU281" s="11" t="s">
        <v>83</v>
      </c>
    </row>
    <row r="282" spans="1:65" s="167" customFormat="1">
      <c r="B282" s="168"/>
      <c r="D282" s="163" t="s">
        <v>182</v>
      </c>
      <c r="E282" s="169" t="s">
        <v>120</v>
      </c>
      <c r="F282" s="170" t="s">
        <v>455</v>
      </c>
      <c r="H282" s="171">
        <v>46.75</v>
      </c>
      <c r="I282" s="6"/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182</v>
      </c>
      <c r="AU282" s="169" t="s">
        <v>83</v>
      </c>
      <c r="AV282" s="167" t="s">
        <v>83</v>
      </c>
      <c r="AW282" s="167" t="s">
        <v>31</v>
      </c>
      <c r="AX282" s="167" t="s">
        <v>74</v>
      </c>
      <c r="AY282" s="169" t="s">
        <v>171</v>
      </c>
    </row>
    <row r="283" spans="1:65" s="185" customFormat="1">
      <c r="B283" s="186"/>
      <c r="D283" s="163" t="s">
        <v>182</v>
      </c>
      <c r="E283" s="187" t="s">
        <v>1</v>
      </c>
      <c r="F283" s="188" t="s">
        <v>338</v>
      </c>
      <c r="H283" s="189">
        <v>46.75</v>
      </c>
      <c r="I283" s="8"/>
      <c r="L283" s="186"/>
      <c r="M283" s="190"/>
      <c r="N283" s="191"/>
      <c r="O283" s="191"/>
      <c r="P283" s="191"/>
      <c r="Q283" s="191"/>
      <c r="R283" s="191"/>
      <c r="S283" s="191"/>
      <c r="T283" s="192"/>
      <c r="AT283" s="187" t="s">
        <v>182</v>
      </c>
      <c r="AU283" s="187" t="s">
        <v>83</v>
      </c>
      <c r="AV283" s="185" t="s">
        <v>178</v>
      </c>
      <c r="AW283" s="185" t="s">
        <v>31</v>
      </c>
      <c r="AX283" s="185" t="s">
        <v>81</v>
      </c>
      <c r="AY283" s="187" t="s">
        <v>171</v>
      </c>
    </row>
    <row r="284" spans="1:65" s="27" customFormat="1" ht="21.75" customHeight="1">
      <c r="A284" s="23"/>
      <c r="B284" s="24"/>
      <c r="C284" s="151" t="s">
        <v>456</v>
      </c>
      <c r="D284" s="151" t="s">
        <v>173</v>
      </c>
      <c r="E284" s="152" t="s">
        <v>457</v>
      </c>
      <c r="F284" s="153" t="s">
        <v>458</v>
      </c>
      <c r="G284" s="154" t="s">
        <v>176</v>
      </c>
      <c r="H284" s="155">
        <v>2805</v>
      </c>
      <c r="I284" s="5"/>
      <c r="J284" s="156">
        <f>ROUND(I284*H284,2)</f>
        <v>0</v>
      </c>
      <c r="K284" s="153" t="s">
        <v>177</v>
      </c>
      <c r="L284" s="24"/>
      <c r="M284" s="157" t="s">
        <v>1</v>
      </c>
      <c r="N284" s="158" t="s">
        <v>39</v>
      </c>
      <c r="O284" s="51"/>
      <c r="P284" s="159">
        <f>O284*H284</f>
        <v>0</v>
      </c>
      <c r="Q284" s="159">
        <v>0</v>
      </c>
      <c r="R284" s="159">
        <f>Q284*H284</f>
        <v>0</v>
      </c>
      <c r="S284" s="159">
        <v>0</v>
      </c>
      <c r="T284" s="160">
        <f>S284*H284</f>
        <v>0</v>
      </c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R284" s="161" t="s">
        <v>178</v>
      </c>
      <c r="AT284" s="161" t="s">
        <v>173</v>
      </c>
      <c r="AU284" s="161" t="s">
        <v>83</v>
      </c>
      <c r="AY284" s="11" t="s">
        <v>171</v>
      </c>
      <c r="BE284" s="162">
        <f>IF(N284="základní",J284,0)</f>
        <v>0</v>
      </c>
      <c r="BF284" s="162">
        <f>IF(N284="snížená",J284,0)</f>
        <v>0</v>
      </c>
      <c r="BG284" s="162">
        <f>IF(N284="zákl. přenesená",J284,0)</f>
        <v>0</v>
      </c>
      <c r="BH284" s="162">
        <f>IF(N284="sníž. přenesená",J284,0)</f>
        <v>0</v>
      </c>
      <c r="BI284" s="162">
        <f>IF(N284="nulová",J284,0)</f>
        <v>0</v>
      </c>
      <c r="BJ284" s="11" t="s">
        <v>81</v>
      </c>
      <c r="BK284" s="162">
        <f>ROUND(I284*H284,2)</f>
        <v>0</v>
      </c>
      <c r="BL284" s="11" t="s">
        <v>178</v>
      </c>
      <c r="BM284" s="161" t="s">
        <v>459</v>
      </c>
    </row>
    <row r="285" spans="1:65" s="27" customFormat="1" ht="19.5">
      <c r="A285" s="23"/>
      <c r="B285" s="24"/>
      <c r="C285" s="23"/>
      <c r="D285" s="163" t="s">
        <v>180</v>
      </c>
      <c r="E285" s="23"/>
      <c r="F285" s="164" t="s">
        <v>458</v>
      </c>
      <c r="G285" s="23"/>
      <c r="H285" s="23"/>
      <c r="I285" s="3"/>
      <c r="J285" s="23"/>
      <c r="K285" s="23"/>
      <c r="L285" s="24"/>
      <c r="M285" s="165"/>
      <c r="N285" s="166"/>
      <c r="O285" s="51"/>
      <c r="P285" s="51"/>
      <c r="Q285" s="51"/>
      <c r="R285" s="51"/>
      <c r="S285" s="51"/>
      <c r="T285" s="52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T285" s="11" t="s">
        <v>180</v>
      </c>
      <c r="AU285" s="11" t="s">
        <v>83</v>
      </c>
    </row>
    <row r="286" spans="1:65" s="167" customFormat="1">
      <c r="B286" s="168"/>
      <c r="D286" s="163" t="s">
        <v>182</v>
      </c>
      <c r="E286" s="169" t="s">
        <v>1</v>
      </c>
      <c r="F286" s="170" t="s">
        <v>460</v>
      </c>
      <c r="H286" s="171">
        <v>2805</v>
      </c>
      <c r="I286" s="6"/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182</v>
      </c>
      <c r="AU286" s="169" t="s">
        <v>83</v>
      </c>
      <c r="AV286" s="167" t="s">
        <v>83</v>
      </c>
      <c r="AW286" s="167" t="s">
        <v>31</v>
      </c>
      <c r="AX286" s="167" t="s">
        <v>81</v>
      </c>
      <c r="AY286" s="169" t="s">
        <v>171</v>
      </c>
    </row>
    <row r="287" spans="1:65" s="27" customFormat="1" ht="21.75" customHeight="1">
      <c r="A287" s="23"/>
      <c r="B287" s="24"/>
      <c r="C287" s="151" t="s">
        <v>461</v>
      </c>
      <c r="D287" s="151" t="s">
        <v>173</v>
      </c>
      <c r="E287" s="152" t="s">
        <v>462</v>
      </c>
      <c r="F287" s="153" t="s">
        <v>463</v>
      </c>
      <c r="G287" s="154" t="s">
        <v>176</v>
      </c>
      <c r="H287" s="155">
        <v>46.75</v>
      </c>
      <c r="I287" s="5"/>
      <c r="J287" s="156">
        <f>ROUND(I287*H287,2)</f>
        <v>0</v>
      </c>
      <c r="K287" s="153" t="s">
        <v>177</v>
      </c>
      <c r="L287" s="24"/>
      <c r="M287" s="157" t="s">
        <v>1</v>
      </c>
      <c r="N287" s="158" t="s">
        <v>39</v>
      </c>
      <c r="O287" s="51"/>
      <c r="P287" s="159">
        <f>O287*H287</f>
        <v>0</v>
      </c>
      <c r="Q287" s="159">
        <v>0</v>
      </c>
      <c r="R287" s="159">
        <f>Q287*H287</f>
        <v>0</v>
      </c>
      <c r="S287" s="159">
        <v>0</v>
      </c>
      <c r="T287" s="160">
        <f>S287*H287</f>
        <v>0</v>
      </c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R287" s="161" t="s">
        <v>178</v>
      </c>
      <c r="AT287" s="161" t="s">
        <v>173</v>
      </c>
      <c r="AU287" s="161" t="s">
        <v>83</v>
      </c>
      <c r="AY287" s="11" t="s">
        <v>171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1" t="s">
        <v>81</v>
      </c>
      <c r="BK287" s="162">
        <f>ROUND(I287*H287,2)</f>
        <v>0</v>
      </c>
      <c r="BL287" s="11" t="s">
        <v>178</v>
      </c>
      <c r="BM287" s="161" t="s">
        <v>464</v>
      </c>
    </row>
    <row r="288" spans="1:65" s="27" customFormat="1" ht="19.5">
      <c r="A288" s="23"/>
      <c r="B288" s="24"/>
      <c r="C288" s="23"/>
      <c r="D288" s="163" t="s">
        <v>180</v>
      </c>
      <c r="E288" s="23"/>
      <c r="F288" s="164" t="s">
        <v>463</v>
      </c>
      <c r="G288" s="23"/>
      <c r="H288" s="23"/>
      <c r="I288" s="3"/>
      <c r="J288" s="23"/>
      <c r="K288" s="23"/>
      <c r="L288" s="24"/>
      <c r="M288" s="165"/>
      <c r="N288" s="166"/>
      <c r="O288" s="51"/>
      <c r="P288" s="51"/>
      <c r="Q288" s="51"/>
      <c r="R288" s="51"/>
      <c r="S288" s="51"/>
      <c r="T288" s="52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T288" s="11" t="s">
        <v>180</v>
      </c>
      <c r="AU288" s="11" t="s">
        <v>83</v>
      </c>
    </row>
    <row r="289" spans="1:65" s="167" customFormat="1">
      <c r="B289" s="168"/>
      <c r="D289" s="163" t="s">
        <v>182</v>
      </c>
      <c r="E289" s="169" t="s">
        <v>1</v>
      </c>
      <c r="F289" s="170" t="s">
        <v>120</v>
      </c>
      <c r="H289" s="171">
        <v>46.75</v>
      </c>
      <c r="I289" s="6"/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182</v>
      </c>
      <c r="AU289" s="169" t="s">
        <v>83</v>
      </c>
      <c r="AV289" s="167" t="s">
        <v>83</v>
      </c>
      <c r="AW289" s="167" t="s">
        <v>31</v>
      </c>
      <c r="AX289" s="167" t="s">
        <v>74</v>
      </c>
      <c r="AY289" s="169" t="s">
        <v>171</v>
      </c>
    </row>
    <row r="290" spans="1:65" s="185" customFormat="1">
      <c r="B290" s="186"/>
      <c r="D290" s="163" t="s">
        <v>182</v>
      </c>
      <c r="E290" s="187" t="s">
        <v>1</v>
      </c>
      <c r="F290" s="188" t="s">
        <v>338</v>
      </c>
      <c r="H290" s="189">
        <v>46.75</v>
      </c>
      <c r="I290" s="8"/>
      <c r="L290" s="186"/>
      <c r="M290" s="190"/>
      <c r="N290" s="191"/>
      <c r="O290" s="191"/>
      <c r="P290" s="191"/>
      <c r="Q290" s="191"/>
      <c r="R290" s="191"/>
      <c r="S290" s="191"/>
      <c r="T290" s="192"/>
      <c r="AT290" s="187" t="s">
        <v>182</v>
      </c>
      <c r="AU290" s="187" t="s">
        <v>83</v>
      </c>
      <c r="AV290" s="185" t="s">
        <v>178</v>
      </c>
      <c r="AW290" s="185" t="s">
        <v>31</v>
      </c>
      <c r="AX290" s="185" t="s">
        <v>81</v>
      </c>
      <c r="AY290" s="187" t="s">
        <v>171</v>
      </c>
    </row>
    <row r="291" spans="1:65" s="27" customFormat="1" ht="21.75" customHeight="1">
      <c r="A291" s="23"/>
      <c r="B291" s="24"/>
      <c r="C291" s="151" t="s">
        <v>465</v>
      </c>
      <c r="D291" s="151" t="s">
        <v>173</v>
      </c>
      <c r="E291" s="152" t="s">
        <v>466</v>
      </c>
      <c r="F291" s="153" t="s">
        <v>467</v>
      </c>
      <c r="G291" s="154" t="s">
        <v>191</v>
      </c>
      <c r="H291" s="155">
        <v>42</v>
      </c>
      <c r="I291" s="5"/>
      <c r="J291" s="156">
        <f>ROUND(I291*H291,2)</f>
        <v>0</v>
      </c>
      <c r="K291" s="153" t="s">
        <v>177</v>
      </c>
      <c r="L291" s="24"/>
      <c r="M291" s="157" t="s">
        <v>1</v>
      </c>
      <c r="N291" s="158" t="s">
        <v>39</v>
      </c>
      <c r="O291" s="51"/>
      <c r="P291" s="159">
        <f>O291*H291</f>
        <v>0</v>
      </c>
      <c r="Q291" s="159">
        <v>0</v>
      </c>
      <c r="R291" s="159">
        <f>Q291*H291</f>
        <v>0</v>
      </c>
      <c r="S291" s="159">
        <v>0</v>
      </c>
      <c r="T291" s="160">
        <f>S291*H291</f>
        <v>0</v>
      </c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R291" s="161" t="s">
        <v>178</v>
      </c>
      <c r="AT291" s="161" t="s">
        <v>173</v>
      </c>
      <c r="AU291" s="161" t="s">
        <v>83</v>
      </c>
      <c r="AY291" s="11" t="s">
        <v>171</v>
      </c>
      <c r="BE291" s="162">
        <f>IF(N291="základní",J291,0)</f>
        <v>0</v>
      </c>
      <c r="BF291" s="162">
        <f>IF(N291="snížená",J291,0)</f>
        <v>0</v>
      </c>
      <c r="BG291" s="162">
        <f>IF(N291="zákl. přenesená",J291,0)</f>
        <v>0</v>
      </c>
      <c r="BH291" s="162">
        <f>IF(N291="sníž. přenesená",J291,0)</f>
        <v>0</v>
      </c>
      <c r="BI291" s="162">
        <f>IF(N291="nulová",J291,0)</f>
        <v>0</v>
      </c>
      <c r="BJ291" s="11" t="s">
        <v>81</v>
      </c>
      <c r="BK291" s="162">
        <f>ROUND(I291*H291,2)</f>
        <v>0</v>
      </c>
      <c r="BL291" s="11" t="s">
        <v>178</v>
      </c>
      <c r="BM291" s="161" t="s">
        <v>468</v>
      </c>
    </row>
    <row r="292" spans="1:65" s="27" customFormat="1" ht="19.5">
      <c r="A292" s="23"/>
      <c r="B292" s="24"/>
      <c r="C292" s="23"/>
      <c r="D292" s="163" t="s">
        <v>180</v>
      </c>
      <c r="E292" s="23"/>
      <c r="F292" s="164" t="s">
        <v>469</v>
      </c>
      <c r="G292" s="23"/>
      <c r="H292" s="23"/>
      <c r="I292" s="3"/>
      <c r="J292" s="23"/>
      <c r="K292" s="23"/>
      <c r="L292" s="24"/>
      <c r="M292" s="165"/>
      <c r="N292" s="166"/>
      <c r="O292" s="51"/>
      <c r="P292" s="51"/>
      <c r="Q292" s="51"/>
      <c r="R292" s="51"/>
      <c r="S292" s="51"/>
      <c r="T292" s="52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T292" s="11" t="s">
        <v>180</v>
      </c>
      <c r="AU292" s="11" t="s">
        <v>83</v>
      </c>
    </row>
    <row r="293" spans="1:65" s="167" customFormat="1">
      <c r="B293" s="168"/>
      <c r="D293" s="163" t="s">
        <v>182</v>
      </c>
      <c r="E293" s="169" t="s">
        <v>123</v>
      </c>
      <c r="F293" s="170" t="s">
        <v>470</v>
      </c>
      <c r="H293" s="171">
        <v>42</v>
      </c>
      <c r="I293" s="6"/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182</v>
      </c>
      <c r="AU293" s="169" t="s">
        <v>83</v>
      </c>
      <c r="AV293" s="167" t="s">
        <v>83</v>
      </c>
      <c r="AW293" s="167" t="s">
        <v>31</v>
      </c>
      <c r="AX293" s="167" t="s">
        <v>74</v>
      </c>
      <c r="AY293" s="169" t="s">
        <v>171</v>
      </c>
    </row>
    <row r="294" spans="1:65" s="185" customFormat="1">
      <c r="B294" s="186"/>
      <c r="D294" s="163" t="s">
        <v>182</v>
      </c>
      <c r="E294" s="187" t="s">
        <v>1</v>
      </c>
      <c r="F294" s="188" t="s">
        <v>338</v>
      </c>
      <c r="H294" s="189">
        <v>42</v>
      </c>
      <c r="I294" s="8"/>
      <c r="L294" s="186"/>
      <c r="M294" s="190"/>
      <c r="N294" s="191"/>
      <c r="O294" s="191"/>
      <c r="P294" s="191"/>
      <c r="Q294" s="191"/>
      <c r="R294" s="191"/>
      <c r="S294" s="191"/>
      <c r="T294" s="192"/>
      <c r="AT294" s="187" t="s">
        <v>182</v>
      </c>
      <c r="AU294" s="187" t="s">
        <v>83</v>
      </c>
      <c r="AV294" s="185" t="s">
        <v>178</v>
      </c>
      <c r="AW294" s="185" t="s">
        <v>31</v>
      </c>
      <c r="AX294" s="185" t="s">
        <v>81</v>
      </c>
      <c r="AY294" s="187" t="s">
        <v>171</v>
      </c>
    </row>
    <row r="295" spans="1:65" s="27" customFormat="1" ht="21.75" customHeight="1">
      <c r="A295" s="23"/>
      <c r="B295" s="24"/>
      <c r="C295" s="151" t="s">
        <v>471</v>
      </c>
      <c r="D295" s="151" t="s">
        <v>173</v>
      </c>
      <c r="E295" s="152" t="s">
        <v>472</v>
      </c>
      <c r="F295" s="153" t="s">
        <v>473</v>
      </c>
      <c r="G295" s="154" t="s">
        <v>191</v>
      </c>
      <c r="H295" s="155">
        <v>2520</v>
      </c>
      <c r="I295" s="5"/>
      <c r="J295" s="156">
        <f>ROUND(I295*H295,2)</f>
        <v>0</v>
      </c>
      <c r="K295" s="153" t="s">
        <v>177</v>
      </c>
      <c r="L295" s="24"/>
      <c r="M295" s="157" t="s">
        <v>1</v>
      </c>
      <c r="N295" s="158" t="s">
        <v>39</v>
      </c>
      <c r="O295" s="51"/>
      <c r="P295" s="159">
        <f>O295*H295</f>
        <v>0</v>
      </c>
      <c r="Q295" s="159">
        <v>0</v>
      </c>
      <c r="R295" s="159">
        <f>Q295*H295</f>
        <v>0</v>
      </c>
      <c r="S295" s="159">
        <v>0</v>
      </c>
      <c r="T295" s="160">
        <f>S295*H295</f>
        <v>0</v>
      </c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R295" s="161" t="s">
        <v>178</v>
      </c>
      <c r="AT295" s="161" t="s">
        <v>173</v>
      </c>
      <c r="AU295" s="161" t="s">
        <v>83</v>
      </c>
      <c r="AY295" s="11" t="s">
        <v>171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1" t="s">
        <v>81</v>
      </c>
      <c r="BK295" s="162">
        <f>ROUND(I295*H295,2)</f>
        <v>0</v>
      </c>
      <c r="BL295" s="11" t="s">
        <v>178</v>
      </c>
      <c r="BM295" s="161" t="s">
        <v>474</v>
      </c>
    </row>
    <row r="296" spans="1:65" s="27" customFormat="1" ht="19.5">
      <c r="A296" s="23"/>
      <c r="B296" s="24"/>
      <c r="C296" s="23"/>
      <c r="D296" s="163" t="s">
        <v>180</v>
      </c>
      <c r="E296" s="23"/>
      <c r="F296" s="164" t="s">
        <v>475</v>
      </c>
      <c r="G296" s="23"/>
      <c r="H296" s="23"/>
      <c r="I296" s="3"/>
      <c r="J296" s="23"/>
      <c r="K296" s="23"/>
      <c r="L296" s="24"/>
      <c r="M296" s="165"/>
      <c r="N296" s="166"/>
      <c r="O296" s="51"/>
      <c r="P296" s="51"/>
      <c r="Q296" s="51"/>
      <c r="R296" s="51"/>
      <c r="S296" s="51"/>
      <c r="T296" s="52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T296" s="11" t="s">
        <v>180</v>
      </c>
      <c r="AU296" s="11" t="s">
        <v>83</v>
      </c>
    </row>
    <row r="297" spans="1:65" s="167" customFormat="1">
      <c r="B297" s="168"/>
      <c r="D297" s="163" t="s">
        <v>182</v>
      </c>
      <c r="E297" s="169" t="s">
        <v>1</v>
      </c>
      <c r="F297" s="170" t="s">
        <v>476</v>
      </c>
      <c r="H297" s="171">
        <v>2520</v>
      </c>
      <c r="I297" s="6"/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182</v>
      </c>
      <c r="AU297" s="169" t="s">
        <v>83</v>
      </c>
      <c r="AV297" s="167" t="s">
        <v>83</v>
      </c>
      <c r="AW297" s="167" t="s">
        <v>31</v>
      </c>
      <c r="AX297" s="167" t="s">
        <v>81</v>
      </c>
      <c r="AY297" s="169" t="s">
        <v>171</v>
      </c>
    </row>
    <row r="298" spans="1:65" s="27" customFormat="1" ht="21.75" customHeight="1">
      <c r="A298" s="23"/>
      <c r="B298" s="24"/>
      <c r="C298" s="151" t="s">
        <v>477</v>
      </c>
      <c r="D298" s="151" t="s">
        <v>173</v>
      </c>
      <c r="E298" s="152" t="s">
        <v>478</v>
      </c>
      <c r="F298" s="153" t="s">
        <v>479</v>
      </c>
      <c r="G298" s="154" t="s">
        <v>191</v>
      </c>
      <c r="H298" s="155">
        <v>42</v>
      </c>
      <c r="I298" s="5"/>
      <c r="J298" s="156">
        <f>ROUND(I298*H298,2)</f>
        <v>0</v>
      </c>
      <c r="K298" s="153" t="s">
        <v>177</v>
      </c>
      <c r="L298" s="24"/>
      <c r="M298" s="157" t="s">
        <v>1</v>
      </c>
      <c r="N298" s="158" t="s">
        <v>39</v>
      </c>
      <c r="O298" s="51"/>
      <c r="P298" s="159">
        <f>O298*H298</f>
        <v>0</v>
      </c>
      <c r="Q298" s="159">
        <v>0</v>
      </c>
      <c r="R298" s="159">
        <f>Q298*H298</f>
        <v>0</v>
      </c>
      <c r="S298" s="159">
        <v>0</v>
      </c>
      <c r="T298" s="160">
        <f>S298*H298</f>
        <v>0</v>
      </c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R298" s="161" t="s">
        <v>178</v>
      </c>
      <c r="AT298" s="161" t="s">
        <v>173</v>
      </c>
      <c r="AU298" s="161" t="s">
        <v>83</v>
      </c>
      <c r="AY298" s="11" t="s">
        <v>171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1" t="s">
        <v>81</v>
      </c>
      <c r="BK298" s="162">
        <f>ROUND(I298*H298,2)</f>
        <v>0</v>
      </c>
      <c r="BL298" s="11" t="s">
        <v>178</v>
      </c>
      <c r="BM298" s="161" t="s">
        <v>480</v>
      </c>
    </row>
    <row r="299" spans="1:65" s="27" customFormat="1" ht="19.5">
      <c r="A299" s="23"/>
      <c r="B299" s="24"/>
      <c r="C299" s="23"/>
      <c r="D299" s="163" t="s">
        <v>180</v>
      </c>
      <c r="E299" s="23"/>
      <c r="F299" s="164" t="s">
        <v>479</v>
      </c>
      <c r="G299" s="23"/>
      <c r="H299" s="23"/>
      <c r="I299" s="3"/>
      <c r="J299" s="23"/>
      <c r="K299" s="23"/>
      <c r="L299" s="24"/>
      <c r="M299" s="165"/>
      <c r="N299" s="166"/>
      <c r="O299" s="51"/>
      <c r="P299" s="51"/>
      <c r="Q299" s="51"/>
      <c r="R299" s="51"/>
      <c r="S299" s="51"/>
      <c r="T299" s="52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T299" s="11" t="s">
        <v>180</v>
      </c>
      <c r="AU299" s="11" t="s">
        <v>83</v>
      </c>
    </row>
    <row r="300" spans="1:65" s="167" customFormat="1">
      <c r="B300" s="168"/>
      <c r="D300" s="163" t="s">
        <v>182</v>
      </c>
      <c r="E300" s="169" t="s">
        <v>1</v>
      </c>
      <c r="F300" s="170" t="s">
        <v>123</v>
      </c>
      <c r="H300" s="171">
        <v>42</v>
      </c>
      <c r="I300" s="6"/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182</v>
      </c>
      <c r="AU300" s="169" t="s">
        <v>83</v>
      </c>
      <c r="AV300" s="167" t="s">
        <v>83</v>
      </c>
      <c r="AW300" s="167" t="s">
        <v>31</v>
      </c>
      <c r="AX300" s="167" t="s">
        <v>74</v>
      </c>
      <c r="AY300" s="169" t="s">
        <v>171</v>
      </c>
    </row>
    <row r="301" spans="1:65" s="185" customFormat="1">
      <c r="B301" s="186"/>
      <c r="D301" s="163" t="s">
        <v>182</v>
      </c>
      <c r="E301" s="187" t="s">
        <v>1</v>
      </c>
      <c r="F301" s="188" t="s">
        <v>338</v>
      </c>
      <c r="H301" s="189">
        <v>42</v>
      </c>
      <c r="I301" s="8"/>
      <c r="L301" s="186"/>
      <c r="M301" s="190"/>
      <c r="N301" s="191"/>
      <c r="O301" s="191"/>
      <c r="P301" s="191"/>
      <c r="Q301" s="191"/>
      <c r="R301" s="191"/>
      <c r="S301" s="191"/>
      <c r="T301" s="192"/>
      <c r="AT301" s="187" t="s">
        <v>182</v>
      </c>
      <c r="AU301" s="187" t="s">
        <v>83</v>
      </c>
      <c r="AV301" s="185" t="s">
        <v>178</v>
      </c>
      <c r="AW301" s="185" t="s">
        <v>31</v>
      </c>
      <c r="AX301" s="185" t="s">
        <v>81</v>
      </c>
      <c r="AY301" s="187" t="s">
        <v>171</v>
      </c>
    </row>
    <row r="302" spans="1:65" s="27" customFormat="1" ht="16.5" customHeight="1">
      <c r="A302" s="23"/>
      <c r="B302" s="24"/>
      <c r="C302" s="151" t="s">
        <v>481</v>
      </c>
      <c r="D302" s="151" t="s">
        <v>173</v>
      </c>
      <c r="E302" s="152" t="s">
        <v>482</v>
      </c>
      <c r="F302" s="153" t="s">
        <v>483</v>
      </c>
      <c r="G302" s="154" t="s">
        <v>176</v>
      </c>
      <c r="H302" s="155">
        <v>25.5</v>
      </c>
      <c r="I302" s="5"/>
      <c r="J302" s="156">
        <f>ROUND(I302*H302,2)</f>
        <v>0</v>
      </c>
      <c r="K302" s="153" t="s">
        <v>177</v>
      </c>
      <c r="L302" s="24"/>
      <c r="M302" s="157" t="s">
        <v>1</v>
      </c>
      <c r="N302" s="158" t="s">
        <v>39</v>
      </c>
      <c r="O302" s="51"/>
      <c r="P302" s="159">
        <f>O302*H302</f>
        <v>0</v>
      </c>
      <c r="Q302" s="159">
        <v>0</v>
      </c>
      <c r="R302" s="159">
        <f>Q302*H302</f>
        <v>0</v>
      </c>
      <c r="S302" s="159">
        <v>0</v>
      </c>
      <c r="T302" s="160">
        <f>S302*H302</f>
        <v>0</v>
      </c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R302" s="161" t="s">
        <v>178</v>
      </c>
      <c r="AT302" s="161" t="s">
        <v>173</v>
      </c>
      <c r="AU302" s="161" t="s">
        <v>83</v>
      </c>
      <c r="AY302" s="11" t="s">
        <v>171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1" t="s">
        <v>81</v>
      </c>
      <c r="BK302" s="162">
        <f>ROUND(I302*H302,2)</f>
        <v>0</v>
      </c>
      <c r="BL302" s="11" t="s">
        <v>178</v>
      </c>
      <c r="BM302" s="161" t="s">
        <v>484</v>
      </c>
    </row>
    <row r="303" spans="1:65" s="27" customFormat="1" ht="19.5">
      <c r="A303" s="23"/>
      <c r="B303" s="24"/>
      <c r="C303" s="23"/>
      <c r="D303" s="163" t="s">
        <v>180</v>
      </c>
      <c r="E303" s="23"/>
      <c r="F303" s="164" t="s">
        <v>485</v>
      </c>
      <c r="G303" s="23"/>
      <c r="H303" s="23"/>
      <c r="I303" s="3"/>
      <c r="J303" s="23"/>
      <c r="K303" s="23"/>
      <c r="L303" s="24"/>
      <c r="M303" s="165"/>
      <c r="N303" s="166"/>
      <c r="O303" s="51"/>
      <c r="P303" s="51"/>
      <c r="Q303" s="51"/>
      <c r="R303" s="51"/>
      <c r="S303" s="51"/>
      <c r="T303" s="52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T303" s="11" t="s">
        <v>180</v>
      </c>
      <c r="AU303" s="11" t="s">
        <v>83</v>
      </c>
    </row>
    <row r="304" spans="1:65" s="167" customFormat="1">
      <c r="B304" s="168"/>
      <c r="D304" s="163" t="s">
        <v>182</v>
      </c>
      <c r="E304" s="169" t="s">
        <v>125</v>
      </c>
      <c r="F304" s="170" t="s">
        <v>486</v>
      </c>
      <c r="H304" s="171">
        <v>25.5</v>
      </c>
      <c r="I304" s="6"/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182</v>
      </c>
      <c r="AU304" s="169" t="s">
        <v>83</v>
      </c>
      <c r="AV304" s="167" t="s">
        <v>83</v>
      </c>
      <c r="AW304" s="167" t="s">
        <v>31</v>
      </c>
      <c r="AX304" s="167" t="s">
        <v>81</v>
      </c>
      <c r="AY304" s="169" t="s">
        <v>171</v>
      </c>
    </row>
    <row r="305" spans="1:65" s="27" customFormat="1" ht="16.5" customHeight="1">
      <c r="A305" s="23"/>
      <c r="B305" s="24"/>
      <c r="C305" s="151" t="s">
        <v>487</v>
      </c>
      <c r="D305" s="151" t="s">
        <v>173</v>
      </c>
      <c r="E305" s="152" t="s">
        <v>488</v>
      </c>
      <c r="F305" s="153" t="s">
        <v>489</v>
      </c>
      <c r="G305" s="154" t="s">
        <v>176</v>
      </c>
      <c r="H305" s="155">
        <v>1530</v>
      </c>
      <c r="I305" s="5"/>
      <c r="J305" s="156">
        <f>ROUND(I305*H305,2)</f>
        <v>0</v>
      </c>
      <c r="K305" s="153" t="s">
        <v>177</v>
      </c>
      <c r="L305" s="24"/>
      <c r="M305" s="157" t="s">
        <v>1</v>
      </c>
      <c r="N305" s="158" t="s">
        <v>39</v>
      </c>
      <c r="O305" s="51"/>
      <c r="P305" s="159">
        <f>O305*H305</f>
        <v>0</v>
      </c>
      <c r="Q305" s="159">
        <v>0</v>
      </c>
      <c r="R305" s="159">
        <f>Q305*H305</f>
        <v>0</v>
      </c>
      <c r="S305" s="159">
        <v>0</v>
      </c>
      <c r="T305" s="160">
        <f>S305*H305</f>
        <v>0</v>
      </c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R305" s="161" t="s">
        <v>178</v>
      </c>
      <c r="AT305" s="161" t="s">
        <v>173</v>
      </c>
      <c r="AU305" s="161" t="s">
        <v>83</v>
      </c>
      <c r="AY305" s="11" t="s">
        <v>171</v>
      </c>
      <c r="BE305" s="162">
        <f>IF(N305="základní",J305,0)</f>
        <v>0</v>
      </c>
      <c r="BF305" s="162">
        <f>IF(N305="snížená",J305,0)</f>
        <v>0</v>
      </c>
      <c r="BG305" s="162">
        <f>IF(N305="zákl. přenesená",J305,0)</f>
        <v>0</v>
      </c>
      <c r="BH305" s="162">
        <f>IF(N305="sníž. přenesená",J305,0)</f>
        <v>0</v>
      </c>
      <c r="BI305" s="162">
        <f>IF(N305="nulová",J305,0)</f>
        <v>0</v>
      </c>
      <c r="BJ305" s="11" t="s">
        <v>81</v>
      </c>
      <c r="BK305" s="162">
        <f>ROUND(I305*H305,2)</f>
        <v>0</v>
      </c>
      <c r="BL305" s="11" t="s">
        <v>178</v>
      </c>
      <c r="BM305" s="161" t="s">
        <v>490</v>
      </c>
    </row>
    <row r="306" spans="1:65" s="27" customFormat="1" ht="19.5">
      <c r="A306" s="23"/>
      <c r="B306" s="24"/>
      <c r="C306" s="23"/>
      <c r="D306" s="163" t="s">
        <v>180</v>
      </c>
      <c r="E306" s="23"/>
      <c r="F306" s="164" t="s">
        <v>491</v>
      </c>
      <c r="G306" s="23"/>
      <c r="H306" s="23"/>
      <c r="I306" s="3"/>
      <c r="J306" s="23"/>
      <c r="K306" s="23"/>
      <c r="L306" s="24"/>
      <c r="M306" s="165"/>
      <c r="N306" s="166"/>
      <c r="O306" s="51"/>
      <c r="P306" s="51"/>
      <c r="Q306" s="51"/>
      <c r="R306" s="51"/>
      <c r="S306" s="51"/>
      <c r="T306" s="52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T306" s="11" t="s">
        <v>180</v>
      </c>
      <c r="AU306" s="11" t="s">
        <v>83</v>
      </c>
    </row>
    <row r="307" spans="1:65" s="167" customFormat="1">
      <c r="B307" s="168"/>
      <c r="D307" s="163" t="s">
        <v>182</v>
      </c>
      <c r="E307" s="169" t="s">
        <v>1</v>
      </c>
      <c r="F307" s="170" t="s">
        <v>492</v>
      </c>
      <c r="H307" s="171">
        <v>1530</v>
      </c>
      <c r="I307" s="6"/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182</v>
      </c>
      <c r="AU307" s="169" t="s">
        <v>83</v>
      </c>
      <c r="AV307" s="167" t="s">
        <v>83</v>
      </c>
      <c r="AW307" s="167" t="s">
        <v>31</v>
      </c>
      <c r="AX307" s="167" t="s">
        <v>74</v>
      </c>
      <c r="AY307" s="169" t="s">
        <v>171</v>
      </c>
    </row>
    <row r="308" spans="1:65" s="185" customFormat="1">
      <c r="B308" s="186"/>
      <c r="D308" s="163" t="s">
        <v>182</v>
      </c>
      <c r="E308" s="187" t="s">
        <v>1</v>
      </c>
      <c r="F308" s="188" t="s">
        <v>338</v>
      </c>
      <c r="H308" s="189">
        <v>1530</v>
      </c>
      <c r="I308" s="8"/>
      <c r="L308" s="186"/>
      <c r="M308" s="190"/>
      <c r="N308" s="191"/>
      <c r="O308" s="191"/>
      <c r="P308" s="191"/>
      <c r="Q308" s="191"/>
      <c r="R308" s="191"/>
      <c r="S308" s="191"/>
      <c r="T308" s="192"/>
      <c r="AT308" s="187" t="s">
        <v>182</v>
      </c>
      <c r="AU308" s="187" t="s">
        <v>83</v>
      </c>
      <c r="AV308" s="185" t="s">
        <v>178</v>
      </c>
      <c r="AW308" s="185" t="s">
        <v>31</v>
      </c>
      <c r="AX308" s="185" t="s">
        <v>81</v>
      </c>
      <c r="AY308" s="187" t="s">
        <v>171</v>
      </c>
    </row>
    <row r="309" spans="1:65" s="27" customFormat="1" ht="16.5" customHeight="1">
      <c r="A309" s="23"/>
      <c r="B309" s="24"/>
      <c r="C309" s="151" t="s">
        <v>493</v>
      </c>
      <c r="D309" s="151" t="s">
        <v>173</v>
      </c>
      <c r="E309" s="152" t="s">
        <v>494</v>
      </c>
      <c r="F309" s="153" t="s">
        <v>495</v>
      </c>
      <c r="G309" s="154" t="s">
        <v>176</v>
      </c>
      <c r="H309" s="155">
        <v>25.5</v>
      </c>
      <c r="I309" s="5"/>
      <c r="J309" s="156">
        <f>ROUND(I309*H309,2)</f>
        <v>0</v>
      </c>
      <c r="K309" s="153" t="s">
        <v>177</v>
      </c>
      <c r="L309" s="24"/>
      <c r="M309" s="157" t="s">
        <v>1</v>
      </c>
      <c r="N309" s="158" t="s">
        <v>39</v>
      </c>
      <c r="O309" s="51"/>
      <c r="P309" s="159">
        <f>O309*H309</f>
        <v>0</v>
      </c>
      <c r="Q309" s="159">
        <v>0</v>
      </c>
      <c r="R309" s="159">
        <f>Q309*H309</f>
        <v>0</v>
      </c>
      <c r="S309" s="159">
        <v>0</v>
      </c>
      <c r="T309" s="160">
        <f>S309*H309</f>
        <v>0</v>
      </c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R309" s="161" t="s">
        <v>178</v>
      </c>
      <c r="AT309" s="161" t="s">
        <v>173</v>
      </c>
      <c r="AU309" s="161" t="s">
        <v>83</v>
      </c>
      <c r="AY309" s="11" t="s">
        <v>171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1" t="s">
        <v>81</v>
      </c>
      <c r="BK309" s="162">
        <f>ROUND(I309*H309,2)</f>
        <v>0</v>
      </c>
      <c r="BL309" s="11" t="s">
        <v>178</v>
      </c>
      <c r="BM309" s="161" t="s">
        <v>496</v>
      </c>
    </row>
    <row r="310" spans="1:65" s="27" customFormat="1" ht="19.5">
      <c r="A310" s="23"/>
      <c r="B310" s="24"/>
      <c r="C310" s="23"/>
      <c r="D310" s="163" t="s">
        <v>180</v>
      </c>
      <c r="E310" s="23"/>
      <c r="F310" s="164" t="s">
        <v>497</v>
      </c>
      <c r="G310" s="23"/>
      <c r="H310" s="23"/>
      <c r="I310" s="3"/>
      <c r="J310" s="23"/>
      <c r="K310" s="23"/>
      <c r="L310" s="24"/>
      <c r="M310" s="165"/>
      <c r="N310" s="166"/>
      <c r="O310" s="51"/>
      <c r="P310" s="51"/>
      <c r="Q310" s="51"/>
      <c r="R310" s="51"/>
      <c r="S310" s="51"/>
      <c r="T310" s="52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T310" s="11" t="s">
        <v>180</v>
      </c>
      <c r="AU310" s="11" t="s">
        <v>83</v>
      </c>
    </row>
    <row r="311" spans="1:65" s="167" customFormat="1">
      <c r="B311" s="168"/>
      <c r="D311" s="163" t="s">
        <v>182</v>
      </c>
      <c r="E311" s="169" t="s">
        <v>1</v>
      </c>
      <c r="F311" s="170" t="s">
        <v>125</v>
      </c>
      <c r="H311" s="171">
        <v>25.5</v>
      </c>
      <c r="I311" s="6"/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182</v>
      </c>
      <c r="AU311" s="169" t="s">
        <v>83</v>
      </c>
      <c r="AV311" s="167" t="s">
        <v>83</v>
      </c>
      <c r="AW311" s="167" t="s">
        <v>31</v>
      </c>
      <c r="AX311" s="167" t="s">
        <v>81</v>
      </c>
      <c r="AY311" s="169" t="s">
        <v>171</v>
      </c>
    </row>
    <row r="312" spans="1:65" s="27" customFormat="1" ht="21.75" customHeight="1">
      <c r="A312" s="23"/>
      <c r="B312" s="24"/>
      <c r="C312" s="151" t="s">
        <v>498</v>
      </c>
      <c r="D312" s="151" t="s">
        <v>173</v>
      </c>
      <c r="E312" s="152" t="s">
        <v>499</v>
      </c>
      <c r="F312" s="153" t="s">
        <v>500</v>
      </c>
      <c r="G312" s="154" t="s">
        <v>176</v>
      </c>
      <c r="H312" s="155">
        <v>43</v>
      </c>
      <c r="I312" s="5"/>
      <c r="J312" s="156">
        <f>ROUND(I312*H312,2)</f>
        <v>0</v>
      </c>
      <c r="K312" s="153" t="s">
        <v>177</v>
      </c>
      <c r="L312" s="24"/>
      <c r="M312" s="157" t="s">
        <v>1</v>
      </c>
      <c r="N312" s="158" t="s">
        <v>39</v>
      </c>
      <c r="O312" s="51"/>
      <c r="P312" s="159">
        <f>O312*H312</f>
        <v>0</v>
      </c>
      <c r="Q312" s="159">
        <v>0</v>
      </c>
      <c r="R312" s="159">
        <f>Q312*H312</f>
        <v>0</v>
      </c>
      <c r="S312" s="159">
        <v>0</v>
      </c>
      <c r="T312" s="160">
        <f>S312*H312</f>
        <v>0</v>
      </c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R312" s="161" t="s">
        <v>178</v>
      </c>
      <c r="AT312" s="161" t="s">
        <v>173</v>
      </c>
      <c r="AU312" s="161" t="s">
        <v>83</v>
      </c>
      <c r="AY312" s="11" t="s">
        <v>171</v>
      </c>
      <c r="BE312" s="162">
        <f>IF(N312="základní",J312,0)</f>
        <v>0</v>
      </c>
      <c r="BF312" s="162">
        <f>IF(N312="snížená",J312,0)</f>
        <v>0</v>
      </c>
      <c r="BG312" s="162">
        <f>IF(N312="zákl. přenesená",J312,0)</f>
        <v>0</v>
      </c>
      <c r="BH312" s="162">
        <f>IF(N312="sníž. přenesená",J312,0)</f>
        <v>0</v>
      </c>
      <c r="BI312" s="162">
        <f>IF(N312="nulová",J312,0)</f>
        <v>0</v>
      </c>
      <c r="BJ312" s="11" t="s">
        <v>81</v>
      </c>
      <c r="BK312" s="162">
        <f>ROUND(I312*H312,2)</f>
        <v>0</v>
      </c>
      <c r="BL312" s="11" t="s">
        <v>178</v>
      </c>
      <c r="BM312" s="161" t="s">
        <v>501</v>
      </c>
    </row>
    <row r="313" spans="1:65" s="27" customFormat="1">
      <c r="A313" s="23"/>
      <c r="B313" s="24"/>
      <c r="C313" s="23"/>
      <c r="D313" s="163" t="s">
        <v>180</v>
      </c>
      <c r="E313" s="23"/>
      <c r="F313" s="164" t="s">
        <v>500</v>
      </c>
      <c r="G313" s="23"/>
      <c r="H313" s="23"/>
      <c r="I313" s="3"/>
      <c r="J313" s="23"/>
      <c r="K313" s="23"/>
      <c r="L313" s="24"/>
      <c r="M313" s="165"/>
      <c r="N313" s="166"/>
      <c r="O313" s="51"/>
      <c r="P313" s="51"/>
      <c r="Q313" s="51"/>
      <c r="R313" s="51"/>
      <c r="S313" s="51"/>
      <c r="T313" s="52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T313" s="11" t="s">
        <v>180</v>
      </c>
      <c r="AU313" s="11" t="s">
        <v>83</v>
      </c>
    </row>
    <row r="314" spans="1:65" s="27" customFormat="1" ht="19.5">
      <c r="A314" s="23"/>
      <c r="B314" s="24"/>
      <c r="C314" s="23"/>
      <c r="D314" s="163" t="s">
        <v>325</v>
      </c>
      <c r="E314" s="23"/>
      <c r="F314" s="184" t="s">
        <v>502</v>
      </c>
      <c r="G314" s="23"/>
      <c r="H314" s="23"/>
      <c r="I314" s="3"/>
      <c r="J314" s="23"/>
      <c r="K314" s="23"/>
      <c r="L314" s="24"/>
      <c r="M314" s="165"/>
      <c r="N314" s="166"/>
      <c r="O314" s="51"/>
      <c r="P314" s="51"/>
      <c r="Q314" s="51"/>
      <c r="R314" s="51"/>
      <c r="S314" s="51"/>
      <c r="T314" s="52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T314" s="11" t="s">
        <v>325</v>
      </c>
      <c r="AU314" s="11" t="s">
        <v>83</v>
      </c>
    </row>
    <row r="315" spans="1:65" s="167" customFormat="1">
      <c r="B315" s="168"/>
      <c r="D315" s="163" t="s">
        <v>182</v>
      </c>
      <c r="E315" s="169" t="s">
        <v>1</v>
      </c>
      <c r="F315" s="170" t="s">
        <v>403</v>
      </c>
      <c r="H315" s="171">
        <v>43</v>
      </c>
      <c r="I315" s="6"/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182</v>
      </c>
      <c r="AU315" s="169" t="s">
        <v>83</v>
      </c>
      <c r="AV315" s="167" t="s">
        <v>83</v>
      </c>
      <c r="AW315" s="167" t="s">
        <v>31</v>
      </c>
      <c r="AX315" s="167" t="s">
        <v>74</v>
      </c>
      <c r="AY315" s="169" t="s">
        <v>171</v>
      </c>
    </row>
    <row r="316" spans="1:65" s="185" customFormat="1">
      <c r="B316" s="186"/>
      <c r="D316" s="163" t="s">
        <v>182</v>
      </c>
      <c r="E316" s="187" t="s">
        <v>1</v>
      </c>
      <c r="F316" s="188" t="s">
        <v>338</v>
      </c>
      <c r="H316" s="189">
        <v>43</v>
      </c>
      <c r="I316" s="8"/>
      <c r="L316" s="186"/>
      <c r="M316" s="190"/>
      <c r="N316" s="191"/>
      <c r="O316" s="191"/>
      <c r="P316" s="191"/>
      <c r="Q316" s="191"/>
      <c r="R316" s="191"/>
      <c r="S316" s="191"/>
      <c r="T316" s="192"/>
      <c r="AT316" s="187" t="s">
        <v>182</v>
      </c>
      <c r="AU316" s="187" t="s">
        <v>83</v>
      </c>
      <c r="AV316" s="185" t="s">
        <v>178</v>
      </c>
      <c r="AW316" s="185" t="s">
        <v>31</v>
      </c>
      <c r="AX316" s="185" t="s">
        <v>81</v>
      </c>
      <c r="AY316" s="187" t="s">
        <v>171</v>
      </c>
    </row>
    <row r="317" spans="1:65" s="27" customFormat="1" ht="21.75" customHeight="1">
      <c r="A317" s="23"/>
      <c r="B317" s="24"/>
      <c r="C317" s="151" t="s">
        <v>503</v>
      </c>
      <c r="D317" s="151" t="s">
        <v>173</v>
      </c>
      <c r="E317" s="152" t="s">
        <v>504</v>
      </c>
      <c r="F317" s="153" t="s">
        <v>505</v>
      </c>
      <c r="G317" s="154" t="s">
        <v>176</v>
      </c>
      <c r="H317" s="155">
        <v>43</v>
      </c>
      <c r="I317" s="5"/>
      <c r="J317" s="156">
        <f>ROUND(I317*H317,2)</f>
        <v>0</v>
      </c>
      <c r="K317" s="153" t="s">
        <v>177</v>
      </c>
      <c r="L317" s="24"/>
      <c r="M317" s="157" t="s">
        <v>1</v>
      </c>
      <c r="N317" s="158" t="s">
        <v>39</v>
      </c>
      <c r="O317" s="51"/>
      <c r="P317" s="159">
        <f>O317*H317</f>
        <v>0</v>
      </c>
      <c r="Q317" s="159">
        <v>4.8000000000000001E-2</v>
      </c>
      <c r="R317" s="159">
        <f>Q317*H317</f>
        <v>2.0640000000000001</v>
      </c>
      <c r="S317" s="159">
        <v>4.8000000000000001E-2</v>
      </c>
      <c r="T317" s="160">
        <f>S317*H317</f>
        <v>2.0640000000000001</v>
      </c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R317" s="161" t="s">
        <v>178</v>
      </c>
      <c r="AT317" s="161" t="s">
        <v>173</v>
      </c>
      <c r="AU317" s="161" t="s">
        <v>83</v>
      </c>
      <c r="AY317" s="11" t="s">
        <v>171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1" t="s">
        <v>81</v>
      </c>
      <c r="BK317" s="162">
        <f>ROUND(I317*H317,2)</f>
        <v>0</v>
      </c>
      <c r="BL317" s="11" t="s">
        <v>178</v>
      </c>
      <c r="BM317" s="161" t="s">
        <v>506</v>
      </c>
    </row>
    <row r="318" spans="1:65" s="27" customFormat="1">
      <c r="A318" s="23"/>
      <c r="B318" s="24"/>
      <c r="C318" s="23"/>
      <c r="D318" s="163" t="s">
        <v>180</v>
      </c>
      <c r="E318" s="23"/>
      <c r="F318" s="164" t="s">
        <v>505</v>
      </c>
      <c r="G318" s="23"/>
      <c r="H318" s="23"/>
      <c r="I318" s="3"/>
      <c r="J318" s="23"/>
      <c r="K318" s="23"/>
      <c r="L318" s="24"/>
      <c r="M318" s="165"/>
      <c r="N318" s="166"/>
      <c r="O318" s="51"/>
      <c r="P318" s="51"/>
      <c r="Q318" s="51"/>
      <c r="R318" s="51"/>
      <c r="S318" s="51"/>
      <c r="T318" s="52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T318" s="11" t="s">
        <v>180</v>
      </c>
      <c r="AU318" s="11" t="s">
        <v>83</v>
      </c>
    </row>
    <row r="319" spans="1:65" s="27" customFormat="1" ht="19.5">
      <c r="A319" s="23"/>
      <c r="B319" s="24"/>
      <c r="C319" s="23"/>
      <c r="D319" s="163" t="s">
        <v>325</v>
      </c>
      <c r="E319" s="23"/>
      <c r="F319" s="184" t="s">
        <v>502</v>
      </c>
      <c r="G319" s="23"/>
      <c r="H319" s="23"/>
      <c r="I319" s="3"/>
      <c r="J319" s="23"/>
      <c r="K319" s="23"/>
      <c r="L319" s="24"/>
      <c r="M319" s="165"/>
      <c r="N319" s="166"/>
      <c r="O319" s="51"/>
      <c r="P319" s="51"/>
      <c r="Q319" s="51"/>
      <c r="R319" s="51"/>
      <c r="S319" s="51"/>
      <c r="T319" s="52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T319" s="11" t="s">
        <v>325</v>
      </c>
      <c r="AU319" s="11" t="s">
        <v>83</v>
      </c>
    </row>
    <row r="320" spans="1:65" s="167" customFormat="1">
      <c r="B320" s="168"/>
      <c r="D320" s="163" t="s">
        <v>182</v>
      </c>
      <c r="E320" s="169" t="s">
        <v>1</v>
      </c>
      <c r="F320" s="170" t="s">
        <v>403</v>
      </c>
      <c r="H320" s="171">
        <v>43</v>
      </c>
      <c r="I320" s="6"/>
      <c r="L320" s="168"/>
      <c r="M320" s="172"/>
      <c r="N320" s="173"/>
      <c r="O320" s="173"/>
      <c r="P320" s="173"/>
      <c r="Q320" s="173"/>
      <c r="R320" s="173"/>
      <c r="S320" s="173"/>
      <c r="T320" s="174"/>
      <c r="AT320" s="169" t="s">
        <v>182</v>
      </c>
      <c r="AU320" s="169" t="s">
        <v>83</v>
      </c>
      <c r="AV320" s="167" t="s">
        <v>83</v>
      </c>
      <c r="AW320" s="167" t="s">
        <v>31</v>
      </c>
      <c r="AX320" s="167" t="s">
        <v>74</v>
      </c>
      <c r="AY320" s="169" t="s">
        <v>171</v>
      </c>
    </row>
    <row r="321" spans="1:65" s="185" customFormat="1">
      <c r="B321" s="186"/>
      <c r="D321" s="163" t="s">
        <v>182</v>
      </c>
      <c r="E321" s="187" t="s">
        <v>1</v>
      </c>
      <c r="F321" s="188" t="s">
        <v>338</v>
      </c>
      <c r="H321" s="189">
        <v>43</v>
      </c>
      <c r="I321" s="8"/>
      <c r="L321" s="186"/>
      <c r="M321" s="190"/>
      <c r="N321" s="191"/>
      <c r="O321" s="191"/>
      <c r="P321" s="191"/>
      <c r="Q321" s="191"/>
      <c r="R321" s="191"/>
      <c r="S321" s="191"/>
      <c r="T321" s="192"/>
      <c r="AT321" s="187" t="s">
        <v>182</v>
      </c>
      <c r="AU321" s="187" t="s">
        <v>83</v>
      </c>
      <c r="AV321" s="185" t="s">
        <v>178</v>
      </c>
      <c r="AW321" s="185" t="s">
        <v>31</v>
      </c>
      <c r="AX321" s="185" t="s">
        <v>81</v>
      </c>
      <c r="AY321" s="187" t="s">
        <v>171</v>
      </c>
    </row>
    <row r="322" spans="1:65" s="27" customFormat="1" ht="21.75" customHeight="1">
      <c r="A322" s="23"/>
      <c r="B322" s="24"/>
      <c r="C322" s="151" t="s">
        <v>507</v>
      </c>
      <c r="D322" s="151" t="s">
        <v>173</v>
      </c>
      <c r="E322" s="152" t="s">
        <v>508</v>
      </c>
      <c r="F322" s="153" t="s">
        <v>509</v>
      </c>
      <c r="G322" s="154" t="s">
        <v>176</v>
      </c>
      <c r="H322" s="155">
        <v>43</v>
      </c>
      <c r="I322" s="5"/>
      <c r="J322" s="156">
        <f>ROUND(I322*H322,2)</f>
        <v>0</v>
      </c>
      <c r="K322" s="153" t="s">
        <v>177</v>
      </c>
      <c r="L322" s="24"/>
      <c r="M322" s="157" t="s">
        <v>1</v>
      </c>
      <c r="N322" s="158" t="s">
        <v>39</v>
      </c>
      <c r="O322" s="51"/>
      <c r="P322" s="159">
        <f>O322*H322</f>
        <v>0</v>
      </c>
      <c r="Q322" s="159">
        <v>0</v>
      </c>
      <c r="R322" s="159">
        <f>Q322*H322</f>
        <v>0</v>
      </c>
      <c r="S322" s="159">
        <v>0</v>
      </c>
      <c r="T322" s="160">
        <f>S322*H322</f>
        <v>0</v>
      </c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R322" s="161" t="s">
        <v>178</v>
      </c>
      <c r="AT322" s="161" t="s">
        <v>173</v>
      </c>
      <c r="AU322" s="161" t="s">
        <v>83</v>
      </c>
      <c r="AY322" s="11" t="s">
        <v>171</v>
      </c>
      <c r="BE322" s="162">
        <f>IF(N322="základní",J322,0)</f>
        <v>0</v>
      </c>
      <c r="BF322" s="162">
        <f>IF(N322="snížená",J322,0)</f>
        <v>0</v>
      </c>
      <c r="BG322" s="162">
        <f>IF(N322="zákl. přenesená",J322,0)</f>
        <v>0</v>
      </c>
      <c r="BH322" s="162">
        <f>IF(N322="sníž. přenesená",J322,0)</f>
        <v>0</v>
      </c>
      <c r="BI322" s="162">
        <f>IF(N322="nulová",J322,0)</f>
        <v>0</v>
      </c>
      <c r="BJ322" s="11" t="s">
        <v>81</v>
      </c>
      <c r="BK322" s="162">
        <f>ROUND(I322*H322,2)</f>
        <v>0</v>
      </c>
      <c r="BL322" s="11" t="s">
        <v>178</v>
      </c>
      <c r="BM322" s="161" t="s">
        <v>510</v>
      </c>
    </row>
    <row r="323" spans="1:65" s="27" customFormat="1">
      <c r="A323" s="23"/>
      <c r="B323" s="24"/>
      <c r="C323" s="23"/>
      <c r="D323" s="163" t="s">
        <v>180</v>
      </c>
      <c r="E323" s="23"/>
      <c r="F323" s="164" t="s">
        <v>509</v>
      </c>
      <c r="G323" s="23"/>
      <c r="H323" s="23"/>
      <c r="I323" s="3"/>
      <c r="J323" s="23"/>
      <c r="K323" s="23"/>
      <c r="L323" s="24"/>
      <c r="M323" s="165"/>
      <c r="N323" s="166"/>
      <c r="O323" s="51"/>
      <c r="P323" s="51"/>
      <c r="Q323" s="51"/>
      <c r="R323" s="51"/>
      <c r="S323" s="51"/>
      <c r="T323" s="52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T323" s="11" t="s">
        <v>180</v>
      </c>
      <c r="AU323" s="11" t="s">
        <v>83</v>
      </c>
    </row>
    <row r="324" spans="1:65" s="167" customFormat="1">
      <c r="B324" s="168"/>
      <c r="D324" s="163" t="s">
        <v>182</v>
      </c>
      <c r="E324" s="169" t="s">
        <v>1</v>
      </c>
      <c r="F324" s="170" t="s">
        <v>403</v>
      </c>
      <c r="H324" s="171">
        <v>43</v>
      </c>
      <c r="I324" s="6"/>
      <c r="L324" s="168"/>
      <c r="M324" s="172"/>
      <c r="N324" s="173"/>
      <c r="O324" s="173"/>
      <c r="P324" s="173"/>
      <c r="Q324" s="173"/>
      <c r="R324" s="173"/>
      <c r="S324" s="173"/>
      <c r="T324" s="174"/>
      <c r="AT324" s="169" t="s">
        <v>182</v>
      </c>
      <c r="AU324" s="169" t="s">
        <v>83</v>
      </c>
      <c r="AV324" s="167" t="s">
        <v>83</v>
      </c>
      <c r="AW324" s="167" t="s">
        <v>31</v>
      </c>
      <c r="AX324" s="167" t="s">
        <v>74</v>
      </c>
      <c r="AY324" s="169" t="s">
        <v>171</v>
      </c>
    </row>
    <row r="325" spans="1:65" s="185" customFormat="1">
      <c r="B325" s="186"/>
      <c r="D325" s="163" t="s">
        <v>182</v>
      </c>
      <c r="E325" s="187" t="s">
        <v>1</v>
      </c>
      <c r="F325" s="188" t="s">
        <v>338</v>
      </c>
      <c r="H325" s="189">
        <v>43</v>
      </c>
      <c r="I325" s="8"/>
      <c r="L325" s="186"/>
      <c r="M325" s="190"/>
      <c r="N325" s="191"/>
      <c r="O325" s="191"/>
      <c r="P325" s="191"/>
      <c r="Q325" s="191"/>
      <c r="R325" s="191"/>
      <c r="S325" s="191"/>
      <c r="T325" s="192"/>
      <c r="AT325" s="187" t="s">
        <v>182</v>
      </c>
      <c r="AU325" s="187" t="s">
        <v>83</v>
      </c>
      <c r="AV325" s="185" t="s">
        <v>178</v>
      </c>
      <c r="AW325" s="185" t="s">
        <v>31</v>
      </c>
      <c r="AX325" s="185" t="s">
        <v>81</v>
      </c>
      <c r="AY325" s="187" t="s">
        <v>171</v>
      </c>
    </row>
    <row r="326" spans="1:65" s="27" customFormat="1" ht="21.75" customHeight="1">
      <c r="A326" s="23"/>
      <c r="B326" s="24"/>
      <c r="C326" s="151" t="s">
        <v>511</v>
      </c>
      <c r="D326" s="151" t="s">
        <v>173</v>
      </c>
      <c r="E326" s="152" t="s">
        <v>512</v>
      </c>
      <c r="F326" s="153" t="s">
        <v>513</v>
      </c>
      <c r="G326" s="154" t="s">
        <v>176</v>
      </c>
      <c r="H326" s="155">
        <v>21.5</v>
      </c>
      <c r="I326" s="5"/>
      <c r="J326" s="156">
        <f>ROUND(I326*H326,2)</f>
        <v>0</v>
      </c>
      <c r="K326" s="153" t="s">
        <v>177</v>
      </c>
      <c r="L326" s="24"/>
      <c r="M326" s="157" t="s">
        <v>1</v>
      </c>
      <c r="N326" s="158" t="s">
        <v>39</v>
      </c>
      <c r="O326" s="51"/>
      <c r="P326" s="159">
        <f>O326*H326</f>
        <v>0</v>
      </c>
      <c r="Q326" s="159">
        <v>0</v>
      </c>
      <c r="R326" s="159">
        <f>Q326*H326</f>
        <v>0</v>
      </c>
      <c r="S326" s="159">
        <v>7.7899999999999997E-2</v>
      </c>
      <c r="T326" s="160">
        <f>S326*H326</f>
        <v>1.6748499999999999</v>
      </c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R326" s="161" t="s">
        <v>178</v>
      </c>
      <c r="AT326" s="161" t="s">
        <v>173</v>
      </c>
      <c r="AU326" s="161" t="s">
        <v>83</v>
      </c>
      <c r="AY326" s="11" t="s">
        <v>171</v>
      </c>
      <c r="BE326" s="162">
        <f>IF(N326="základní",J326,0)</f>
        <v>0</v>
      </c>
      <c r="BF326" s="162">
        <f>IF(N326="snížená",J326,0)</f>
        <v>0</v>
      </c>
      <c r="BG326" s="162">
        <f>IF(N326="zákl. přenesená",J326,0)</f>
        <v>0</v>
      </c>
      <c r="BH326" s="162">
        <f>IF(N326="sníž. přenesená",J326,0)</f>
        <v>0</v>
      </c>
      <c r="BI326" s="162">
        <f>IF(N326="nulová",J326,0)</f>
        <v>0</v>
      </c>
      <c r="BJ326" s="11" t="s">
        <v>81</v>
      </c>
      <c r="BK326" s="162">
        <f>ROUND(I326*H326,2)</f>
        <v>0</v>
      </c>
      <c r="BL326" s="11" t="s">
        <v>178</v>
      </c>
      <c r="BM326" s="161" t="s">
        <v>514</v>
      </c>
    </row>
    <row r="327" spans="1:65" s="27" customFormat="1" ht="19.5">
      <c r="A327" s="23"/>
      <c r="B327" s="24"/>
      <c r="C327" s="23"/>
      <c r="D327" s="163" t="s">
        <v>180</v>
      </c>
      <c r="E327" s="23"/>
      <c r="F327" s="164" t="s">
        <v>513</v>
      </c>
      <c r="G327" s="23"/>
      <c r="H327" s="23"/>
      <c r="I327" s="3"/>
      <c r="J327" s="23"/>
      <c r="K327" s="23"/>
      <c r="L327" s="24"/>
      <c r="M327" s="165"/>
      <c r="N327" s="166"/>
      <c r="O327" s="51"/>
      <c r="P327" s="51"/>
      <c r="Q327" s="51"/>
      <c r="R327" s="51"/>
      <c r="S327" s="51"/>
      <c r="T327" s="52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T327" s="11" t="s">
        <v>180</v>
      </c>
      <c r="AU327" s="11" t="s">
        <v>83</v>
      </c>
    </row>
    <row r="328" spans="1:65" s="27" customFormat="1" ht="19.5">
      <c r="A328" s="23"/>
      <c r="B328" s="24"/>
      <c r="C328" s="23"/>
      <c r="D328" s="163" t="s">
        <v>325</v>
      </c>
      <c r="E328" s="23"/>
      <c r="F328" s="184" t="s">
        <v>515</v>
      </c>
      <c r="G328" s="23"/>
      <c r="H328" s="23"/>
      <c r="I328" s="3"/>
      <c r="J328" s="23"/>
      <c r="K328" s="23"/>
      <c r="L328" s="24"/>
      <c r="M328" s="165"/>
      <c r="N328" s="166"/>
      <c r="O328" s="51"/>
      <c r="P328" s="51"/>
      <c r="Q328" s="51"/>
      <c r="R328" s="51"/>
      <c r="S328" s="51"/>
      <c r="T328" s="52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T328" s="11" t="s">
        <v>325</v>
      </c>
      <c r="AU328" s="11" t="s">
        <v>83</v>
      </c>
    </row>
    <row r="329" spans="1:65" s="167" customFormat="1">
      <c r="B329" s="168"/>
      <c r="D329" s="163" t="s">
        <v>182</v>
      </c>
      <c r="E329" s="169" t="s">
        <v>1</v>
      </c>
      <c r="F329" s="170" t="s">
        <v>516</v>
      </c>
      <c r="H329" s="171">
        <v>21.5</v>
      </c>
      <c r="I329" s="6"/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182</v>
      </c>
      <c r="AU329" s="169" t="s">
        <v>83</v>
      </c>
      <c r="AV329" s="167" t="s">
        <v>83</v>
      </c>
      <c r="AW329" s="167" t="s">
        <v>31</v>
      </c>
      <c r="AX329" s="167" t="s">
        <v>74</v>
      </c>
      <c r="AY329" s="169" t="s">
        <v>171</v>
      </c>
    </row>
    <row r="330" spans="1:65" s="185" customFormat="1">
      <c r="B330" s="186"/>
      <c r="D330" s="163" t="s">
        <v>182</v>
      </c>
      <c r="E330" s="187" t="s">
        <v>1</v>
      </c>
      <c r="F330" s="188" t="s">
        <v>338</v>
      </c>
      <c r="H330" s="189">
        <v>21.5</v>
      </c>
      <c r="I330" s="8"/>
      <c r="L330" s="186"/>
      <c r="M330" s="190"/>
      <c r="N330" s="191"/>
      <c r="O330" s="191"/>
      <c r="P330" s="191"/>
      <c r="Q330" s="191"/>
      <c r="R330" s="191"/>
      <c r="S330" s="191"/>
      <c r="T330" s="192"/>
      <c r="AT330" s="187" t="s">
        <v>182</v>
      </c>
      <c r="AU330" s="187" t="s">
        <v>83</v>
      </c>
      <c r="AV330" s="185" t="s">
        <v>178</v>
      </c>
      <c r="AW330" s="185" t="s">
        <v>31</v>
      </c>
      <c r="AX330" s="185" t="s">
        <v>81</v>
      </c>
      <c r="AY330" s="187" t="s">
        <v>171</v>
      </c>
    </row>
    <row r="331" spans="1:65" s="27" customFormat="1" ht="21.75" customHeight="1">
      <c r="A331" s="23"/>
      <c r="B331" s="24"/>
      <c r="C331" s="151" t="s">
        <v>517</v>
      </c>
      <c r="D331" s="151" t="s">
        <v>173</v>
      </c>
      <c r="E331" s="152" t="s">
        <v>518</v>
      </c>
      <c r="F331" s="153" t="s">
        <v>519</v>
      </c>
      <c r="G331" s="154" t="s">
        <v>176</v>
      </c>
      <c r="H331" s="155">
        <v>21.5</v>
      </c>
      <c r="I331" s="5"/>
      <c r="J331" s="156">
        <f>ROUND(I331*H331,2)</f>
        <v>0</v>
      </c>
      <c r="K331" s="153" t="s">
        <v>177</v>
      </c>
      <c r="L331" s="24"/>
      <c r="M331" s="157" t="s">
        <v>1</v>
      </c>
      <c r="N331" s="158" t="s">
        <v>39</v>
      </c>
      <c r="O331" s="51"/>
      <c r="P331" s="159">
        <f>O331*H331</f>
        <v>0</v>
      </c>
      <c r="Q331" s="159">
        <v>0</v>
      </c>
      <c r="R331" s="159">
        <f>Q331*H331</f>
        <v>0</v>
      </c>
      <c r="S331" s="159">
        <v>0</v>
      </c>
      <c r="T331" s="160">
        <f>S331*H331</f>
        <v>0</v>
      </c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R331" s="161" t="s">
        <v>178</v>
      </c>
      <c r="AT331" s="161" t="s">
        <v>173</v>
      </c>
      <c r="AU331" s="161" t="s">
        <v>83</v>
      </c>
      <c r="AY331" s="11" t="s">
        <v>171</v>
      </c>
      <c r="BE331" s="162">
        <f>IF(N331="základní",J331,0)</f>
        <v>0</v>
      </c>
      <c r="BF331" s="162">
        <f>IF(N331="snížená",J331,0)</f>
        <v>0</v>
      </c>
      <c r="BG331" s="162">
        <f>IF(N331="zákl. přenesená",J331,0)</f>
        <v>0</v>
      </c>
      <c r="BH331" s="162">
        <f>IF(N331="sníž. přenesená",J331,0)</f>
        <v>0</v>
      </c>
      <c r="BI331" s="162">
        <f>IF(N331="nulová",J331,0)</f>
        <v>0</v>
      </c>
      <c r="BJ331" s="11" t="s">
        <v>81</v>
      </c>
      <c r="BK331" s="162">
        <f>ROUND(I331*H331,2)</f>
        <v>0</v>
      </c>
      <c r="BL331" s="11" t="s">
        <v>178</v>
      </c>
      <c r="BM331" s="161" t="s">
        <v>520</v>
      </c>
    </row>
    <row r="332" spans="1:65" s="27" customFormat="1" ht="19.5">
      <c r="A332" s="23"/>
      <c r="B332" s="24"/>
      <c r="C332" s="23"/>
      <c r="D332" s="163" t="s">
        <v>180</v>
      </c>
      <c r="E332" s="23"/>
      <c r="F332" s="164" t="s">
        <v>519</v>
      </c>
      <c r="G332" s="23"/>
      <c r="H332" s="23"/>
      <c r="I332" s="3"/>
      <c r="J332" s="23"/>
      <c r="K332" s="23"/>
      <c r="L332" s="24"/>
      <c r="M332" s="165"/>
      <c r="N332" s="166"/>
      <c r="O332" s="51"/>
      <c r="P332" s="51"/>
      <c r="Q332" s="51"/>
      <c r="R332" s="51"/>
      <c r="S332" s="51"/>
      <c r="T332" s="52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T332" s="11" t="s">
        <v>180</v>
      </c>
      <c r="AU332" s="11" t="s">
        <v>83</v>
      </c>
    </row>
    <row r="333" spans="1:65" s="167" customFormat="1">
      <c r="B333" s="168"/>
      <c r="D333" s="163" t="s">
        <v>182</v>
      </c>
      <c r="E333" s="169" t="s">
        <v>1</v>
      </c>
      <c r="F333" s="170" t="s">
        <v>521</v>
      </c>
      <c r="H333" s="171">
        <v>21.5</v>
      </c>
      <c r="I333" s="6"/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182</v>
      </c>
      <c r="AU333" s="169" t="s">
        <v>83</v>
      </c>
      <c r="AV333" s="167" t="s">
        <v>83</v>
      </c>
      <c r="AW333" s="167" t="s">
        <v>31</v>
      </c>
      <c r="AX333" s="167" t="s">
        <v>81</v>
      </c>
      <c r="AY333" s="169" t="s">
        <v>171</v>
      </c>
    </row>
    <row r="334" spans="1:65" s="27" customFormat="1" ht="21.75" customHeight="1">
      <c r="A334" s="23"/>
      <c r="B334" s="24"/>
      <c r="C334" s="151" t="s">
        <v>522</v>
      </c>
      <c r="D334" s="151" t="s">
        <v>173</v>
      </c>
      <c r="E334" s="152" t="s">
        <v>523</v>
      </c>
      <c r="F334" s="153" t="s">
        <v>524</v>
      </c>
      <c r="G334" s="154" t="s">
        <v>176</v>
      </c>
      <c r="H334" s="155">
        <v>21.5</v>
      </c>
      <c r="I334" s="5"/>
      <c r="J334" s="156">
        <f>ROUND(I334*H334,2)</f>
        <v>0</v>
      </c>
      <c r="K334" s="153" t="s">
        <v>177</v>
      </c>
      <c r="L334" s="24"/>
      <c r="M334" s="157" t="s">
        <v>1</v>
      </c>
      <c r="N334" s="158" t="s">
        <v>39</v>
      </c>
      <c r="O334" s="51"/>
      <c r="P334" s="159">
        <f>O334*H334</f>
        <v>0</v>
      </c>
      <c r="Q334" s="159">
        <v>7.8163999999999997E-2</v>
      </c>
      <c r="R334" s="159">
        <f>Q334*H334</f>
        <v>1.680526</v>
      </c>
      <c r="S334" s="159">
        <v>0</v>
      </c>
      <c r="T334" s="160">
        <f>S334*H334</f>
        <v>0</v>
      </c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R334" s="161" t="s">
        <v>178</v>
      </c>
      <c r="AT334" s="161" t="s">
        <v>173</v>
      </c>
      <c r="AU334" s="161" t="s">
        <v>83</v>
      </c>
      <c r="AY334" s="11" t="s">
        <v>171</v>
      </c>
      <c r="BE334" s="162">
        <f>IF(N334="základní",J334,0)</f>
        <v>0</v>
      </c>
      <c r="BF334" s="162">
        <f>IF(N334="snížená",J334,0)</f>
        <v>0</v>
      </c>
      <c r="BG334" s="162">
        <f>IF(N334="zákl. přenesená",J334,0)</f>
        <v>0</v>
      </c>
      <c r="BH334" s="162">
        <f>IF(N334="sníž. přenesená",J334,0)</f>
        <v>0</v>
      </c>
      <c r="BI334" s="162">
        <f>IF(N334="nulová",J334,0)</f>
        <v>0</v>
      </c>
      <c r="BJ334" s="11" t="s">
        <v>81</v>
      </c>
      <c r="BK334" s="162">
        <f>ROUND(I334*H334,2)</f>
        <v>0</v>
      </c>
      <c r="BL334" s="11" t="s">
        <v>178</v>
      </c>
      <c r="BM334" s="161" t="s">
        <v>525</v>
      </c>
    </row>
    <row r="335" spans="1:65" s="27" customFormat="1" ht="19.5">
      <c r="A335" s="23"/>
      <c r="B335" s="24"/>
      <c r="C335" s="23"/>
      <c r="D335" s="163" t="s">
        <v>180</v>
      </c>
      <c r="E335" s="23"/>
      <c r="F335" s="164" t="s">
        <v>526</v>
      </c>
      <c r="G335" s="23"/>
      <c r="H335" s="23"/>
      <c r="I335" s="3"/>
      <c r="J335" s="23"/>
      <c r="K335" s="23"/>
      <c r="L335" s="24"/>
      <c r="M335" s="165"/>
      <c r="N335" s="166"/>
      <c r="O335" s="51"/>
      <c r="P335" s="51"/>
      <c r="Q335" s="51"/>
      <c r="R335" s="51"/>
      <c r="S335" s="51"/>
      <c r="T335" s="52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T335" s="11" t="s">
        <v>180</v>
      </c>
      <c r="AU335" s="11" t="s">
        <v>83</v>
      </c>
    </row>
    <row r="336" spans="1:65" s="27" customFormat="1" ht="19.5">
      <c r="A336" s="23"/>
      <c r="B336" s="24"/>
      <c r="C336" s="23"/>
      <c r="D336" s="163" t="s">
        <v>325</v>
      </c>
      <c r="E336" s="23"/>
      <c r="F336" s="184" t="s">
        <v>515</v>
      </c>
      <c r="G336" s="23"/>
      <c r="H336" s="23"/>
      <c r="I336" s="3"/>
      <c r="J336" s="23"/>
      <c r="K336" s="23"/>
      <c r="L336" s="24"/>
      <c r="M336" s="165"/>
      <c r="N336" s="166"/>
      <c r="O336" s="51"/>
      <c r="P336" s="51"/>
      <c r="Q336" s="51"/>
      <c r="R336" s="51"/>
      <c r="S336" s="51"/>
      <c r="T336" s="52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T336" s="11" t="s">
        <v>325</v>
      </c>
      <c r="AU336" s="11" t="s">
        <v>83</v>
      </c>
    </row>
    <row r="337" spans="1:65" s="167" customFormat="1">
      <c r="B337" s="168"/>
      <c r="D337" s="163" t="s">
        <v>182</v>
      </c>
      <c r="E337" s="169" t="s">
        <v>1</v>
      </c>
      <c r="F337" s="170" t="s">
        <v>516</v>
      </c>
      <c r="H337" s="171">
        <v>21.5</v>
      </c>
      <c r="I337" s="6"/>
      <c r="L337" s="168"/>
      <c r="M337" s="172"/>
      <c r="N337" s="173"/>
      <c r="O337" s="173"/>
      <c r="P337" s="173"/>
      <c r="Q337" s="173"/>
      <c r="R337" s="173"/>
      <c r="S337" s="173"/>
      <c r="T337" s="174"/>
      <c r="AT337" s="169" t="s">
        <v>182</v>
      </c>
      <c r="AU337" s="169" t="s">
        <v>83</v>
      </c>
      <c r="AV337" s="167" t="s">
        <v>83</v>
      </c>
      <c r="AW337" s="167" t="s">
        <v>31</v>
      </c>
      <c r="AX337" s="167" t="s">
        <v>81</v>
      </c>
      <c r="AY337" s="169" t="s">
        <v>171</v>
      </c>
    </row>
    <row r="338" spans="1:65" s="27" customFormat="1" ht="21.75" customHeight="1">
      <c r="A338" s="23"/>
      <c r="B338" s="24"/>
      <c r="C338" s="151" t="s">
        <v>527</v>
      </c>
      <c r="D338" s="151" t="s">
        <v>173</v>
      </c>
      <c r="E338" s="152" t="s">
        <v>528</v>
      </c>
      <c r="F338" s="153" t="s">
        <v>529</v>
      </c>
      <c r="G338" s="154" t="s">
        <v>176</v>
      </c>
      <c r="H338" s="155">
        <v>21.75</v>
      </c>
      <c r="I338" s="5"/>
      <c r="J338" s="156">
        <f>ROUND(I338*H338,2)</f>
        <v>0</v>
      </c>
      <c r="K338" s="153" t="s">
        <v>177</v>
      </c>
      <c r="L338" s="24"/>
      <c r="M338" s="157" t="s">
        <v>1</v>
      </c>
      <c r="N338" s="158" t="s">
        <v>39</v>
      </c>
      <c r="O338" s="51"/>
      <c r="P338" s="159">
        <f>O338*H338</f>
        <v>0</v>
      </c>
      <c r="Q338" s="159">
        <v>0</v>
      </c>
      <c r="R338" s="159">
        <f>Q338*H338</f>
        <v>0</v>
      </c>
      <c r="S338" s="159">
        <v>0</v>
      </c>
      <c r="T338" s="160">
        <f>S338*H338</f>
        <v>0</v>
      </c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R338" s="161" t="s">
        <v>178</v>
      </c>
      <c r="AT338" s="161" t="s">
        <v>173</v>
      </c>
      <c r="AU338" s="161" t="s">
        <v>83</v>
      </c>
      <c r="AY338" s="11" t="s">
        <v>171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1" t="s">
        <v>81</v>
      </c>
      <c r="BK338" s="162">
        <f>ROUND(I338*H338,2)</f>
        <v>0</v>
      </c>
      <c r="BL338" s="11" t="s">
        <v>178</v>
      </c>
      <c r="BM338" s="161" t="s">
        <v>530</v>
      </c>
    </row>
    <row r="339" spans="1:65" s="27" customFormat="1">
      <c r="A339" s="23"/>
      <c r="B339" s="24"/>
      <c r="C339" s="23"/>
      <c r="D339" s="163" t="s">
        <v>180</v>
      </c>
      <c r="E339" s="23"/>
      <c r="F339" s="164" t="s">
        <v>529</v>
      </c>
      <c r="G339" s="23"/>
      <c r="H339" s="23"/>
      <c r="I339" s="3"/>
      <c r="J339" s="23"/>
      <c r="K339" s="23"/>
      <c r="L339" s="24"/>
      <c r="M339" s="165"/>
      <c r="N339" s="166"/>
      <c r="O339" s="51"/>
      <c r="P339" s="51"/>
      <c r="Q339" s="51"/>
      <c r="R339" s="51"/>
      <c r="S339" s="51"/>
      <c r="T339" s="52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T339" s="11" t="s">
        <v>180</v>
      </c>
      <c r="AU339" s="11" t="s">
        <v>83</v>
      </c>
    </row>
    <row r="340" spans="1:65" s="167" customFormat="1">
      <c r="B340" s="168"/>
      <c r="D340" s="163" t="s">
        <v>182</v>
      </c>
      <c r="E340" s="169" t="s">
        <v>1</v>
      </c>
      <c r="F340" s="170" t="s">
        <v>531</v>
      </c>
      <c r="H340" s="171">
        <v>21.75</v>
      </c>
      <c r="I340" s="6"/>
      <c r="L340" s="168"/>
      <c r="M340" s="172"/>
      <c r="N340" s="173"/>
      <c r="O340" s="173"/>
      <c r="P340" s="173"/>
      <c r="Q340" s="173"/>
      <c r="R340" s="173"/>
      <c r="S340" s="173"/>
      <c r="T340" s="174"/>
      <c r="AT340" s="169" t="s">
        <v>182</v>
      </c>
      <c r="AU340" s="169" t="s">
        <v>83</v>
      </c>
      <c r="AV340" s="167" t="s">
        <v>83</v>
      </c>
      <c r="AW340" s="167" t="s">
        <v>31</v>
      </c>
      <c r="AX340" s="167" t="s">
        <v>81</v>
      </c>
      <c r="AY340" s="169" t="s">
        <v>171</v>
      </c>
    </row>
    <row r="341" spans="1:65" s="27" customFormat="1" ht="16.5" customHeight="1">
      <c r="A341" s="23"/>
      <c r="B341" s="24"/>
      <c r="C341" s="151" t="s">
        <v>532</v>
      </c>
      <c r="D341" s="151" t="s">
        <v>173</v>
      </c>
      <c r="E341" s="152" t="s">
        <v>533</v>
      </c>
      <c r="F341" s="153" t="s">
        <v>534</v>
      </c>
      <c r="G341" s="154" t="s">
        <v>176</v>
      </c>
      <c r="H341" s="155">
        <v>21.5</v>
      </c>
      <c r="I341" s="5"/>
      <c r="J341" s="156">
        <f>ROUND(I341*H341,2)</f>
        <v>0</v>
      </c>
      <c r="K341" s="153" t="s">
        <v>177</v>
      </c>
      <c r="L341" s="24"/>
      <c r="M341" s="157" t="s">
        <v>1</v>
      </c>
      <c r="N341" s="158" t="s">
        <v>39</v>
      </c>
      <c r="O341" s="51"/>
      <c r="P341" s="159">
        <f>O341*H341</f>
        <v>0</v>
      </c>
      <c r="Q341" s="159">
        <v>0</v>
      </c>
      <c r="R341" s="159">
        <f>Q341*H341</f>
        <v>0</v>
      </c>
      <c r="S341" s="159">
        <v>0</v>
      </c>
      <c r="T341" s="160">
        <f>S341*H341</f>
        <v>0</v>
      </c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R341" s="161" t="s">
        <v>178</v>
      </c>
      <c r="AT341" s="161" t="s">
        <v>173</v>
      </c>
      <c r="AU341" s="161" t="s">
        <v>83</v>
      </c>
      <c r="AY341" s="11" t="s">
        <v>171</v>
      </c>
      <c r="BE341" s="162">
        <f>IF(N341="základní",J341,0)</f>
        <v>0</v>
      </c>
      <c r="BF341" s="162">
        <f>IF(N341="snížená",J341,0)</f>
        <v>0</v>
      </c>
      <c r="BG341" s="162">
        <f>IF(N341="zákl. přenesená",J341,0)</f>
        <v>0</v>
      </c>
      <c r="BH341" s="162">
        <f>IF(N341="sníž. přenesená",J341,0)</f>
        <v>0</v>
      </c>
      <c r="BI341" s="162">
        <f>IF(N341="nulová",J341,0)</f>
        <v>0</v>
      </c>
      <c r="BJ341" s="11" t="s">
        <v>81</v>
      </c>
      <c r="BK341" s="162">
        <f>ROUND(I341*H341,2)</f>
        <v>0</v>
      </c>
      <c r="BL341" s="11" t="s">
        <v>178</v>
      </c>
      <c r="BM341" s="161" t="s">
        <v>535</v>
      </c>
    </row>
    <row r="342" spans="1:65" s="27" customFormat="1">
      <c r="A342" s="23"/>
      <c r="B342" s="24"/>
      <c r="C342" s="23"/>
      <c r="D342" s="163" t="s">
        <v>180</v>
      </c>
      <c r="E342" s="23"/>
      <c r="F342" s="164" t="s">
        <v>534</v>
      </c>
      <c r="G342" s="23"/>
      <c r="H342" s="23"/>
      <c r="I342" s="3"/>
      <c r="J342" s="23"/>
      <c r="K342" s="23"/>
      <c r="L342" s="24"/>
      <c r="M342" s="165"/>
      <c r="N342" s="166"/>
      <c r="O342" s="51"/>
      <c r="P342" s="51"/>
      <c r="Q342" s="51"/>
      <c r="R342" s="51"/>
      <c r="S342" s="51"/>
      <c r="T342" s="52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T342" s="11" t="s">
        <v>180</v>
      </c>
      <c r="AU342" s="11" t="s">
        <v>83</v>
      </c>
    </row>
    <row r="343" spans="1:65" s="167" customFormat="1">
      <c r="B343" s="168"/>
      <c r="D343" s="163" t="s">
        <v>182</v>
      </c>
      <c r="E343" s="169" t="s">
        <v>1</v>
      </c>
      <c r="F343" s="170" t="s">
        <v>516</v>
      </c>
      <c r="H343" s="171">
        <v>21.5</v>
      </c>
      <c r="I343" s="6"/>
      <c r="L343" s="168"/>
      <c r="M343" s="172"/>
      <c r="N343" s="173"/>
      <c r="O343" s="173"/>
      <c r="P343" s="173"/>
      <c r="Q343" s="173"/>
      <c r="R343" s="173"/>
      <c r="S343" s="173"/>
      <c r="T343" s="174"/>
      <c r="AT343" s="169" t="s">
        <v>182</v>
      </c>
      <c r="AU343" s="169" t="s">
        <v>83</v>
      </c>
      <c r="AV343" s="167" t="s">
        <v>83</v>
      </c>
      <c r="AW343" s="167" t="s">
        <v>31</v>
      </c>
      <c r="AX343" s="167" t="s">
        <v>81</v>
      </c>
      <c r="AY343" s="169" t="s">
        <v>171</v>
      </c>
    </row>
    <row r="344" spans="1:65" s="27" customFormat="1" ht="21.75" customHeight="1">
      <c r="A344" s="23"/>
      <c r="B344" s="24"/>
      <c r="C344" s="151" t="s">
        <v>536</v>
      </c>
      <c r="D344" s="151" t="s">
        <v>173</v>
      </c>
      <c r="E344" s="152" t="s">
        <v>537</v>
      </c>
      <c r="F344" s="153" t="s">
        <v>538</v>
      </c>
      <c r="G344" s="154" t="s">
        <v>176</v>
      </c>
      <c r="H344" s="155">
        <v>39.6</v>
      </c>
      <c r="I344" s="5"/>
      <c r="J344" s="156">
        <f>ROUND(I344*H344,2)</f>
        <v>0</v>
      </c>
      <c r="K344" s="153" t="s">
        <v>177</v>
      </c>
      <c r="L344" s="24"/>
      <c r="M344" s="157" t="s">
        <v>1</v>
      </c>
      <c r="N344" s="158" t="s">
        <v>39</v>
      </c>
      <c r="O344" s="51"/>
      <c r="P344" s="159">
        <f>O344*H344</f>
        <v>0</v>
      </c>
      <c r="Q344" s="159">
        <v>1.155E-3</v>
      </c>
      <c r="R344" s="159">
        <f>Q344*H344</f>
        <v>4.5738000000000001E-2</v>
      </c>
      <c r="S344" s="159">
        <v>0</v>
      </c>
      <c r="T344" s="160">
        <f>S344*H344</f>
        <v>0</v>
      </c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R344" s="161" t="s">
        <v>178</v>
      </c>
      <c r="AT344" s="161" t="s">
        <v>173</v>
      </c>
      <c r="AU344" s="161" t="s">
        <v>83</v>
      </c>
      <c r="AY344" s="11" t="s">
        <v>171</v>
      </c>
      <c r="BE344" s="162">
        <f>IF(N344="základní",J344,0)</f>
        <v>0</v>
      </c>
      <c r="BF344" s="162">
        <f>IF(N344="snížená",J344,0)</f>
        <v>0</v>
      </c>
      <c r="BG344" s="162">
        <f>IF(N344="zákl. přenesená",J344,0)</f>
        <v>0</v>
      </c>
      <c r="BH344" s="162">
        <f>IF(N344="sníž. přenesená",J344,0)</f>
        <v>0</v>
      </c>
      <c r="BI344" s="162">
        <f>IF(N344="nulová",J344,0)</f>
        <v>0</v>
      </c>
      <c r="BJ344" s="11" t="s">
        <v>81</v>
      </c>
      <c r="BK344" s="162">
        <f>ROUND(I344*H344,2)</f>
        <v>0</v>
      </c>
      <c r="BL344" s="11" t="s">
        <v>178</v>
      </c>
      <c r="BM344" s="161" t="s">
        <v>539</v>
      </c>
    </row>
    <row r="345" spans="1:65" s="27" customFormat="1">
      <c r="A345" s="23"/>
      <c r="B345" s="24"/>
      <c r="C345" s="23"/>
      <c r="D345" s="163" t="s">
        <v>180</v>
      </c>
      <c r="E345" s="23"/>
      <c r="F345" s="164" t="s">
        <v>540</v>
      </c>
      <c r="G345" s="23"/>
      <c r="H345" s="23"/>
      <c r="I345" s="3"/>
      <c r="J345" s="23"/>
      <c r="K345" s="23"/>
      <c r="L345" s="24"/>
      <c r="M345" s="165"/>
      <c r="N345" s="166"/>
      <c r="O345" s="51"/>
      <c r="P345" s="51"/>
      <c r="Q345" s="51"/>
      <c r="R345" s="51"/>
      <c r="S345" s="51"/>
      <c r="T345" s="52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T345" s="11" t="s">
        <v>180</v>
      </c>
      <c r="AU345" s="11" t="s">
        <v>83</v>
      </c>
    </row>
    <row r="346" spans="1:65" s="138" customFormat="1" ht="22.9" customHeight="1">
      <c r="B346" s="139"/>
      <c r="D346" s="140" t="s">
        <v>73</v>
      </c>
      <c r="E346" s="149" t="s">
        <v>541</v>
      </c>
      <c r="F346" s="149" t="s">
        <v>542</v>
      </c>
      <c r="I346" s="4"/>
      <c r="J346" s="150">
        <f>BK346</f>
        <v>0</v>
      </c>
      <c r="L346" s="139"/>
      <c r="M346" s="143"/>
      <c r="N346" s="144"/>
      <c r="O346" s="144"/>
      <c r="P346" s="145">
        <f>SUM(P347:P362)</f>
        <v>0</v>
      </c>
      <c r="Q346" s="144"/>
      <c r="R346" s="145">
        <f>SUM(R347:R362)</f>
        <v>0</v>
      </c>
      <c r="S346" s="144"/>
      <c r="T346" s="146">
        <f>SUM(T347:T362)</f>
        <v>0</v>
      </c>
      <c r="AR346" s="140" t="s">
        <v>81</v>
      </c>
      <c r="AT346" s="147" t="s">
        <v>73</v>
      </c>
      <c r="AU346" s="147" t="s">
        <v>81</v>
      </c>
      <c r="AY346" s="140" t="s">
        <v>171</v>
      </c>
      <c r="BK346" s="148">
        <f>SUM(BK347:BK362)</f>
        <v>0</v>
      </c>
    </row>
    <row r="347" spans="1:65" s="27" customFormat="1" ht="16.5" customHeight="1">
      <c r="A347" s="23"/>
      <c r="B347" s="24"/>
      <c r="C347" s="151" t="s">
        <v>543</v>
      </c>
      <c r="D347" s="151" t="s">
        <v>173</v>
      </c>
      <c r="E347" s="152" t="s">
        <v>544</v>
      </c>
      <c r="F347" s="153" t="s">
        <v>545</v>
      </c>
      <c r="G347" s="154" t="s">
        <v>223</v>
      </c>
      <c r="H347" s="155">
        <v>70.185000000000002</v>
      </c>
      <c r="I347" s="5"/>
      <c r="J347" s="156">
        <f>ROUND(I347*H347,2)</f>
        <v>0</v>
      </c>
      <c r="K347" s="153" t="s">
        <v>177</v>
      </c>
      <c r="L347" s="24"/>
      <c r="M347" s="157" t="s">
        <v>1</v>
      </c>
      <c r="N347" s="158" t="s">
        <v>39</v>
      </c>
      <c r="O347" s="51"/>
      <c r="P347" s="159">
        <f>O347*H347</f>
        <v>0</v>
      </c>
      <c r="Q347" s="159">
        <v>0</v>
      </c>
      <c r="R347" s="159">
        <f>Q347*H347</f>
        <v>0</v>
      </c>
      <c r="S347" s="159">
        <v>0</v>
      </c>
      <c r="T347" s="160">
        <f>S347*H347</f>
        <v>0</v>
      </c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R347" s="161" t="s">
        <v>178</v>
      </c>
      <c r="AT347" s="161" t="s">
        <v>173</v>
      </c>
      <c r="AU347" s="161" t="s">
        <v>83</v>
      </c>
      <c r="AY347" s="11" t="s">
        <v>171</v>
      </c>
      <c r="BE347" s="162">
        <f>IF(N347="základní",J347,0)</f>
        <v>0</v>
      </c>
      <c r="BF347" s="162">
        <f>IF(N347="snížená",J347,0)</f>
        <v>0</v>
      </c>
      <c r="BG347" s="162">
        <f>IF(N347="zákl. přenesená",J347,0)</f>
        <v>0</v>
      </c>
      <c r="BH347" s="162">
        <f>IF(N347="sníž. přenesená",J347,0)</f>
        <v>0</v>
      </c>
      <c r="BI347" s="162">
        <f>IF(N347="nulová",J347,0)</f>
        <v>0</v>
      </c>
      <c r="BJ347" s="11" t="s">
        <v>81</v>
      </c>
      <c r="BK347" s="162">
        <f>ROUND(I347*H347,2)</f>
        <v>0</v>
      </c>
      <c r="BL347" s="11" t="s">
        <v>178</v>
      </c>
      <c r="BM347" s="161" t="s">
        <v>546</v>
      </c>
    </row>
    <row r="348" spans="1:65" s="27" customFormat="1" ht="39">
      <c r="A348" s="23"/>
      <c r="B348" s="24"/>
      <c r="C348" s="23"/>
      <c r="D348" s="163" t="s">
        <v>180</v>
      </c>
      <c r="E348" s="23"/>
      <c r="F348" s="164" t="s">
        <v>547</v>
      </c>
      <c r="G348" s="23"/>
      <c r="H348" s="23"/>
      <c r="I348" s="3"/>
      <c r="J348" s="23"/>
      <c r="K348" s="23"/>
      <c r="L348" s="24"/>
      <c r="M348" s="165"/>
      <c r="N348" s="166"/>
      <c r="O348" s="51"/>
      <c r="P348" s="51"/>
      <c r="Q348" s="51"/>
      <c r="R348" s="51"/>
      <c r="S348" s="51"/>
      <c r="T348" s="52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T348" s="11" t="s">
        <v>180</v>
      </c>
      <c r="AU348" s="11" t="s">
        <v>83</v>
      </c>
    </row>
    <row r="349" spans="1:65" s="27" customFormat="1" ht="16.5" customHeight="1">
      <c r="A349" s="23"/>
      <c r="B349" s="24"/>
      <c r="C349" s="151" t="s">
        <v>548</v>
      </c>
      <c r="D349" s="151" t="s">
        <v>173</v>
      </c>
      <c r="E349" s="152" t="s">
        <v>549</v>
      </c>
      <c r="F349" s="153" t="s">
        <v>550</v>
      </c>
      <c r="G349" s="154" t="s">
        <v>379</v>
      </c>
      <c r="H349" s="155">
        <v>14</v>
      </c>
      <c r="I349" s="5"/>
      <c r="J349" s="156">
        <f>ROUND(I349*H349,2)</f>
        <v>0</v>
      </c>
      <c r="K349" s="153" t="s">
        <v>177</v>
      </c>
      <c r="L349" s="24"/>
      <c r="M349" s="157" t="s">
        <v>1</v>
      </c>
      <c r="N349" s="158" t="s">
        <v>39</v>
      </c>
      <c r="O349" s="51"/>
      <c r="P349" s="159">
        <f>O349*H349</f>
        <v>0</v>
      </c>
      <c r="Q349" s="159">
        <v>0</v>
      </c>
      <c r="R349" s="159">
        <f>Q349*H349</f>
        <v>0</v>
      </c>
      <c r="S349" s="159">
        <v>0</v>
      </c>
      <c r="T349" s="160">
        <f>S349*H349</f>
        <v>0</v>
      </c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R349" s="161" t="s">
        <v>178</v>
      </c>
      <c r="AT349" s="161" t="s">
        <v>173</v>
      </c>
      <c r="AU349" s="161" t="s">
        <v>83</v>
      </c>
      <c r="AY349" s="11" t="s">
        <v>171</v>
      </c>
      <c r="BE349" s="162">
        <f>IF(N349="základní",J349,0)</f>
        <v>0</v>
      </c>
      <c r="BF349" s="162">
        <f>IF(N349="snížená",J349,0)</f>
        <v>0</v>
      </c>
      <c r="BG349" s="162">
        <f>IF(N349="zákl. přenesená",J349,0)</f>
        <v>0</v>
      </c>
      <c r="BH349" s="162">
        <f>IF(N349="sníž. přenesená",J349,0)</f>
        <v>0</v>
      </c>
      <c r="BI349" s="162">
        <f>IF(N349="nulová",J349,0)</f>
        <v>0</v>
      </c>
      <c r="BJ349" s="11" t="s">
        <v>81</v>
      </c>
      <c r="BK349" s="162">
        <f>ROUND(I349*H349,2)</f>
        <v>0</v>
      </c>
      <c r="BL349" s="11" t="s">
        <v>178</v>
      </c>
      <c r="BM349" s="161" t="s">
        <v>551</v>
      </c>
    </row>
    <row r="350" spans="1:65" s="27" customFormat="1">
      <c r="A350" s="23"/>
      <c r="B350" s="24"/>
      <c r="C350" s="23"/>
      <c r="D350" s="163" t="s">
        <v>180</v>
      </c>
      <c r="E350" s="23"/>
      <c r="F350" s="164" t="s">
        <v>552</v>
      </c>
      <c r="G350" s="23"/>
      <c r="H350" s="23"/>
      <c r="I350" s="3"/>
      <c r="J350" s="23"/>
      <c r="K350" s="23"/>
      <c r="L350" s="24"/>
      <c r="M350" s="165"/>
      <c r="N350" s="166"/>
      <c r="O350" s="51"/>
      <c r="P350" s="51"/>
      <c r="Q350" s="51"/>
      <c r="R350" s="51"/>
      <c r="S350" s="51"/>
      <c r="T350" s="52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T350" s="11" t="s">
        <v>180</v>
      </c>
      <c r="AU350" s="11" t="s">
        <v>83</v>
      </c>
    </row>
    <row r="351" spans="1:65" s="27" customFormat="1" ht="21.75" customHeight="1">
      <c r="A351" s="23"/>
      <c r="B351" s="24"/>
      <c r="C351" s="151" t="s">
        <v>553</v>
      </c>
      <c r="D351" s="151" t="s">
        <v>173</v>
      </c>
      <c r="E351" s="152" t="s">
        <v>554</v>
      </c>
      <c r="F351" s="153" t="s">
        <v>555</v>
      </c>
      <c r="G351" s="154" t="s">
        <v>223</v>
      </c>
      <c r="H351" s="155">
        <v>70.185000000000002</v>
      </c>
      <c r="I351" s="5"/>
      <c r="J351" s="156">
        <f>ROUND(I351*H351,2)</f>
        <v>0</v>
      </c>
      <c r="K351" s="153" t="s">
        <v>177</v>
      </c>
      <c r="L351" s="24"/>
      <c r="M351" s="157" t="s">
        <v>1</v>
      </c>
      <c r="N351" s="158" t="s">
        <v>39</v>
      </c>
      <c r="O351" s="51"/>
      <c r="P351" s="159">
        <f>O351*H351</f>
        <v>0</v>
      </c>
      <c r="Q351" s="159">
        <v>0</v>
      </c>
      <c r="R351" s="159">
        <f>Q351*H351</f>
        <v>0</v>
      </c>
      <c r="S351" s="159">
        <v>0</v>
      </c>
      <c r="T351" s="160">
        <f>S351*H351</f>
        <v>0</v>
      </c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R351" s="161" t="s">
        <v>178</v>
      </c>
      <c r="AT351" s="161" t="s">
        <v>173</v>
      </c>
      <c r="AU351" s="161" t="s">
        <v>83</v>
      </c>
      <c r="AY351" s="11" t="s">
        <v>171</v>
      </c>
      <c r="BE351" s="162">
        <f>IF(N351="základní",J351,0)</f>
        <v>0</v>
      </c>
      <c r="BF351" s="162">
        <f>IF(N351="snížená",J351,0)</f>
        <v>0</v>
      </c>
      <c r="BG351" s="162">
        <f>IF(N351="zákl. přenesená",J351,0)</f>
        <v>0</v>
      </c>
      <c r="BH351" s="162">
        <f>IF(N351="sníž. přenesená",J351,0)</f>
        <v>0</v>
      </c>
      <c r="BI351" s="162">
        <f>IF(N351="nulová",J351,0)</f>
        <v>0</v>
      </c>
      <c r="BJ351" s="11" t="s">
        <v>81</v>
      </c>
      <c r="BK351" s="162">
        <f>ROUND(I351*H351,2)</f>
        <v>0</v>
      </c>
      <c r="BL351" s="11" t="s">
        <v>178</v>
      </c>
      <c r="BM351" s="161" t="s">
        <v>556</v>
      </c>
    </row>
    <row r="352" spans="1:65" s="27" customFormat="1" ht="29.25">
      <c r="A352" s="23"/>
      <c r="B352" s="24"/>
      <c r="C352" s="23"/>
      <c r="D352" s="163" t="s">
        <v>180</v>
      </c>
      <c r="E352" s="23"/>
      <c r="F352" s="164" t="s">
        <v>557</v>
      </c>
      <c r="G352" s="23"/>
      <c r="H352" s="23"/>
      <c r="I352" s="3"/>
      <c r="J352" s="23"/>
      <c r="K352" s="23"/>
      <c r="L352" s="24"/>
      <c r="M352" s="165"/>
      <c r="N352" s="166"/>
      <c r="O352" s="51"/>
      <c r="P352" s="51"/>
      <c r="Q352" s="51"/>
      <c r="R352" s="51"/>
      <c r="S352" s="51"/>
      <c r="T352" s="52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T352" s="11" t="s">
        <v>180</v>
      </c>
      <c r="AU352" s="11" t="s">
        <v>83</v>
      </c>
    </row>
    <row r="353" spans="1:65" s="167" customFormat="1">
      <c r="B353" s="168"/>
      <c r="D353" s="163" t="s">
        <v>182</v>
      </c>
      <c r="E353" s="169" t="s">
        <v>1</v>
      </c>
      <c r="F353" s="170" t="s">
        <v>558</v>
      </c>
      <c r="H353" s="171">
        <v>70.185000000000002</v>
      </c>
      <c r="I353" s="6"/>
      <c r="L353" s="168"/>
      <c r="M353" s="172"/>
      <c r="N353" s="173"/>
      <c r="O353" s="173"/>
      <c r="P353" s="173"/>
      <c r="Q353" s="173"/>
      <c r="R353" s="173"/>
      <c r="S353" s="173"/>
      <c r="T353" s="174"/>
      <c r="AT353" s="169" t="s">
        <v>182</v>
      </c>
      <c r="AU353" s="169" t="s">
        <v>83</v>
      </c>
      <c r="AV353" s="167" t="s">
        <v>83</v>
      </c>
      <c r="AW353" s="167" t="s">
        <v>31</v>
      </c>
      <c r="AX353" s="167" t="s">
        <v>81</v>
      </c>
      <c r="AY353" s="169" t="s">
        <v>171</v>
      </c>
    </row>
    <row r="354" spans="1:65" s="27" customFormat="1" ht="16.5" customHeight="1">
      <c r="A354" s="23"/>
      <c r="B354" s="24"/>
      <c r="C354" s="151" t="s">
        <v>559</v>
      </c>
      <c r="D354" s="151" t="s">
        <v>173</v>
      </c>
      <c r="E354" s="152" t="s">
        <v>560</v>
      </c>
      <c r="F354" s="153" t="s">
        <v>561</v>
      </c>
      <c r="G354" s="154" t="s">
        <v>223</v>
      </c>
      <c r="H354" s="155">
        <v>70.185000000000002</v>
      </c>
      <c r="I354" s="5"/>
      <c r="J354" s="156">
        <f>ROUND(I354*H354,2)</f>
        <v>0</v>
      </c>
      <c r="K354" s="153" t="s">
        <v>177</v>
      </c>
      <c r="L354" s="24"/>
      <c r="M354" s="157" t="s">
        <v>1</v>
      </c>
      <c r="N354" s="158" t="s">
        <v>39</v>
      </c>
      <c r="O354" s="51"/>
      <c r="P354" s="159">
        <f>O354*H354</f>
        <v>0</v>
      </c>
      <c r="Q354" s="159">
        <v>0</v>
      </c>
      <c r="R354" s="159">
        <f>Q354*H354</f>
        <v>0</v>
      </c>
      <c r="S354" s="159">
        <v>0</v>
      </c>
      <c r="T354" s="160">
        <f>S354*H354</f>
        <v>0</v>
      </c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R354" s="161" t="s">
        <v>178</v>
      </c>
      <c r="AT354" s="161" t="s">
        <v>173</v>
      </c>
      <c r="AU354" s="161" t="s">
        <v>83</v>
      </c>
      <c r="AY354" s="11" t="s">
        <v>171</v>
      </c>
      <c r="BE354" s="162">
        <f>IF(N354="základní",J354,0)</f>
        <v>0</v>
      </c>
      <c r="BF354" s="162">
        <f>IF(N354="snížená",J354,0)</f>
        <v>0</v>
      </c>
      <c r="BG354" s="162">
        <f>IF(N354="zákl. přenesená",J354,0)</f>
        <v>0</v>
      </c>
      <c r="BH354" s="162">
        <f>IF(N354="sníž. přenesená",J354,0)</f>
        <v>0</v>
      </c>
      <c r="BI354" s="162">
        <f>IF(N354="nulová",J354,0)</f>
        <v>0</v>
      </c>
      <c r="BJ354" s="11" t="s">
        <v>81</v>
      </c>
      <c r="BK354" s="162">
        <f>ROUND(I354*H354,2)</f>
        <v>0</v>
      </c>
      <c r="BL354" s="11" t="s">
        <v>178</v>
      </c>
      <c r="BM354" s="161" t="s">
        <v>562</v>
      </c>
    </row>
    <row r="355" spans="1:65" s="27" customFormat="1" ht="29.25">
      <c r="A355" s="23"/>
      <c r="B355" s="24"/>
      <c r="C355" s="23"/>
      <c r="D355" s="163" t="s">
        <v>180</v>
      </c>
      <c r="E355" s="23"/>
      <c r="F355" s="164" t="s">
        <v>563</v>
      </c>
      <c r="G355" s="23"/>
      <c r="H355" s="23"/>
      <c r="I355" s="3"/>
      <c r="J355" s="23"/>
      <c r="K355" s="23"/>
      <c r="L355" s="24"/>
      <c r="M355" s="165"/>
      <c r="N355" s="166"/>
      <c r="O355" s="51"/>
      <c r="P355" s="51"/>
      <c r="Q355" s="51"/>
      <c r="R355" s="51"/>
      <c r="S355" s="51"/>
      <c r="T355" s="52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T355" s="11" t="s">
        <v>180</v>
      </c>
      <c r="AU355" s="11" t="s">
        <v>83</v>
      </c>
    </row>
    <row r="356" spans="1:65" s="27" customFormat="1" ht="21.75" customHeight="1">
      <c r="A356" s="23"/>
      <c r="B356" s="24"/>
      <c r="C356" s="151" t="s">
        <v>564</v>
      </c>
      <c r="D356" s="151" t="s">
        <v>173</v>
      </c>
      <c r="E356" s="152" t="s">
        <v>565</v>
      </c>
      <c r="F356" s="153" t="s">
        <v>566</v>
      </c>
      <c r="G356" s="154" t="s">
        <v>223</v>
      </c>
      <c r="H356" s="155">
        <v>912.40499999999997</v>
      </c>
      <c r="I356" s="5"/>
      <c r="J356" s="156">
        <f>ROUND(I356*H356,2)</f>
        <v>0</v>
      </c>
      <c r="K356" s="153" t="s">
        <v>177</v>
      </c>
      <c r="L356" s="24"/>
      <c r="M356" s="157" t="s">
        <v>1</v>
      </c>
      <c r="N356" s="158" t="s">
        <v>39</v>
      </c>
      <c r="O356" s="51"/>
      <c r="P356" s="159">
        <f>O356*H356</f>
        <v>0</v>
      </c>
      <c r="Q356" s="159">
        <v>0</v>
      </c>
      <c r="R356" s="159">
        <f>Q356*H356</f>
        <v>0</v>
      </c>
      <c r="S356" s="159">
        <v>0</v>
      </c>
      <c r="T356" s="160">
        <f>S356*H356</f>
        <v>0</v>
      </c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R356" s="161" t="s">
        <v>178</v>
      </c>
      <c r="AT356" s="161" t="s">
        <v>173</v>
      </c>
      <c r="AU356" s="161" t="s">
        <v>83</v>
      </c>
      <c r="AY356" s="11" t="s">
        <v>171</v>
      </c>
      <c r="BE356" s="162">
        <f>IF(N356="základní",J356,0)</f>
        <v>0</v>
      </c>
      <c r="BF356" s="162">
        <f>IF(N356="snížená",J356,0)</f>
        <v>0</v>
      </c>
      <c r="BG356" s="162">
        <f>IF(N356="zákl. přenesená",J356,0)</f>
        <v>0</v>
      </c>
      <c r="BH356" s="162">
        <f>IF(N356="sníž. přenesená",J356,0)</f>
        <v>0</v>
      </c>
      <c r="BI356" s="162">
        <f>IF(N356="nulová",J356,0)</f>
        <v>0</v>
      </c>
      <c r="BJ356" s="11" t="s">
        <v>81</v>
      </c>
      <c r="BK356" s="162">
        <f>ROUND(I356*H356,2)</f>
        <v>0</v>
      </c>
      <c r="BL356" s="11" t="s">
        <v>178</v>
      </c>
      <c r="BM356" s="161" t="s">
        <v>567</v>
      </c>
    </row>
    <row r="357" spans="1:65" s="27" customFormat="1" ht="29.25">
      <c r="A357" s="23"/>
      <c r="B357" s="24"/>
      <c r="C357" s="23"/>
      <c r="D357" s="163" t="s">
        <v>180</v>
      </c>
      <c r="E357" s="23"/>
      <c r="F357" s="164" t="s">
        <v>568</v>
      </c>
      <c r="G357" s="23"/>
      <c r="H357" s="23"/>
      <c r="I357" s="3"/>
      <c r="J357" s="23"/>
      <c r="K357" s="23"/>
      <c r="L357" s="24"/>
      <c r="M357" s="165"/>
      <c r="N357" s="166"/>
      <c r="O357" s="51"/>
      <c r="P357" s="51"/>
      <c r="Q357" s="51"/>
      <c r="R357" s="51"/>
      <c r="S357" s="51"/>
      <c r="T357" s="52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T357" s="11" t="s">
        <v>180</v>
      </c>
      <c r="AU357" s="11" t="s">
        <v>83</v>
      </c>
    </row>
    <row r="358" spans="1:65" s="167" customFormat="1">
      <c r="B358" s="168"/>
      <c r="D358" s="163" t="s">
        <v>182</v>
      </c>
      <c r="F358" s="170" t="s">
        <v>569</v>
      </c>
      <c r="H358" s="171">
        <v>912.40499999999997</v>
      </c>
      <c r="I358" s="6"/>
      <c r="L358" s="168"/>
      <c r="M358" s="172"/>
      <c r="N358" s="173"/>
      <c r="O358" s="173"/>
      <c r="P358" s="173"/>
      <c r="Q358" s="173"/>
      <c r="R358" s="173"/>
      <c r="S358" s="173"/>
      <c r="T358" s="174"/>
      <c r="AT358" s="169" t="s">
        <v>182</v>
      </c>
      <c r="AU358" s="169" t="s">
        <v>83</v>
      </c>
      <c r="AV358" s="167" t="s">
        <v>83</v>
      </c>
      <c r="AW358" s="167" t="s">
        <v>3</v>
      </c>
      <c r="AX358" s="167" t="s">
        <v>81</v>
      </c>
      <c r="AY358" s="169" t="s">
        <v>171</v>
      </c>
    </row>
    <row r="359" spans="1:65" s="27" customFormat="1" ht="21.75" customHeight="1">
      <c r="A359" s="23"/>
      <c r="B359" s="24"/>
      <c r="C359" s="151" t="s">
        <v>570</v>
      </c>
      <c r="D359" s="151" t="s">
        <v>173</v>
      </c>
      <c r="E359" s="152" t="s">
        <v>571</v>
      </c>
      <c r="F359" s="153" t="s">
        <v>572</v>
      </c>
      <c r="G359" s="154" t="s">
        <v>223</v>
      </c>
      <c r="H359" s="155">
        <v>70.185000000000002</v>
      </c>
      <c r="I359" s="5"/>
      <c r="J359" s="156">
        <f>ROUND(I359*H359,2)</f>
        <v>0</v>
      </c>
      <c r="K359" s="153" t="s">
        <v>177</v>
      </c>
      <c r="L359" s="24"/>
      <c r="M359" s="157" t="s">
        <v>1</v>
      </c>
      <c r="N359" s="158" t="s">
        <v>39</v>
      </c>
      <c r="O359" s="51"/>
      <c r="P359" s="159">
        <f>O359*H359</f>
        <v>0</v>
      </c>
      <c r="Q359" s="159">
        <v>0</v>
      </c>
      <c r="R359" s="159">
        <f>Q359*H359</f>
        <v>0</v>
      </c>
      <c r="S359" s="159">
        <v>0</v>
      </c>
      <c r="T359" s="160">
        <f>S359*H359</f>
        <v>0</v>
      </c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R359" s="161" t="s">
        <v>178</v>
      </c>
      <c r="AT359" s="161" t="s">
        <v>173</v>
      </c>
      <c r="AU359" s="161" t="s">
        <v>83</v>
      </c>
      <c r="AY359" s="11" t="s">
        <v>171</v>
      </c>
      <c r="BE359" s="162">
        <f>IF(N359="základní",J359,0)</f>
        <v>0</v>
      </c>
      <c r="BF359" s="162">
        <f>IF(N359="snížená",J359,0)</f>
        <v>0</v>
      </c>
      <c r="BG359" s="162">
        <f>IF(N359="zákl. přenesená",J359,0)</f>
        <v>0</v>
      </c>
      <c r="BH359" s="162">
        <f>IF(N359="sníž. přenesená",J359,0)</f>
        <v>0</v>
      </c>
      <c r="BI359" s="162">
        <f>IF(N359="nulová",J359,0)</f>
        <v>0</v>
      </c>
      <c r="BJ359" s="11" t="s">
        <v>81</v>
      </c>
      <c r="BK359" s="162">
        <f>ROUND(I359*H359,2)</f>
        <v>0</v>
      </c>
      <c r="BL359" s="11" t="s">
        <v>178</v>
      </c>
      <c r="BM359" s="161" t="s">
        <v>573</v>
      </c>
    </row>
    <row r="360" spans="1:65" s="27" customFormat="1" ht="29.25">
      <c r="A360" s="23"/>
      <c r="B360" s="24"/>
      <c r="C360" s="23"/>
      <c r="D360" s="163" t="s">
        <v>180</v>
      </c>
      <c r="E360" s="23"/>
      <c r="F360" s="164" t="s">
        <v>574</v>
      </c>
      <c r="G360" s="23"/>
      <c r="H360" s="23"/>
      <c r="I360" s="3"/>
      <c r="J360" s="23"/>
      <c r="K360" s="23"/>
      <c r="L360" s="24"/>
      <c r="M360" s="165"/>
      <c r="N360" s="166"/>
      <c r="O360" s="51"/>
      <c r="P360" s="51"/>
      <c r="Q360" s="51"/>
      <c r="R360" s="51"/>
      <c r="S360" s="51"/>
      <c r="T360" s="52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T360" s="11" t="s">
        <v>180</v>
      </c>
      <c r="AU360" s="11" t="s">
        <v>83</v>
      </c>
    </row>
    <row r="361" spans="1:65" s="27" customFormat="1" ht="16.5" customHeight="1">
      <c r="A361" s="23"/>
      <c r="B361" s="24"/>
      <c r="C361" s="151" t="s">
        <v>575</v>
      </c>
      <c r="D361" s="151" t="s">
        <v>173</v>
      </c>
      <c r="E361" s="152" t="s">
        <v>576</v>
      </c>
      <c r="F361" s="153" t="s">
        <v>577</v>
      </c>
      <c r="G361" s="154" t="s">
        <v>223</v>
      </c>
      <c r="H361" s="155">
        <v>70.185000000000002</v>
      </c>
      <c r="I361" s="5"/>
      <c r="J361" s="156">
        <f>ROUND(I361*H361,2)</f>
        <v>0</v>
      </c>
      <c r="K361" s="153" t="s">
        <v>177</v>
      </c>
      <c r="L361" s="24"/>
      <c r="M361" s="157" t="s">
        <v>1</v>
      </c>
      <c r="N361" s="158" t="s">
        <v>39</v>
      </c>
      <c r="O361" s="51"/>
      <c r="P361" s="159">
        <f>O361*H361</f>
        <v>0</v>
      </c>
      <c r="Q361" s="159">
        <v>0</v>
      </c>
      <c r="R361" s="159">
        <f>Q361*H361</f>
        <v>0</v>
      </c>
      <c r="S361" s="159">
        <v>0</v>
      </c>
      <c r="T361" s="160">
        <f>S361*H361</f>
        <v>0</v>
      </c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R361" s="161" t="s">
        <v>178</v>
      </c>
      <c r="AT361" s="161" t="s">
        <v>173</v>
      </c>
      <c r="AU361" s="161" t="s">
        <v>83</v>
      </c>
      <c r="AY361" s="11" t="s">
        <v>171</v>
      </c>
      <c r="BE361" s="162">
        <f>IF(N361="základní",J361,0)</f>
        <v>0</v>
      </c>
      <c r="BF361" s="162">
        <f>IF(N361="snížená",J361,0)</f>
        <v>0</v>
      </c>
      <c r="BG361" s="162">
        <f>IF(N361="zákl. přenesená",J361,0)</f>
        <v>0</v>
      </c>
      <c r="BH361" s="162">
        <f>IF(N361="sníž. přenesená",J361,0)</f>
        <v>0</v>
      </c>
      <c r="BI361" s="162">
        <f>IF(N361="nulová",J361,0)</f>
        <v>0</v>
      </c>
      <c r="BJ361" s="11" t="s">
        <v>81</v>
      </c>
      <c r="BK361" s="162">
        <f>ROUND(I361*H361,2)</f>
        <v>0</v>
      </c>
      <c r="BL361" s="11" t="s">
        <v>178</v>
      </c>
      <c r="BM361" s="161" t="s">
        <v>578</v>
      </c>
    </row>
    <row r="362" spans="1:65" s="27" customFormat="1" ht="19.5">
      <c r="A362" s="23"/>
      <c r="B362" s="24"/>
      <c r="C362" s="23"/>
      <c r="D362" s="163" t="s">
        <v>180</v>
      </c>
      <c r="E362" s="23"/>
      <c r="F362" s="164" t="s">
        <v>579</v>
      </c>
      <c r="G362" s="23"/>
      <c r="H362" s="23"/>
      <c r="I362" s="3"/>
      <c r="J362" s="23"/>
      <c r="K362" s="23"/>
      <c r="L362" s="24"/>
      <c r="M362" s="165"/>
      <c r="N362" s="166"/>
      <c r="O362" s="51"/>
      <c r="P362" s="51"/>
      <c r="Q362" s="51"/>
      <c r="R362" s="51"/>
      <c r="S362" s="51"/>
      <c r="T362" s="52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T362" s="11" t="s">
        <v>180</v>
      </c>
      <c r="AU362" s="11" t="s">
        <v>83</v>
      </c>
    </row>
    <row r="363" spans="1:65" s="138" customFormat="1" ht="22.9" customHeight="1">
      <c r="B363" s="139"/>
      <c r="D363" s="140" t="s">
        <v>73</v>
      </c>
      <c r="E363" s="149" t="s">
        <v>580</v>
      </c>
      <c r="F363" s="149" t="s">
        <v>581</v>
      </c>
      <c r="I363" s="4"/>
      <c r="J363" s="150">
        <f>BK363</f>
        <v>0</v>
      </c>
      <c r="L363" s="139"/>
      <c r="M363" s="143"/>
      <c r="N363" s="144"/>
      <c r="O363" s="144"/>
      <c r="P363" s="145">
        <f>SUM(P364:P367)</f>
        <v>0</v>
      </c>
      <c r="Q363" s="144"/>
      <c r="R363" s="145">
        <f>SUM(R364:R367)</f>
        <v>0</v>
      </c>
      <c r="S363" s="144"/>
      <c r="T363" s="146">
        <f>SUM(T364:T367)</f>
        <v>0</v>
      </c>
      <c r="AR363" s="140" t="s">
        <v>81</v>
      </c>
      <c r="AT363" s="147" t="s">
        <v>73</v>
      </c>
      <c r="AU363" s="147" t="s">
        <v>81</v>
      </c>
      <c r="AY363" s="140" t="s">
        <v>171</v>
      </c>
      <c r="BK363" s="148">
        <f>SUM(BK364:BK367)</f>
        <v>0</v>
      </c>
    </row>
    <row r="364" spans="1:65" s="27" customFormat="1" ht="21.75" customHeight="1">
      <c r="A364" s="23"/>
      <c r="B364" s="24"/>
      <c r="C364" s="151" t="s">
        <v>582</v>
      </c>
      <c r="D364" s="151" t="s">
        <v>173</v>
      </c>
      <c r="E364" s="152" t="s">
        <v>583</v>
      </c>
      <c r="F364" s="153" t="s">
        <v>584</v>
      </c>
      <c r="G364" s="154" t="s">
        <v>223</v>
      </c>
      <c r="H364" s="155">
        <v>220.25899999999999</v>
      </c>
      <c r="I364" s="5"/>
      <c r="J364" s="156">
        <f>ROUND(I364*H364,2)</f>
        <v>0</v>
      </c>
      <c r="K364" s="153" t="s">
        <v>177</v>
      </c>
      <c r="L364" s="24"/>
      <c r="M364" s="157" t="s">
        <v>1</v>
      </c>
      <c r="N364" s="158" t="s">
        <v>39</v>
      </c>
      <c r="O364" s="51"/>
      <c r="P364" s="159">
        <f>O364*H364</f>
        <v>0</v>
      </c>
      <c r="Q364" s="159">
        <v>0</v>
      </c>
      <c r="R364" s="159">
        <f>Q364*H364</f>
        <v>0</v>
      </c>
      <c r="S364" s="159">
        <v>0</v>
      </c>
      <c r="T364" s="160">
        <f>S364*H364</f>
        <v>0</v>
      </c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R364" s="161" t="s">
        <v>178</v>
      </c>
      <c r="AT364" s="161" t="s">
        <v>173</v>
      </c>
      <c r="AU364" s="161" t="s">
        <v>83</v>
      </c>
      <c r="AY364" s="11" t="s">
        <v>171</v>
      </c>
      <c r="BE364" s="162">
        <f>IF(N364="základní",J364,0)</f>
        <v>0</v>
      </c>
      <c r="BF364" s="162">
        <f>IF(N364="snížená",J364,0)</f>
        <v>0</v>
      </c>
      <c r="BG364" s="162">
        <f>IF(N364="zákl. přenesená",J364,0)</f>
        <v>0</v>
      </c>
      <c r="BH364" s="162">
        <f>IF(N364="sníž. přenesená",J364,0)</f>
        <v>0</v>
      </c>
      <c r="BI364" s="162">
        <f>IF(N364="nulová",J364,0)</f>
        <v>0</v>
      </c>
      <c r="BJ364" s="11" t="s">
        <v>81</v>
      </c>
      <c r="BK364" s="162">
        <f>ROUND(I364*H364,2)</f>
        <v>0</v>
      </c>
      <c r="BL364" s="11" t="s">
        <v>178</v>
      </c>
      <c r="BM364" s="161" t="s">
        <v>585</v>
      </c>
    </row>
    <row r="365" spans="1:65" s="27" customFormat="1" ht="29.25">
      <c r="A365" s="23"/>
      <c r="B365" s="24"/>
      <c r="C365" s="23"/>
      <c r="D365" s="163" t="s">
        <v>180</v>
      </c>
      <c r="E365" s="23"/>
      <c r="F365" s="164" t="s">
        <v>586</v>
      </c>
      <c r="G365" s="23"/>
      <c r="H365" s="23"/>
      <c r="I365" s="3"/>
      <c r="J365" s="23"/>
      <c r="K365" s="23"/>
      <c r="L365" s="24"/>
      <c r="M365" s="165"/>
      <c r="N365" s="166"/>
      <c r="O365" s="51"/>
      <c r="P365" s="51"/>
      <c r="Q365" s="51"/>
      <c r="R365" s="51"/>
      <c r="S365" s="51"/>
      <c r="T365" s="52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T365" s="11" t="s">
        <v>180</v>
      </c>
      <c r="AU365" s="11" t="s">
        <v>83</v>
      </c>
    </row>
    <row r="366" spans="1:65" s="27" customFormat="1" ht="21.75" customHeight="1">
      <c r="A366" s="23"/>
      <c r="B366" s="24"/>
      <c r="C366" s="151" t="s">
        <v>587</v>
      </c>
      <c r="D366" s="151" t="s">
        <v>173</v>
      </c>
      <c r="E366" s="152" t="s">
        <v>588</v>
      </c>
      <c r="F366" s="153" t="s">
        <v>589</v>
      </c>
      <c r="G366" s="154" t="s">
        <v>223</v>
      </c>
      <c r="H366" s="155">
        <v>220.25899999999999</v>
      </c>
      <c r="I366" s="5"/>
      <c r="J366" s="156">
        <f>ROUND(I366*H366,2)</f>
        <v>0</v>
      </c>
      <c r="K366" s="153" t="s">
        <v>177</v>
      </c>
      <c r="L366" s="24"/>
      <c r="M366" s="157" t="s">
        <v>1</v>
      </c>
      <c r="N366" s="158" t="s">
        <v>39</v>
      </c>
      <c r="O366" s="51"/>
      <c r="P366" s="159">
        <f>O366*H366</f>
        <v>0</v>
      </c>
      <c r="Q366" s="159">
        <v>0</v>
      </c>
      <c r="R366" s="159">
        <f>Q366*H366</f>
        <v>0</v>
      </c>
      <c r="S366" s="159">
        <v>0</v>
      </c>
      <c r="T366" s="160">
        <f>S366*H366</f>
        <v>0</v>
      </c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R366" s="161" t="s">
        <v>178</v>
      </c>
      <c r="AT366" s="161" t="s">
        <v>173</v>
      </c>
      <c r="AU366" s="161" t="s">
        <v>83</v>
      </c>
      <c r="AY366" s="11" t="s">
        <v>171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11" t="s">
        <v>81</v>
      </c>
      <c r="BK366" s="162">
        <f>ROUND(I366*H366,2)</f>
        <v>0</v>
      </c>
      <c r="BL366" s="11" t="s">
        <v>178</v>
      </c>
      <c r="BM366" s="161" t="s">
        <v>590</v>
      </c>
    </row>
    <row r="367" spans="1:65" s="27" customFormat="1" ht="29.25">
      <c r="A367" s="23"/>
      <c r="B367" s="24"/>
      <c r="C367" s="23"/>
      <c r="D367" s="163" t="s">
        <v>180</v>
      </c>
      <c r="E367" s="23"/>
      <c r="F367" s="164" t="s">
        <v>591</v>
      </c>
      <c r="G367" s="23"/>
      <c r="H367" s="23"/>
      <c r="I367" s="3"/>
      <c r="J367" s="23"/>
      <c r="K367" s="23"/>
      <c r="L367" s="24"/>
      <c r="M367" s="165"/>
      <c r="N367" s="166"/>
      <c r="O367" s="51"/>
      <c r="P367" s="51"/>
      <c r="Q367" s="51"/>
      <c r="R367" s="51"/>
      <c r="S367" s="51"/>
      <c r="T367" s="52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T367" s="11" t="s">
        <v>180</v>
      </c>
      <c r="AU367" s="11" t="s">
        <v>83</v>
      </c>
    </row>
    <row r="368" spans="1:65" s="138" customFormat="1" ht="25.9" customHeight="1">
      <c r="B368" s="139"/>
      <c r="D368" s="140" t="s">
        <v>73</v>
      </c>
      <c r="E368" s="141" t="s">
        <v>592</v>
      </c>
      <c r="F368" s="141" t="s">
        <v>593</v>
      </c>
      <c r="I368" s="4"/>
      <c r="J368" s="142">
        <f>BK368</f>
        <v>0</v>
      </c>
      <c r="L368" s="139"/>
      <c r="M368" s="143"/>
      <c r="N368" s="144"/>
      <c r="O368" s="144"/>
      <c r="P368" s="145">
        <f>P369+P404</f>
        <v>0</v>
      </c>
      <c r="Q368" s="144"/>
      <c r="R368" s="145">
        <f>R369+R404</f>
        <v>2.9156292430000001</v>
      </c>
      <c r="S368" s="144"/>
      <c r="T368" s="146">
        <f>T369+T404</f>
        <v>0</v>
      </c>
      <c r="AR368" s="140" t="s">
        <v>83</v>
      </c>
      <c r="AT368" s="147" t="s">
        <v>73</v>
      </c>
      <c r="AU368" s="147" t="s">
        <v>74</v>
      </c>
      <c r="AY368" s="140" t="s">
        <v>171</v>
      </c>
      <c r="BK368" s="148">
        <f>BK369+BK404</f>
        <v>0</v>
      </c>
    </row>
    <row r="369" spans="1:65" s="138" customFormat="1" ht="22.9" customHeight="1">
      <c r="B369" s="139"/>
      <c r="D369" s="140" t="s">
        <v>73</v>
      </c>
      <c r="E369" s="149" t="s">
        <v>594</v>
      </c>
      <c r="F369" s="149" t="s">
        <v>595</v>
      </c>
      <c r="I369" s="4"/>
      <c r="J369" s="150">
        <f>BK369</f>
        <v>0</v>
      </c>
      <c r="L369" s="139"/>
      <c r="M369" s="143"/>
      <c r="N369" s="144"/>
      <c r="O369" s="144"/>
      <c r="P369" s="145">
        <f>SUM(P370:P403)</f>
        <v>0</v>
      </c>
      <c r="Q369" s="144"/>
      <c r="R369" s="145">
        <f>SUM(R370:R403)</f>
        <v>0.41213955000000002</v>
      </c>
      <c r="S369" s="144"/>
      <c r="T369" s="146">
        <f>SUM(T370:T403)</f>
        <v>0</v>
      </c>
      <c r="AR369" s="140" t="s">
        <v>83</v>
      </c>
      <c r="AT369" s="147" t="s">
        <v>73</v>
      </c>
      <c r="AU369" s="147" t="s">
        <v>81</v>
      </c>
      <c r="AY369" s="140" t="s">
        <v>171</v>
      </c>
      <c r="BK369" s="148">
        <f>SUM(BK370:BK403)</f>
        <v>0</v>
      </c>
    </row>
    <row r="370" spans="1:65" s="27" customFormat="1" ht="21.75" customHeight="1">
      <c r="A370" s="23"/>
      <c r="B370" s="24"/>
      <c r="C370" s="151" t="s">
        <v>596</v>
      </c>
      <c r="D370" s="151" t="s">
        <v>173</v>
      </c>
      <c r="E370" s="152" t="s">
        <v>597</v>
      </c>
      <c r="F370" s="153" t="s">
        <v>598</v>
      </c>
      <c r="G370" s="154" t="s">
        <v>176</v>
      </c>
      <c r="H370" s="155">
        <v>57.4</v>
      </c>
      <c r="I370" s="5"/>
      <c r="J370" s="156">
        <f>ROUND(I370*H370,2)</f>
        <v>0</v>
      </c>
      <c r="K370" s="153" t="s">
        <v>177</v>
      </c>
      <c r="L370" s="24"/>
      <c r="M370" s="157" t="s">
        <v>1</v>
      </c>
      <c r="N370" s="158" t="s">
        <v>39</v>
      </c>
      <c r="O370" s="51"/>
      <c r="P370" s="159">
        <f>O370*H370</f>
        <v>0</v>
      </c>
      <c r="Q370" s="159">
        <v>0</v>
      </c>
      <c r="R370" s="159">
        <f>Q370*H370</f>
        <v>0</v>
      </c>
      <c r="S370" s="159">
        <v>0</v>
      </c>
      <c r="T370" s="160">
        <f>S370*H370</f>
        <v>0</v>
      </c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R370" s="161" t="s">
        <v>258</v>
      </c>
      <c r="AT370" s="161" t="s">
        <v>173</v>
      </c>
      <c r="AU370" s="161" t="s">
        <v>83</v>
      </c>
      <c r="AY370" s="11" t="s">
        <v>171</v>
      </c>
      <c r="BE370" s="162">
        <f>IF(N370="základní",J370,0)</f>
        <v>0</v>
      </c>
      <c r="BF370" s="162">
        <f>IF(N370="snížená",J370,0)</f>
        <v>0</v>
      </c>
      <c r="BG370" s="162">
        <f>IF(N370="zákl. přenesená",J370,0)</f>
        <v>0</v>
      </c>
      <c r="BH370" s="162">
        <f>IF(N370="sníž. přenesená",J370,0)</f>
        <v>0</v>
      </c>
      <c r="BI370" s="162">
        <f>IF(N370="nulová",J370,0)</f>
        <v>0</v>
      </c>
      <c r="BJ370" s="11" t="s">
        <v>81</v>
      </c>
      <c r="BK370" s="162">
        <f>ROUND(I370*H370,2)</f>
        <v>0</v>
      </c>
      <c r="BL370" s="11" t="s">
        <v>258</v>
      </c>
      <c r="BM370" s="161" t="s">
        <v>599</v>
      </c>
    </row>
    <row r="371" spans="1:65" s="27" customFormat="1" ht="19.5">
      <c r="A371" s="23"/>
      <c r="B371" s="24"/>
      <c r="C371" s="23"/>
      <c r="D371" s="163" t="s">
        <v>180</v>
      </c>
      <c r="E371" s="23"/>
      <c r="F371" s="164" t="s">
        <v>598</v>
      </c>
      <c r="G371" s="23"/>
      <c r="H371" s="23"/>
      <c r="I371" s="3"/>
      <c r="J371" s="23"/>
      <c r="K371" s="23"/>
      <c r="L371" s="24"/>
      <c r="M371" s="165"/>
      <c r="N371" s="166"/>
      <c r="O371" s="51"/>
      <c r="P371" s="51"/>
      <c r="Q371" s="51"/>
      <c r="R371" s="51"/>
      <c r="S371" s="51"/>
      <c r="T371" s="52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T371" s="11" t="s">
        <v>180</v>
      </c>
      <c r="AU371" s="11" t="s">
        <v>83</v>
      </c>
    </row>
    <row r="372" spans="1:65" s="167" customFormat="1">
      <c r="B372" s="168"/>
      <c r="D372" s="163" t="s">
        <v>182</v>
      </c>
      <c r="E372" s="169" t="s">
        <v>127</v>
      </c>
      <c r="F372" s="170" t="s">
        <v>128</v>
      </c>
      <c r="H372" s="171">
        <v>57.4</v>
      </c>
      <c r="I372" s="6"/>
      <c r="L372" s="168"/>
      <c r="M372" s="172"/>
      <c r="N372" s="173"/>
      <c r="O372" s="173"/>
      <c r="P372" s="173"/>
      <c r="Q372" s="173"/>
      <c r="R372" s="173"/>
      <c r="S372" s="173"/>
      <c r="T372" s="174"/>
      <c r="AT372" s="169" t="s">
        <v>182</v>
      </c>
      <c r="AU372" s="169" t="s">
        <v>83</v>
      </c>
      <c r="AV372" s="167" t="s">
        <v>83</v>
      </c>
      <c r="AW372" s="167" t="s">
        <v>31</v>
      </c>
      <c r="AX372" s="167" t="s">
        <v>81</v>
      </c>
      <c r="AY372" s="169" t="s">
        <v>171</v>
      </c>
    </row>
    <row r="373" spans="1:65" s="27" customFormat="1" ht="21.75" customHeight="1">
      <c r="A373" s="23"/>
      <c r="B373" s="24"/>
      <c r="C373" s="175" t="s">
        <v>600</v>
      </c>
      <c r="D373" s="175" t="s">
        <v>259</v>
      </c>
      <c r="E373" s="176" t="s">
        <v>601</v>
      </c>
      <c r="F373" s="177" t="s">
        <v>602</v>
      </c>
      <c r="G373" s="178" t="s">
        <v>271</v>
      </c>
      <c r="H373" s="179">
        <v>10</v>
      </c>
      <c r="I373" s="7"/>
      <c r="J373" s="180">
        <f>ROUND(I373*H373,2)</f>
        <v>0</v>
      </c>
      <c r="K373" s="177" t="s">
        <v>177</v>
      </c>
      <c r="L373" s="181"/>
      <c r="M373" s="182" t="s">
        <v>1</v>
      </c>
      <c r="N373" s="183" t="s">
        <v>39</v>
      </c>
      <c r="O373" s="51"/>
      <c r="P373" s="159">
        <f>O373*H373</f>
        <v>0</v>
      </c>
      <c r="Q373" s="159">
        <v>1E-3</v>
      </c>
      <c r="R373" s="159">
        <f>Q373*H373</f>
        <v>0.01</v>
      </c>
      <c r="S373" s="159">
        <v>0</v>
      </c>
      <c r="T373" s="160">
        <f>S373*H373</f>
        <v>0</v>
      </c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R373" s="161" t="s">
        <v>345</v>
      </c>
      <c r="AT373" s="161" t="s">
        <v>259</v>
      </c>
      <c r="AU373" s="161" t="s">
        <v>83</v>
      </c>
      <c r="AY373" s="11" t="s">
        <v>171</v>
      </c>
      <c r="BE373" s="162">
        <f>IF(N373="základní",J373,0)</f>
        <v>0</v>
      </c>
      <c r="BF373" s="162">
        <f>IF(N373="snížená",J373,0)</f>
        <v>0</v>
      </c>
      <c r="BG373" s="162">
        <f>IF(N373="zákl. přenesená",J373,0)</f>
        <v>0</v>
      </c>
      <c r="BH373" s="162">
        <f>IF(N373="sníž. přenesená",J373,0)</f>
        <v>0</v>
      </c>
      <c r="BI373" s="162">
        <f>IF(N373="nulová",J373,0)</f>
        <v>0</v>
      </c>
      <c r="BJ373" s="11" t="s">
        <v>81</v>
      </c>
      <c r="BK373" s="162">
        <f>ROUND(I373*H373,2)</f>
        <v>0</v>
      </c>
      <c r="BL373" s="11" t="s">
        <v>258</v>
      </c>
      <c r="BM373" s="161" t="s">
        <v>603</v>
      </c>
    </row>
    <row r="374" spans="1:65" s="27" customFormat="1">
      <c r="A374" s="23"/>
      <c r="B374" s="24"/>
      <c r="C374" s="23"/>
      <c r="D374" s="163" t="s">
        <v>180</v>
      </c>
      <c r="E374" s="23"/>
      <c r="F374" s="164" t="s">
        <v>602</v>
      </c>
      <c r="G374" s="23"/>
      <c r="H374" s="23"/>
      <c r="I374" s="3"/>
      <c r="J374" s="23"/>
      <c r="K374" s="23"/>
      <c r="L374" s="24"/>
      <c r="M374" s="165"/>
      <c r="N374" s="166"/>
      <c r="O374" s="51"/>
      <c r="P374" s="51"/>
      <c r="Q374" s="51"/>
      <c r="R374" s="51"/>
      <c r="S374" s="51"/>
      <c r="T374" s="52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T374" s="11" t="s">
        <v>180</v>
      </c>
      <c r="AU374" s="11" t="s">
        <v>83</v>
      </c>
    </row>
    <row r="375" spans="1:65" s="27" customFormat="1" ht="21.75" customHeight="1">
      <c r="A375" s="23"/>
      <c r="B375" s="24"/>
      <c r="C375" s="151" t="s">
        <v>604</v>
      </c>
      <c r="D375" s="151" t="s">
        <v>173</v>
      </c>
      <c r="E375" s="152" t="s">
        <v>605</v>
      </c>
      <c r="F375" s="153" t="s">
        <v>606</v>
      </c>
      <c r="G375" s="154" t="s">
        <v>176</v>
      </c>
      <c r="H375" s="155">
        <v>57.4</v>
      </c>
      <c r="I375" s="5"/>
      <c r="J375" s="156">
        <f>ROUND(I375*H375,2)</f>
        <v>0</v>
      </c>
      <c r="K375" s="153" t="s">
        <v>177</v>
      </c>
      <c r="L375" s="24"/>
      <c r="M375" s="157" t="s">
        <v>1</v>
      </c>
      <c r="N375" s="158" t="s">
        <v>39</v>
      </c>
      <c r="O375" s="51"/>
      <c r="P375" s="159">
        <f>O375*H375</f>
        <v>0</v>
      </c>
      <c r="Q375" s="159">
        <v>0</v>
      </c>
      <c r="R375" s="159">
        <f>Q375*H375</f>
        <v>0</v>
      </c>
      <c r="S375" s="159">
        <v>0</v>
      </c>
      <c r="T375" s="160">
        <f>S375*H375</f>
        <v>0</v>
      </c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R375" s="161" t="s">
        <v>258</v>
      </c>
      <c r="AT375" s="161" t="s">
        <v>173</v>
      </c>
      <c r="AU375" s="161" t="s">
        <v>83</v>
      </c>
      <c r="AY375" s="11" t="s">
        <v>171</v>
      </c>
      <c r="BE375" s="162">
        <f>IF(N375="základní",J375,0)</f>
        <v>0</v>
      </c>
      <c r="BF375" s="162">
        <f>IF(N375="snížená",J375,0)</f>
        <v>0</v>
      </c>
      <c r="BG375" s="162">
        <f>IF(N375="zákl. přenesená",J375,0)</f>
        <v>0</v>
      </c>
      <c r="BH375" s="162">
        <f>IF(N375="sníž. přenesená",J375,0)</f>
        <v>0</v>
      </c>
      <c r="BI375" s="162">
        <f>IF(N375="nulová",J375,0)</f>
        <v>0</v>
      </c>
      <c r="BJ375" s="11" t="s">
        <v>81</v>
      </c>
      <c r="BK375" s="162">
        <f>ROUND(I375*H375,2)</f>
        <v>0</v>
      </c>
      <c r="BL375" s="11" t="s">
        <v>258</v>
      </c>
      <c r="BM375" s="161" t="s">
        <v>607</v>
      </c>
    </row>
    <row r="376" spans="1:65" s="27" customFormat="1" ht="19.5">
      <c r="A376" s="23"/>
      <c r="B376" s="24"/>
      <c r="C376" s="23"/>
      <c r="D376" s="163" t="s">
        <v>180</v>
      </c>
      <c r="E376" s="23"/>
      <c r="F376" s="164" t="s">
        <v>606</v>
      </c>
      <c r="G376" s="23"/>
      <c r="H376" s="23"/>
      <c r="I376" s="3"/>
      <c r="J376" s="23"/>
      <c r="K376" s="23"/>
      <c r="L376" s="24"/>
      <c r="M376" s="165"/>
      <c r="N376" s="166"/>
      <c r="O376" s="51"/>
      <c r="P376" s="51"/>
      <c r="Q376" s="51"/>
      <c r="R376" s="51"/>
      <c r="S376" s="51"/>
      <c r="T376" s="52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T376" s="11" t="s">
        <v>180</v>
      </c>
      <c r="AU376" s="11" t="s">
        <v>83</v>
      </c>
    </row>
    <row r="377" spans="1:65" s="167" customFormat="1">
      <c r="B377" s="168"/>
      <c r="D377" s="163" t="s">
        <v>182</v>
      </c>
      <c r="E377" s="169" t="s">
        <v>1</v>
      </c>
      <c r="F377" s="170" t="s">
        <v>127</v>
      </c>
      <c r="H377" s="171">
        <v>57.4</v>
      </c>
      <c r="I377" s="6"/>
      <c r="L377" s="168"/>
      <c r="M377" s="172"/>
      <c r="N377" s="173"/>
      <c r="O377" s="173"/>
      <c r="P377" s="173"/>
      <c r="Q377" s="173"/>
      <c r="R377" s="173"/>
      <c r="S377" s="173"/>
      <c r="T377" s="174"/>
      <c r="AT377" s="169" t="s">
        <v>182</v>
      </c>
      <c r="AU377" s="169" t="s">
        <v>83</v>
      </c>
      <c r="AV377" s="167" t="s">
        <v>83</v>
      </c>
      <c r="AW377" s="167" t="s">
        <v>31</v>
      </c>
      <c r="AX377" s="167" t="s">
        <v>81</v>
      </c>
      <c r="AY377" s="169" t="s">
        <v>171</v>
      </c>
    </row>
    <row r="378" spans="1:65" s="27" customFormat="1" ht="21.75" customHeight="1">
      <c r="A378" s="23"/>
      <c r="B378" s="24"/>
      <c r="C378" s="151" t="s">
        <v>608</v>
      </c>
      <c r="D378" s="151" t="s">
        <v>173</v>
      </c>
      <c r="E378" s="152" t="s">
        <v>609</v>
      </c>
      <c r="F378" s="153" t="s">
        <v>610</v>
      </c>
      <c r="G378" s="154" t="s">
        <v>176</v>
      </c>
      <c r="H378" s="155">
        <v>57.4</v>
      </c>
      <c r="I378" s="5"/>
      <c r="J378" s="156">
        <f>ROUND(I378*H378,2)</f>
        <v>0</v>
      </c>
      <c r="K378" s="153" t="s">
        <v>177</v>
      </c>
      <c r="L378" s="24"/>
      <c r="M378" s="157" t="s">
        <v>1</v>
      </c>
      <c r="N378" s="158" t="s">
        <v>39</v>
      </c>
      <c r="O378" s="51"/>
      <c r="P378" s="159">
        <f>O378*H378</f>
        <v>0</v>
      </c>
      <c r="Q378" s="159">
        <v>3.9825E-4</v>
      </c>
      <c r="R378" s="159">
        <f>Q378*H378</f>
        <v>2.2859549999999999E-2</v>
      </c>
      <c r="S378" s="159">
        <v>0</v>
      </c>
      <c r="T378" s="160">
        <f>S378*H378</f>
        <v>0</v>
      </c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R378" s="161" t="s">
        <v>258</v>
      </c>
      <c r="AT378" s="161" t="s">
        <v>173</v>
      </c>
      <c r="AU378" s="161" t="s">
        <v>83</v>
      </c>
      <c r="AY378" s="11" t="s">
        <v>171</v>
      </c>
      <c r="BE378" s="162">
        <f>IF(N378="základní",J378,0)</f>
        <v>0</v>
      </c>
      <c r="BF378" s="162">
        <f>IF(N378="snížená",J378,0)</f>
        <v>0</v>
      </c>
      <c r="BG378" s="162">
        <f>IF(N378="zákl. přenesená",J378,0)</f>
        <v>0</v>
      </c>
      <c r="BH378" s="162">
        <f>IF(N378="sníž. přenesená",J378,0)</f>
        <v>0</v>
      </c>
      <c r="BI378" s="162">
        <f>IF(N378="nulová",J378,0)</f>
        <v>0</v>
      </c>
      <c r="BJ378" s="11" t="s">
        <v>81</v>
      </c>
      <c r="BK378" s="162">
        <f>ROUND(I378*H378,2)</f>
        <v>0</v>
      </c>
      <c r="BL378" s="11" t="s">
        <v>258</v>
      </c>
      <c r="BM378" s="161" t="s">
        <v>611</v>
      </c>
    </row>
    <row r="379" spans="1:65" s="27" customFormat="1">
      <c r="A379" s="23"/>
      <c r="B379" s="24"/>
      <c r="C379" s="23"/>
      <c r="D379" s="163" t="s">
        <v>180</v>
      </c>
      <c r="E379" s="23"/>
      <c r="F379" s="164" t="s">
        <v>610</v>
      </c>
      <c r="G379" s="23"/>
      <c r="H379" s="23"/>
      <c r="I379" s="3"/>
      <c r="J379" s="23"/>
      <c r="K379" s="23"/>
      <c r="L379" s="24"/>
      <c r="M379" s="165"/>
      <c r="N379" s="166"/>
      <c r="O379" s="51"/>
      <c r="P379" s="51"/>
      <c r="Q379" s="51"/>
      <c r="R379" s="51"/>
      <c r="S379" s="51"/>
      <c r="T379" s="52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T379" s="11" t="s">
        <v>180</v>
      </c>
      <c r="AU379" s="11" t="s">
        <v>83</v>
      </c>
    </row>
    <row r="380" spans="1:65" s="167" customFormat="1">
      <c r="B380" s="168"/>
      <c r="D380" s="163" t="s">
        <v>182</v>
      </c>
      <c r="E380" s="169" t="s">
        <v>1</v>
      </c>
      <c r="F380" s="170" t="s">
        <v>127</v>
      </c>
      <c r="H380" s="171">
        <v>57.4</v>
      </c>
      <c r="I380" s="6"/>
      <c r="L380" s="168"/>
      <c r="M380" s="172"/>
      <c r="N380" s="173"/>
      <c r="O380" s="173"/>
      <c r="P380" s="173"/>
      <c r="Q380" s="173"/>
      <c r="R380" s="173"/>
      <c r="S380" s="173"/>
      <c r="T380" s="174"/>
      <c r="AT380" s="169" t="s">
        <v>182</v>
      </c>
      <c r="AU380" s="169" t="s">
        <v>83</v>
      </c>
      <c r="AV380" s="167" t="s">
        <v>83</v>
      </c>
      <c r="AW380" s="167" t="s">
        <v>31</v>
      </c>
      <c r="AX380" s="167" t="s">
        <v>81</v>
      </c>
      <c r="AY380" s="169" t="s">
        <v>171</v>
      </c>
    </row>
    <row r="381" spans="1:65" s="27" customFormat="1" ht="33" customHeight="1">
      <c r="A381" s="23"/>
      <c r="B381" s="24"/>
      <c r="C381" s="175" t="s">
        <v>612</v>
      </c>
      <c r="D381" s="175" t="s">
        <v>259</v>
      </c>
      <c r="E381" s="176" t="s">
        <v>613</v>
      </c>
      <c r="F381" s="177" t="s">
        <v>614</v>
      </c>
      <c r="G381" s="178" t="s">
        <v>176</v>
      </c>
      <c r="H381" s="179">
        <v>57.4</v>
      </c>
      <c r="I381" s="7"/>
      <c r="J381" s="180">
        <f>ROUND(I381*H381,2)</f>
        <v>0</v>
      </c>
      <c r="K381" s="177" t="s">
        <v>177</v>
      </c>
      <c r="L381" s="181"/>
      <c r="M381" s="182" t="s">
        <v>1</v>
      </c>
      <c r="N381" s="183" t="s">
        <v>39</v>
      </c>
      <c r="O381" s="51"/>
      <c r="P381" s="159">
        <f>O381*H381</f>
        <v>0</v>
      </c>
      <c r="Q381" s="159">
        <v>5.4000000000000003E-3</v>
      </c>
      <c r="R381" s="159">
        <f>Q381*H381</f>
        <v>0.30996000000000001</v>
      </c>
      <c r="S381" s="159">
        <v>0</v>
      </c>
      <c r="T381" s="160">
        <f>S381*H381</f>
        <v>0</v>
      </c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R381" s="161" t="s">
        <v>345</v>
      </c>
      <c r="AT381" s="161" t="s">
        <v>259</v>
      </c>
      <c r="AU381" s="161" t="s">
        <v>83</v>
      </c>
      <c r="AY381" s="11" t="s">
        <v>171</v>
      </c>
      <c r="BE381" s="162">
        <f>IF(N381="základní",J381,0)</f>
        <v>0</v>
      </c>
      <c r="BF381" s="162">
        <f>IF(N381="snížená",J381,0)</f>
        <v>0</v>
      </c>
      <c r="BG381" s="162">
        <f>IF(N381="zákl. přenesená",J381,0)</f>
        <v>0</v>
      </c>
      <c r="BH381" s="162">
        <f>IF(N381="sníž. přenesená",J381,0)</f>
        <v>0</v>
      </c>
      <c r="BI381" s="162">
        <f>IF(N381="nulová",J381,0)</f>
        <v>0</v>
      </c>
      <c r="BJ381" s="11" t="s">
        <v>81</v>
      </c>
      <c r="BK381" s="162">
        <f>ROUND(I381*H381,2)</f>
        <v>0</v>
      </c>
      <c r="BL381" s="11" t="s">
        <v>258</v>
      </c>
      <c r="BM381" s="161" t="s">
        <v>615</v>
      </c>
    </row>
    <row r="382" spans="1:65" s="27" customFormat="1" ht="19.5">
      <c r="A382" s="23"/>
      <c r="B382" s="24"/>
      <c r="C382" s="23"/>
      <c r="D382" s="163" t="s">
        <v>180</v>
      </c>
      <c r="E382" s="23"/>
      <c r="F382" s="164" t="s">
        <v>614</v>
      </c>
      <c r="G382" s="23"/>
      <c r="H382" s="23"/>
      <c r="I382" s="3"/>
      <c r="J382" s="23"/>
      <c r="K382" s="23"/>
      <c r="L382" s="24"/>
      <c r="M382" s="165"/>
      <c r="N382" s="166"/>
      <c r="O382" s="51"/>
      <c r="P382" s="51"/>
      <c r="Q382" s="51"/>
      <c r="R382" s="51"/>
      <c r="S382" s="51"/>
      <c r="T382" s="52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T382" s="11" t="s">
        <v>180</v>
      </c>
      <c r="AU382" s="11" t="s">
        <v>83</v>
      </c>
    </row>
    <row r="383" spans="1:65" s="167" customFormat="1">
      <c r="B383" s="168"/>
      <c r="D383" s="163" t="s">
        <v>182</v>
      </c>
      <c r="E383" s="169" t="s">
        <v>1</v>
      </c>
      <c r="F383" s="170" t="s">
        <v>127</v>
      </c>
      <c r="H383" s="171">
        <v>57.4</v>
      </c>
      <c r="I383" s="6"/>
      <c r="L383" s="168"/>
      <c r="M383" s="172"/>
      <c r="N383" s="173"/>
      <c r="O383" s="173"/>
      <c r="P383" s="173"/>
      <c r="Q383" s="173"/>
      <c r="R383" s="173"/>
      <c r="S383" s="173"/>
      <c r="T383" s="174"/>
      <c r="AT383" s="169" t="s">
        <v>182</v>
      </c>
      <c r="AU383" s="169" t="s">
        <v>83</v>
      </c>
      <c r="AV383" s="167" t="s">
        <v>83</v>
      </c>
      <c r="AW383" s="167" t="s">
        <v>31</v>
      </c>
      <c r="AX383" s="167" t="s">
        <v>81</v>
      </c>
      <c r="AY383" s="169" t="s">
        <v>171</v>
      </c>
    </row>
    <row r="384" spans="1:65" s="27" customFormat="1" ht="21.75" customHeight="1">
      <c r="A384" s="23"/>
      <c r="B384" s="24"/>
      <c r="C384" s="151" t="s">
        <v>616</v>
      </c>
      <c r="D384" s="151" t="s">
        <v>173</v>
      </c>
      <c r="E384" s="152" t="s">
        <v>617</v>
      </c>
      <c r="F384" s="153" t="s">
        <v>618</v>
      </c>
      <c r="G384" s="154" t="s">
        <v>176</v>
      </c>
      <c r="H384" s="155">
        <v>57.4</v>
      </c>
      <c r="I384" s="5"/>
      <c r="J384" s="156">
        <f>ROUND(I384*H384,2)</f>
        <v>0</v>
      </c>
      <c r="K384" s="153" t="s">
        <v>177</v>
      </c>
      <c r="L384" s="24"/>
      <c r="M384" s="157" t="s">
        <v>1</v>
      </c>
      <c r="N384" s="158" t="s">
        <v>39</v>
      </c>
      <c r="O384" s="51"/>
      <c r="P384" s="159">
        <f>O384*H384</f>
        <v>0</v>
      </c>
      <c r="Q384" s="159">
        <v>0</v>
      </c>
      <c r="R384" s="159">
        <f>Q384*H384</f>
        <v>0</v>
      </c>
      <c r="S384" s="159">
        <v>0</v>
      </c>
      <c r="T384" s="160">
        <f>S384*H384</f>
        <v>0</v>
      </c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R384" s="161" t="s">
        <v>258</v>
      </c>
      <c r="AT384" s="161" t="s">
        <v>173</v>
      </c>
      <c r="AU384" s="161" t="s">
        <v>83</v>
      </c>
      <c r="AY384" s="11" t="s">
        <v>171</v>
      </c>
      <c r="BE384" s="162">
        <f>IF(N384="základní",J384,0)</f>
        <v>0</v>
      </c>
      <c r="BF384" s="162">
        <f>IF(N384="snížená",J384,0)</f>
        <v>0</v>
      </c>
      <c r="BG384" s="162">
        <f>IF(N384="zákl. přenesená",J384,0)</f>
        <v>0</v>
      </c>
      <c r="BH384" s="162">
        <f>IF(N384="sníž. přenesená",J384,0)</f>
        <v>0</v>
      </c>
      <c r="BI384" s="162">
        <f>IF(N384="nulová",J384,0)</f>
        <v>0</v>
      </c>
      <c r="BJ384" s="11" t="s">
        <v>81</v>
      </c>
      <c r="BK384" s="162">
        <f>ROUND(I384*H384,2)</f>
        <v>0</v>
      </c>
      <c r="BL384" s="11" t="s">
        <v>258</v>
      </c>
      <c r="BM384" s="161" t="s">
        <v>619</v>
      </c>
    </row>
    <row r="385" spans="1:65" s="27" customFormat="1" ht="19.5">
      <c r="A385" s="23"/>
      <c r="B385" s="24"/>
      <c r="C385" s="23"/>
      <c r="D385" s="163" t="s">
        <v>180</v>
      </c>
      <c r="E385" s="23"/>
      <c r="F385" s="164" t="s">
        <v>618</v>
      </c>
      <c r="G385" s="23"/>
      <c r="H385" s="23"/>
      <c r="I385" s="3"/>
      <c r="J385" s="23"/>
      <c r="K385" s="23"/>
      <c r="L385" s="24"/>
      <c r="M385" s="165"/>
      <c r="N385" s="166"/>
      <c r="O385" s="51"/>
      <c r="P385" s="51"/>
      <c r="Q385" s="51"/>
      <c r="R385" s="51"/>
      <c r="S385" s="51"/>
      <c r="T385" s="52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T385" s="11" t="s">
        <v>180</v>
      </c>
      <c r="AU385" s="11" t="s">
        <v>83</v>
      </c>
    </row>
    <row r="386" spans="1:65" s="167" customFormat="1">
      <c r="B386" s="168"/>
      <c r="D386" s="163" t="s">
        <v>182</v>
      </c>
      <c r="E386" s="169" t="s">
        <v>1</v>
      </c>
      <c r="F386" s="170" t="s">
        <v>127</v>
      </c>
      <c r="H386" s="171">
        <v>57.4</v>
      </c>
      <c r="I386" s="6"/>
      <c r="L386" s="168"/>
      <c r="M386" s="172"/>
      <c r="N386" s="173"/>
      <c r="O386" s="173"/>
      <c r="P386" s="173"/>
      <c r="Q386" s="173"/>
      <c r="R386" s="173"/>
      <c r="S386" s="173"/>
      <c r="T386" s="174"/>
      <c r="AT386" s="169" t="s">
        <v>182</v>
      </c>
      <c r="AU386" s="169" t="s">
        <v>83</v>
      </c>
      <c r="AV386" s="167" t="s">
        <v>83</v>
      </c>
      <c r="AW386" s="167" t="s">
        <v>31</v>
      </c>
      <c r="AX386" s="167" t="s">
        <v>81</v>
      </c>
      <c r="AY386" s="169" t="s">
        <v>171</v>
      </c>
    </row>
    <row r="387" spans="1:65" s="27" customFormat="1" ht="21.75" customHeight="1">
      <c r="A387" s="23"/>
      <c r="B387" s="24"/>
      <c r="C387" s="175" t="s">
        <v>620</v>
      </c>
      <c r="D387" s="175" t="s">
        <v>259</v>
      </c>
      <c r="E387" s="176" t="s">
        <v>621</v>
      </c>
      <c r="F387" s="177" t="s">
        <v>622</v>
      </c>
      <c r="G387" s="178" t="s">
        <v>176</v>
      </c>
      <c r="H387" s="179">
        <v>57.4</v>
      </c>
      <c r="I387" s="7"/>
      <c r="J387" s="180">
        <f>ROUND(I387*H387,2)</f>
        <v>0</v>
      </c>
      <c r="K387" s="177" t="s">
        <v>177</v>
      </c>
      <c r="L387" s="181"/>
      <c r="M387" s="182" t="s">
        <v>1</v>
      </c>
      <c r="N387" s="183" t="s">
        <v>39</v>
      </c>
      <c r="O387" s="51"/>
      <c r="P387" s="159">
        <f>O387*H387</f>
        <v>0</v>
      </c>
      <c r="Q387" s="159">
        <v>1.1999999999999999E-3</v>
      </c>
      <c r="R387" s="159">
        <f>Q387*H387</f>
        <v>6.8879999999999997E-2</v>
      </c>
      <c r="S387" s="159">
        <v>0</v>
      </c>
      <c r="T387" s="160">
        <f>S387*H387</f>
        <v>0</v>
      </c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R387" s="161" t="s">
        <v>345</v>
      </c>
      <c r="AT387" s="161" t="s">
        <v>259</v>
      </c>
      <c r="AU387" s="161" t="s">
        <v>83</v>
      </c>
      <c r="AY387" s="11" t="s">
        <v>171</v>
      </c>
      <c r="BE387" s="162">
        <f>IF(N387="základní",J387,0)</f>
        <v>0</v>
      </c>
      <c r="BF387" s="162">
        <f>IF(N387="snížená",J387,0)</f>
        <v>0</v>
      </c>
      <c r="BG387" s="162">
        <f>IF(N387="zákl. přenesená",J387,0)</f>
        <v>0</v>
      </c>
      <c r="BH387" s="162">
        <f>IF(N387="sníž. přenesená",J387,0)</f>
        <v>0</v>
      </c>
      <c r="BI387" s="162">
        <f>IF(N387="nulová",J387,0)</f>
        <v>0</v>
      </c>
      <c r="BJ387" s="11" t="s">
        <v>81</v>
      </c>
      <c r="BK387" s="162">
        <f>ROUND(I387*H387,2)</f>
        <v>0</v>
      </c>
      <c r="BL387" s="11" t="s">
        <v>258</v>
      </c>
      <c r="BM387" s="161" t="s">
        <v>623</v>
      </c>
    </row>
    <row r="388" spans="1:65" s="27" customFormat="1" ht="19.5">
      <c r="A388" s="23"/>
      <c r="B388" s="24"/>
      <c r="C388" s="23"/>
      <c r="D388" s="163" t="s">
        <v>180</v>
      </c>
      <c r="E388" s="23"/>
      <c r="F388" s="164" t="s">
        <v>622</v>
      </c>
      <c r="G388" s="23"/>
      <c r="H388" s="23"/>
      <c r="I388" s="3"/>
      <c r="J388" s="23"/>
      <c r="K388" s="23"/>
      <c r="L388" s="24"/>
      <c r="M388" s="165"/>
      <c r="N388" s="166"/>
      <c r="O388" s="51"/>
      <c r="P388" s="51"/>
      <c r="Q388" s="51"/>
      <c r="R388" s="51"/>
      <c r="S388" s="51"/>
      <c r="T388" s="52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T388" s="11" t="s">
        <v>180</v>
      </c>
      <c r="AU388" s="11" t="s">
        <v>83</v>
      </c>
    </row>
    <row r="389" spans="1:65" s="167" customFormat="1">
      <c r="B389" s="168"/>
      <c r="D389" s="163" t="s">
        <v>182</v>
      </c>
      <c r="E389" s="169" t="s">
        <v>1</v>
      </c>
      <c r="F389" s="170" t="s">
        <v>127</v>
      </c>
      <c r="H389" s="171">
        <v>57.4</v>
      </c>
      <c r="I389" s="6"/>
      <c r="L389" s="168"/>
      <c r="M389" s="172"/>
      <c r="N389" s="173"/>
      <c r="O389" s="173"/>
      <c r="P389" s="173"/>
      <c r="Q389" s="173"/>
      <c r="R389" s="173"/>
      <c r="S389" s="173"/>
      <c r="T389" s="174"/>
      <c r="AT389" s="169" t="s">
        <v>182</v>
      </c>
      <c r="AU389" s="169" t="s">
        <v>83</v>
      </c>
      <c r="AV389" s="167" t="s">
        <v>83</v>
      </c>
      <c r="AW389" s="167" t="s">
        <v>31</v>
      </c>
      <c r="AX389" s="167" t="s">
        <v>81</v>
      </c>
      <c r="AY389" s="169" t="s">
        <v>171</v>
      </c>
    </row>
    <row r="390" spans="1:65" s="27" customFormat="1" ht="21.75" customHeight="1">
      <c r="A390" s="23"/>
      <c r="B390" s="24"/>
      <c r="C390" s="151" t="s">
        <v>624</v>
      </c>
      <c r="D390" s="151" t="s">
        <v>173</v>
      </c>
      <c r="E390" s="152" t="s">
        <v>625</v>
      </c>
      <c r="F390" s="153" t="s">
        <v>626</v>
      </c>
      <c r="G390" s="154" t="s">
        <v>191</v>
      </c>
      <c r="H390" s="155">
        <v>11</v>
      </c>
      <c r="I390" s="5"/>
      <c r="J390" s="156">
        <f>ROUND(I390*H390,2)</f>
        <v>0</v>
      </c>
      <c r="K390" s="153" t="s">
        <v>177</v>
      </c>
      <c r="L390" s="24"/>
      <c r="M390" s="157" t="s">
        <v>1</v>
      </c>
      <c r="N390" s="158" t="s">
        <v>39</v>
      </c>
      <c r="O390" s="51"/>
      <c r="P390" s="159">
        <f>O390*H390</f>
        <v>0</v>
      </c>
      <c r="Q390" s="159">
        <v>4.0000000000000003E-5</v>
      </c>
      <c r="R390" s="159">
        <f>Q390*H390</f>
        <v>4.4000000000000002E-4</v>
      </c>
      <c r="S390" s="159">
        <v>0</v>
      </c>
      <c r="T390" s="160">
        <f>S390*H390</f>
        <v>0</v>
      </c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R390" s="161" t="s">
        <v>258</v>
      </c>
      <c r="AT390" s="161" t="s">
        <v>173</v>
      </c>
      <c r="AU390" s="161" t="s">
        <v>83</v>
      </c>
      <c r="AY390" s="11" t="s">
        <v>171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1" t="s">
        <v>81</v>
      </c>
      <c r="BK390" s="162">
        <f>ROUND(I390*H390,2)</f>
        <v>0</v>
      </c>
      <c r="BL390" s="11" t="s">
        <v>258</v>
      </c>
      <c r="BM390" s="161" t="s">
        <v>627</v>
      </c>
    </row>
    <row r="391" spans="1:65" s="27" customFormat="1">
      <c r="A391" s="23"/>
      <c r="B391" s="24"/>
      <c r="C391" s="23"/>
      <c r="D391" s="163" t="s">
        <v>180</v>
      </c>
      <c r="E391" s="23"/>
      <c r="F391" s="164" t="s">
        <v>626</v>
      </c>
      <c r="G391" s="23"/>
      <c r="H391" s="23"/>
      <c r="I391" s="3"/>
      <c r="J391" s="23"/>
      <c r="K391" s="23"/>
      <c r="L391" s="24"/>
      <c r="M391" s="165"/>
      <c r="N391" s="166"/>
      <c r="O391" s="51"/>
      <c r="P391" s="51"/>
      <c r="Q391" s="51"/>
      <c r="R391" s="51"/>
      <c r="S391" s="51"/>
      <c r="T391" s="52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T391" s="11" t="s">
        <v>180</v>
      </c>
      <c r="AU391" s="11" t="s">
        <v>83</v>
      </c>
    </row>
    <row r="392" spans="1:65" s="167" customFormat="1">
      <c r="B392" s="168"/>
      <c r="D392" s="163" t="s">
        <v>182</v>
      </c>
      <c r="E392" s="169" t="s">
        <v>1</v>
      </c>
      <c r="F392" s="170" t="s">
        <v>628</v>
      </c>
      <c r="H392" s="171">
        <v>11</v>
      </c>
      <c r="I392" s="6"/>
      <c r="L392" s="168"/>
      <c r="M392" s="172"/>
      <c r="N392" s="173"/>
      <c r="O392" s="173"/>
      <c r="P392" s="173"/>
      <c r="Q392" s="173"/>
      <c r="R392" s="173"/>
      <c r="S392" s="173"/>
      <c r="T392" s="174"/>
      <c r="AT392" s="169" t="s">
        <v>182</v>
      </c>
      <c r="AU392" s="169" t="s">
        <v>83</v>
      </c>
      <c r="AV392" s="167" t="s">
        <v>83</v>
      </c>
      <c r="AW392" s="167" t="s">
        <v>31</v>
      </c>
      <c r="AX392" s="167" t="s">
        <v>81</v>
      </c>
      <c r="AY392" s="169" t="s">
        <v>171</v>
      </c>
    </row>
    <row r="393" spans="1:65" s="27" customFormat="1" ht="16.5" customHeight="1">
      <c r="A393" s="23"/>
      <c r="B393" s="24"/>
      <c r="C393" s="175" t="s">
        <v>629</v>
      </c>
      <c r="D393" s="175" t="s">
        <v>259</v>
      </c>
      <c r="E393" s="176" t="s">
        <v>630</v>
      </c>
      <c r="F393" s="177" t="s">
        <v>631</v>
      </c>
      <c r="G393" s="178" t="s">
        <v>379</v>
      </c>
      <c r="H393" s="179">
        <v>1.5</v>
      </c>
      <c r="I393" s="7"/>
      <c r="J393" s="180">
        <f>ROUND(I393*H393,2)</f>
        <v>0</v>
      </c>
      <c r="K393" s="177" t="s">
        <v>177</v>
      </c>
      <c r="L393" s="181"/>
      <c r="M393" s="182" t="s">
        <v>1</v>
      </c>
      <c r="N393" s="183" t="s">
        <v>39</v>
      </c>
      <c r="O393" s="51"/>
      <c r="P393" s="159">
        <f>O393*H393</f>
        <v>0</v>
      </c>
      <c r="Q393" s="159">
        <v>0</v>
      </c>
      <c r="R393" s="159">
        <f>Q393*H393</f>
        <v>0</v>
      </c>
      <c r="S393" s="159">
        <v>0</v>
      </c>
      <c r="T393" s="160">
        <f>S393*H393</f>
        <v>0</v>
      </c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R393" s="161" t="s">
        <v>345</v>
      </c>
      <c r="AT393" s="161" t="s">
        <v>259</v>
      </c>
      <c r="AU393" s="161" t="s">
        <v>83</v>
      </c>
      <c r="AY393" s="11" t="s">
        <v>171</v>
      </c>
      <c r="BE393" s="162">
        <f>IF(N393="základní",J393,0)</f>
        <v>0</v>
      </c>
      <c r="BF393" s="162">
        <f>IF(N393="snížená",J393,0)</f>
        <v>0</v>
      </c>
      <c r="BG393" s="162">
        <f>IF(N393="zákl. přenesená",J393,0)</f>
        <v>0</v>
      </c>
      <c r="BH393" s="162">
        <f>IF(N393="sníž. přenesená",J393,0)</f>
        <v>0</v>
      </c>
      <c r="BI393" s="162">
        <f>IF(N393="nulová",J393,0)</f>
        <v>0</v>
      </c>
      <c r="BJ393" s="11" t="s">
        <v>81</v>
      </c>
      <c r="BK393" s="162">
        <f>ROUND(I393*H393,2)</f>
        <v>0</v>
      </c>
      <c r="BL393" s="11" t="s">
        <v>258</v>
      </c>
      <c r="BM393" s="161" t="s">
        <v>632</v>
      </c>
    </row>
    <row r="394" spans="1:65" s="27" customFormat="1">
      <c r="A394" s="23"/>
      <c r="B394" s="24"/>
      <c r="C394" s="23"/>
      <c r="D394" s="163" t="s">
        <v>180</v>
      </c>
      <c r="E394" s="23"/>
      <c r="F394" s="164" t="s">
        <v>631</v>
      </c>
      <c r="G394" s="23"/>
      <c r="H394" s="23"/>
      <c r="I394" s="3"/>
      <c r="J394" s="23"/>
      <c r="K394" s="23"/>
      <c r="L394" s="24"/>
      <c r="M394" s="165"/>
      <c r="N394" s="166"/>
      <c r="O394" s="51"/>
      <c r="P394" s="51"/>
      <c r="Q394" s="51"/>
      <c r="R394" s="51"/>
      <c r="S394" s="51"/>
      <c r="T394" s="52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T394" s="11" t="s">
        <v>180</v>
      </c>
      <c r="AU394" s="11" t="s">
        <v>83</v>
      </c>
    </row>
    <row r="395" spans="1:65" s="27" customFormat="1" ht="16.5" customHeight="1">
      <c r="A395" s="23"/>
      <c r="B395" s="24"/>
      <c r="C395" s="175" t="s">
        <v>633</v>
      </c>
      <c r="D395" s="175" t="s">
        <v>259</v>
      </c>
      <c r="E395" s="176" t="s">
        <v>634</v>
      </c>
      <c r="F395" s="177" t="s">
        <v>635</v>
      </c>
      <c r="G395" s="178" t="s">
        <v>379</v>
      </c>
      <c r="H395" s="179">
        <v>5.5</v>
      </c>
      <c r="I395" s="7"/>
      <c r="J395" s="180">
        <f>ROUND(I395*H395,2)</f>
        <v>0</v>
      </c>
      <c r="K395" s="177" t="s">
        <v>177</v>
      </c>
      <c r="L395" s="181"/>
      <c r="M395" s="182" t="s">
        <v>1</v>
      </c>
      <c r="N395" s="183" t="s">
        <v>39</v>
      </c>
      <c r="O395" s="51"/>
      <c r="P395" s="159">
        <f>O395*H395</f>
        <v>0</v>
      </c>
      <c r="Q395" s="159">
        <v>0</v>
      </c>
      <c r="R395" s="159">
        <f>Q395*H395</f>
        <v>0</v>
      </c>
      <c r="S395" s="159">
        <v>0</v>
      </c>
      <c r="T395" s="160">
        <f>S395*H395</f>
        <v>0</v>
      </c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R395" s="161" t="s">
        <v>345</v>
      </c>
      <c r="AT395" s="161" t="s">
        <v>259</v>
      </c>
      <c r="AU395" s="161" t="s">
        <v>83</v>
      </c>
      <c r="AY395" s="11" t="s">
        <v>171</v>
      </c>
      <c r="BE395" s="162">
        <f>IF(N395="základní",J395,0)</f>
        <v>0</v>
      </c>
      <c r="BF395" s="162">
        <f>IF(N395="snížená",J395,0)</f>
        <v>0</v>
      </c>
      <c r="BG395" s="162">
        <f>IF(N395="zákl. přenesená",J395,0)</f>
        <v>0</v>
      </c>
      <c r="BH395" s="162">
        <f>IF(N395="sníž. přenesená",J395,0)</f>
        <v>0</v>
      </c>
      <c r="BI395" s="162">
        <f>IF(N395="nulová",J395,0)</f>
        <v>0</v>
      </c>
      <c r="BJ395" s="11" t="s">
        <v>81</v>
      </c>
      <c r="BK395" s="162">
        <f>ROUND(I395*H395,2)</f>
        <v>0</v>
      </c>
      <c r="BL395" s="11" t="s">
        <v>258</v>
      </c>
      <c r="BM395" s="161" t="s">
        <v>636</v>
      </c>
    </row>
    <row r="396" spans="1:65" s="27" customFormat="1">
      <c r="A396" s="23"/>
      <c r="B396" s="24"/>
      <c r="C396" s="23"/>
      <c r="D396" s="163" t="s">
        <v>180</v>
      </c>
      <c r="E396" s="23"/>
      <c r="F396" s="164" t="s">
        <v>635</v>
      </c>
      <c r="G396" s="23"/>
      <c r="H396" s="23"/>
      <c r="I396" s="3"/>
      <c r="J396" s="23"/>
      <c r="K396" s="23"/>
      <c r="L396" s="24"/>
      <c r="M396" s="165"/>
      <c r="N396" s="166"/>
      <c r="O396" s="51"/>
      <c r="P396" s="51"/>
      <c r="Q396" s="51"/>
      <c r="R396" s="51"/>
      <c r="S396" s="51"/>
      <c r="T396" s="52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T396" s="11" t="s">
        <v>180</v>
      </c>
      <c r="AU396" s="11" t="s">
        <v>83</v>
      </c>
    </row>
    <row r="397" spans="1:65" s="167" customFormat="1">
      <c r="B397" s="168"/>
      <c r="D397" s="163" t="s">
        <v>182</v>
      </c>
      <c r="E397" s="169" t="s">
        <v>1</v>
      </c>
      <c r="F397" s="170" t="s">
        <v>637</v>
      </c>
      <c r="H397" s="171">
        <v>5.5</v>
      </c>
      <c r="I397" s="6"/>
      <c r="L397" s="168"/>
      <c r="M397" s="172"/>
      <c r="N397" s="173"/>
      <c r="O397" s="173"/>
      <c r="P397" s="173"/>
      <c r="Q397" s="173"/>
      <c r="R397" s="173"/>
      <c r="S397" s="173"/>
      <c r="T397" s="174"/>
      <c r="AT397" s="169" t="s">
        <v>182</v>
      </c>
      <c r="AU397" s="169" t="s">
        <v>83</v>
      </c>
      <c r="AV397" s="167" t="s">
        <v>83</v>
      </c>
      <c r="AW397" s="167" t="s">
        <v>31</v>
      </c>
      <c r="AX397" s="167" t="s">
        <v>81</v>
      </c>
      <c r="AY397" s="169" t="s">
        <v>171</v>
      </c>
    </row>
    <row r="398" spans="1:65" s="27" customFormat="1" ht="16.5" customHeight="1">
      <c r="A398" s="23"/>
      <c r="B398" s="24"/>
      <c r="C398" s="175" t="s">
        <v>638</v>
      </c>
      <c r="D398" s="175" t="s">
        <v>259</v>
      </c>
      <c r="E398" s="176" t="s">
        <v>639</v>
      </c>
      <c r="F398" s="177" t="s">
        <v>640</v>
      </c>
      <c r="G398" s="178" t="s">
        <v>641</v>
      </c>
      <c r="H398" s="179">
        <v>10</v>
      </c>
      <c r="I398" s="7"/>
      <c r="J398" s="180">
        <f>ROUND(I398*H398,2)</f>
        <v>0</v>
      </c>
      <c r="K398" s="177" t="s">
        <v>177</v>
      </c>
      <c r="L398" s="181"/>
      <c r="M398" s="182" t="s">
        <v>1</v>
      </c>
      <c r="N398" s="183" t="s">
        <v>39</v>
      </c>
      <c r="O398" s="51"/>
      <c r="P398" s="159">
        <f>O398*H398</f>
        <v>0</v>
      </c>
      <c r="Q398" s="159">
        <v>0</v>
      </c>
      <c r="R398" s="159">
        <f>Q398*H398</f>
        <v>0</v>
      </c>
      <c r="S398" s="159">
        <v>0</v>
      </c>
      <c r="T398" s="160">
        <f>S398*H398</f>
        <v>0</v>
      </c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R398" s="161" t="s">
        <v>345</v>
      </c>
      <c r="AT398" s="161" t="s">
        <v>259</v>
      </c>
      <c r="AU398" s="161" t="s">
        <v>83</v>
      </c>
      <c r="AY398" s="11" t="s">
        <v>171</v>
      </c>
      <c r="BE398" s="162">
        <f>IF(N398="základní",J398,0)</f>
        <v>0</v>
      </c>
      <c r="BF398" s="162">
        <f>IF(N398="snížená",J398,0)</f>
        <v>0</v>
      </c>
      <c r="BG398" s="162">
        <f>IF(N398="zákl. přenesená",J398,0)</f>
        <v>0</v>
      </c>
      <c r="BH398" s="162">
        <f>IF(N398="sníž. přenesená",J398,0)</f>
        <v>0</v>
      </c>
      <c r="BI398" s="162">
        <f>IF(N398="nulová",J398,0)</f>
        <v>0</v>
      </c>
      <c r="BJ398" s="11" t="s">
        <v>81</v>
      </c>
      <c r="BK398" s="162">
        <f>ROUND(I398*H398,2)</f>
        <v>0</v>
      </c>
      <c r="BL398" s="11" t="s">
        <v>258</v>
      </c>
      <c r="BM398" s="161" t="s">
        <v>642</v>
      </c>
    </row>
    <row r="399" spans="1:65" s="27" customFormat="1">
      <c r="A399" s="23"/>
      <c r="B399" s="24"/>
      <c r="C399" s="23"/>
      <c r="D399" s="163" t="s">
        <v>180</v>
      </c>
      <c r="E399" s="23"/>
      <c r="F399" s="164" t="s">
        <v>640</v>
      </c>
      <c r="G399" s="23"/>
      <c r="H399" s="23"/>
      <c r="I399" s="3"/>
      <c r="J399" s="23"/>
      <c r="K399" s="23"/>
      <c r="L399" s="24"/>
      <c r="M399" s="165"/>
      <c r="N399" s="166"/>
      <c r="O399" s="51"/>
      <c r="P399" s="51"/>
      <c r="Q399" s="51"/>
      <c r="R399" s="51"/>
      <c r="S399" s="51"/>
      <c r="T399" s="52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T399" s="11" t="s">
        <v>180</v>
      </c>
      <c r="AU399" s="11" t="s">
        <v>83</v>
      </c>
    </row>
    <row r="400" spans="1:65" s="27" customFormat="1" ht="16.5" customHeight="1">
      <c r="A400" s="23"/>
      <c r="B400" s="24"/>
      <c r="C400" s="175" t="s">
        <v>643</v>
      </c>
      <c r="D400" s="175" t="s">
        <v>259</v>
      </c>
      <c r="E400" s="176" t="s">
        <v>644</v>
      </c>
      <c r="F400" s="177" t="s">
        <v>645</v>
      </c>
      <c r="G400" s="178" t="s">
        <v>646</v>
      </c>
      <c r="H400" s="179">
        <v>10</v>
      </c>
      <c r="I400" s="7"/>
      <c r="J400" s="180">
        <f>ROUND(I400*H400,2)</f>
        <v>0</v>
      </c>
      <c r="K400" s="177" t="s">
        <v>177</v>
      </c>
      <c r="L400" s="181"/>
      <c r="M400" s="182" t="s">
        <v>1</v>
      </c>
      <c r="N400" s="183" t="s">
        <v>39</v>
      </c>
      <c r="O400" s="51"/>
      <c r="P400" s="159">
        <f>O400*H400</f>
        <v>0</v>
      </c>
      <c r="Q400" s="159">
        <v>0</v>
      </c>
      <c r="R400" s="159">
        <f>Q400*H400</f>
        <v>0</v>
      </c>
      <c r="S400" s="159">
        <v>0</v>
      </c>
      <c r="T400" s="160">
        <f>S400*H400</f>
        <v>0</v>
      </c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R400" s="161" t="s">
        <v>345</v>
      </c>
      <c r="AT400" s="161" t="s">
        <v>259</v>
      </c>
      <c r="AU400" s="161" t="s">
        <v>83</v>
      </c>
      <c r="AY400" s="11" t="s">
        <v>171</v>
      </c>
      <c r="BE400" s="162">
        <f>IF(N400="základní",J400,0)</f>
        <v>0</v>
      </c>
      <c r="BF400" s="162">
        <f>IF(N400="snížená",J400,0)</f>
        <v>0</v>
      </c>
      <c r="BG400" s="162">
        <f>IF(N400="zákl. přenesená",J400,0)</f>
        <v>0</v>
      </c>
      <c r="BH400" s="162">
        <f>IF(N400="sníž. přenesená",J400,0)</f>
        <v>0</v>
      </c>
      <c r="BI400" s="162">
        <f>IF(N400="nulová",J400,0)</f>
        <v>0</v>
      </c>
      <c r="BJ400" s="11" t="s">
        <v>81</v>
      </c>
      <c r="BK400" s="162">
        <f>ROUND(I400*H400,2)</f>
        <v>0</v>
      </c>
      <c r="BL400" s="11" t="s">
        <v>258</v>
      </c>
      <c r="BM400" s="161" t="s">
        <v>647</v>
      </c>
    </row>
    <row r="401" spans="1:65" s="27" customFormat="1">
      <c r="A401" s="23"/>
      <c r="B401" s="24"/>
      <c r="C401" s="23"/>
      <c r="D401" s="163" t="s">
        <v>180</v>
      </c>
      <c r="E401" s="23"/>
      <c r="F401" s="164" t="s">
        <v>645</v>
      </c>
      <c r="G401" s="23"/>
      <c r="H401" s="23"/>
      <c r="I401" s="3"/>
      <c r="J401" s="23"/>
      <c r="K401" s="23"/>
      <c r="L401" s="24"/>
      <c r="M401" s="165"/>
      <c r="N401" s="166"/>
      <c r="O401" s="51"/>
      <c r="P401" s="51"/>
      <c r="Q401" s="51"/>
      <c r="R401" s="51"/>
      <c r="S401" s="51"/>
      <c r="T401" s="52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T401" s="11" t="s">
        <v>180</v>
      </c>
      <c r="AU401" s="11" t="s">
        <v>83</v>
      </c>
    </row>
    <row r="402" spans="1:65" s="27" customFormat="1" ht="21.75" customHeight="1">
      <c r="A402" s="23"/>
      <c r="B402" s="24"/>
      <c r="C402" s="151" t="s">
        <v>648</v>
      </c>
      <c r="D402" s="151" t="s">
        <v>173</v>
      </c>
      <c r="E402" s="152" t="s">
        <v>649</v>
      </c>
      <c r="F402" s="153" t="s">
        <v>650</v>
      </c>
      <c r="G402" s="154" t="s">
        <v>651</v>
      </c>
      <c r="H402" s="193">
        <v>326.80399999999997</v>
      </c>
      <c r="I402" s="5"/>
      <c r="J402" s="156">
        <f>ROUND(I402*H402,2)</f>
        <v>0</v>
      </c>
      <c r="K402" s="153" t="s">
        <v>177</v>
      </c>
      <c r="L402" s="24"/>
      <c r="M402" s="157" t="s">
        <v>1</v>
      </c>
      <c r="N402" s="158" t="s">
        <v>39</v>
      </c>
      <c r="O402" s="51"/>
      <c r="P402" s="159">
        <f>O402*H402</f>
        <v>0</v>
      </c>
      <c r="Q402" s="159">
        <v>0</v>
      </c>
      <c r="R402" s="159">
        <f>Q402*H402</f>
        <v>0</v>
      </c>
      <c r="S402" s="159">
        <v>0</v>
      </c>
      <c r="T402" s="160">
        <f>S402*H402</f>
        <v>0</v>
      </c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R402" s="161" t="s">
        <v>258</v>
      </c>
      <c r="AT402" s="161" t="s">
        <v>173</v>
      </c>
      <c r="AU402" s="161" t="s">
        <v>83</v>
      </c>
      <c r="AY402" s="11" t="s">
        <v>171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11" t="s">
        <v>81</v>
      </c>
      <c r="BK402" s="162">
        <f>ROUND(I402*H402,2)</f>
        <v>0</v>
      </c>
      <c r="BL402" s="11" t="s">
        <v>258</v>
      </c>
      <c r="BM402" s="161" t="s">
        <v>652</v>
      </c>
    </row>
    <row r="403" spans="1:65" s="27" customFormat="1" ht="29.25">
      <c r="A403" s="23"/>
      <c r="B403" s="24"/>
      <c r="C403" s="23"/>
      <c r="D403" s="163" t="s">
        <v>180</v>
      </c>
      <c r="E403" s="23"/>
      <c r="F403" s="164" t="s">
        <v>653</v>
      </c>
      <c r="G403" s="23"/>
      <c r="H403" s="23"/>
      <c r="I403" s="3"/>
      <c r="J403" s="23"/>
      <c r="K403" s="23"/>
      <c r="L403" s="24"/>
      <c r="M403" s="165"/>
      <c r="N403" s="166"/>
      <c r="O403" s="51"/>
      <c r="P403" s="51"/>
      <c r="Q403" s="51"/>
      <c r="R403" s="51"/>
      <c r="S403" s="51"/>
      <c r="T403" s="52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T403" s="11" t="s">
        <v>180</v>
      </c>
      <c r="AU403" s="11" t="s">
        <v>83</v>
      </c>
    </row>
    <row r="404" spans="1:65" s="138" customFormat="1" ht="22.9" customHeight="1">
      <c r="B404" s="139"/>
      <c r="D404" s="140" t="s">
        <v>73</v>
      </c>
      <c r="E404" s="149" t="s">
        <v>654</v>
      </c>
      <c r="F404" s="149" t="s">
        <v>655</v>
      </c>
      <c r="I404" s="4"/>
      <c r="J404" s="150">
        <f>BK404</f>
        <v>0</v>
      </c>
      <c r="L404" s="139"/>
      <c r="M404" s="143"/>
      <c r="N404" s="144"/>
      <c r="O404" s="144"/>
      <c r="P404" s="145">
        <f>SUM(P405:P434)</f>
        <v>0</v>
      </c>
      <c r="Q404" s="144"/>
      <c r="R404" s="145">
        <f>SUM(R405:R434)</f>
        <v>2.5034896930000001</v>
      </c>
      <c r="S404" s="144"/>
      <c r="T404" s="146">
        <f>SUM(T405:T434)</f>
        <v>0</v>
      </c>
      <c r="AR404" s="140" t="s">
        <v>83</v>
      </c>
      <c r="AT404" s="147" t="s">
        <v>73</v>
      </c>
      <c r="AU404" s="147" t="s">
        <v>81</v>
      </c>
      <c r="AY404" s="140" t="s">
        <v>171</v>
      </c>
      <c r="BK404" s="148">
        <f>SUM(BK405:BK434)</f>
        <v>0</v>
      </c>
    </row>
    <row r="405" spans="1:65" s="27" customFormat="1" ht="16.5" customHeight="1">
      <c r="A405" s="23"/>
      <c r="B405" s="24"/>
      <c r="C405" s="151" t="s">
        <v>656</v>
      </c>
      <c r="D405" s="151" t="s">
        <v>173</v>
      </c>
      <c r="E405" s="152" t="s">
        <v>657</v>
      </c>
      <c r="F405" s="153" t="s">
        <v>658</v>
      </c>
      <c r="G405" s="154" t="s">
        <v>271</v>
      </c>
      <c r="H405" s="155">
        <v>765</v>
      </c>
      <c r="I405" s="5"/>
      <c r="J405" s="156">
        <f>ROUND(I405*H405,2)</f>
        <v>0</v>
      </c>
      <c r="K405" s="153" t="s">
        <v>177</v>
      </c>
      <c r="L405" s="24"/>
      <c r="M405" s="157" t="s">
        <v>1</v>
      </c>
      <c r="N405" s="158" t="s">
        <v>39</v>
      </c>
      <c r="O405" s="51"/>
      <c r="P405" s="159">
        <f>O405*H405</f>
        <v>0</v>
      </c>
      <c r="Q405" s="159">
        <v>4.6999999999999997E-5</v>
      </c>
      <c r="R405" s="159">
        <f>Q405*H405</f>
        <v>3.5955000000000001E-2</v>
      </c>
      <c r="S405" s="159">
        <v>0</v>
      </c>
      <c r="T405" s="160">
        <f>S405*H405</f>
        <v>0</v>
      </c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R405" s="161" t="s">
        <v>258</v>
      </c>
      <c r="AT405" s="161" t="s">
        <v>173</v>
      </c>
      <c r="AU405" s="161" t="s">
        <v>83</v>
      </c>
      <c r="AY405" s="11" t="s">
        <v>171</v>
      </c>
      <c r="BE405" s="162">
        <f>IF(N405="základní",J405,0)</f>
        <v>0</v>
      </c>
      <c r="BF405" s="162">
        <f>IF(N405="snížená",J405,0)</f>
        <v>0</v>
      </c>
      <c r="BG405" s="162">
        <f>IF(N405="zákl. přenesená",J405,0)</f>
        <v>0</v>
      </c>
      <c r="BH405" s="162">
        <f>IF(N405="sníž. přenesená",J405,0)</f>
        <v>0</v>
      </c>
      <c r="BI405" s="162">
        <f>IF(N405="nulová",J405,0)</f>
        <v>0</v>
      </c>
      <c r="BJ405" s="11" t="s">
        <v>81</v>
      </c>
      <c r="BK405" s="162">
        <f>ROUND(I405*H405,2)</f>
        <v>0</v>
      </c>
      <c r="BL405" s="11" t="s">
        <v>258</v>
      </c>
      <c r="BM405" s="161" t="s">
        <v>659</v>
      </c>
    </row>
    <row r="406" spans="1:65" s="27" customFormat="1" ht="19.5">
      <c r="A406" s="23"/>
      <c r="B406" s="24"/>
      <c r="C406" s="23"/>
      <c r="D406" s="163" t="s">
        <v>180</v>
      </c>
      <c r="E406" s="23"/>
      <c r="F406" s="164" t="s">
        <v>660</v>
      </c>
      <c r="G406" s="23"/>
      <c r="H406" s="23"/>
      <c r="I406" s="3"/>
      <c r="J406" s="23"/>
      <c r="K406" s="23"/>
      <c r="L406" s="24"/>
      <c r="M406" s="165"/>
      <c r="N406" s="166"/>
      <c r="O406" s="51"/>
      <c r="P406" s="51"/>
      <c r="Q406" s="51"/>
      <c r="R406" s="51"/>
      <c r="S406" s="51"/>
      <c r="T406" s="52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T406" s="11" t="s">
        <v>180</v>
      </c>
      <c r="AU406" s="11" t="s">
        <v>83</v>
      </c>
    </row>
    <row r="407" spans="1:65" s="27" customFormat="1" ht="29.25">
      <c r="A407" s="23"/>
      <c r="B407" s="24"/>
      <c r="C407" s="23"/>
      <c r="D407" s="163" t="s">
        <v>325</v>
      </c>
      <c r="E407" s="23"/>
      <c r="F407" s="184" t="s">
        <v>661</v>
      </c>
      <c r="G407" s="23"/>
      <c r="H407" s="23"/>
      <c r="I407" s="3"/>
      <c r="J407" s="23"/>
      <c r="K407" s="23"/>
      <c r="L407" s="24"/>
      <c r="M407" s="165"/>
      <c r="N407" s="166"/>
      <c r="O407" s="51"/>
      <c r="P407" s="51"/>
      <c r="Q407" s="51"/>
      <c r="R407" s="51"/>
      <c r="S407" s="51"/>
      <c r="T407" s="52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T407" s="11" t="s">
        <v>325</v>
      </c>
      <c r="AU407" s="11" t="s">
        <v>83</v>
      </c>
    </row>
    <row r="408" spans="1:65" s="167" customFormat="1">
      <c r="B408" s="168"/>
      <c r="D408" s="163" t="s">
        <v>182</v>
      </c>
      <c r="E408" s="169" t="s">
        <v>1</v>
      </c>
      <c r="F408" s="170" t="s">
        <v>662</v>
      </c>
      <c r="H408" s="171">
        <v>765</v>
      </c>
      <c r="I408" s="6"/>
      <c r="L408" s="168"/>
      <c r="M408" s="172"/>
      <c r="N408" s="173"/>
      <c r="O408" s="173"/>
      <c r="P408" s="173"/>
      <c r="Q408" s="173"/>
      <c r="R408" s="173"/>
      <c r="S408" s="173"/>
      <c r="T408" s="174"/>
      <c r="AT408" s="169" t="s">
        <v>182</v>
      </c>
      <c r="AU408" s="169" t="s">
        <v>83</v>
      </c>
      <c r="AV408" s="167" t="s">
        <v>83</v>
      </c>
      <c r="AW408" s="167" t="s">
        <v>31</v>
      </c>
      <c r="AX408" s="167" t="s">
        <v>74</v>
      </c>
      <c r="AY408" s="169" t="s">
        <v>171</v>
      </c>
    </row>
    <row r="409" spans="1:65" s="185" customFormat="1">
      <c r="B409" s="186"/>
      <c r="D409" s="163" t="s">
        <v>182</v>
      </c>
      <c r="E409" s="187" t="s">
        <v>1</v>
      </c>
      <c r="F409" s="188" t="s">
        <v>338</v>
      </c>
      <c r="H409" s="189">
        <v>765</v>
      </c>
      <c r="I409" s="8"/>
      <c r="L409" s="186"/>
      <c r="M409" s="190"/>
      <c r="N409" s="191"/>
      <c r="O409" s="191"/>
      <c r="P409" s="191"/>
      <c r="Q409" s="191"/>
      <c r="R409" s="191"/>
      <c r="S409" s="191"/>
      <c r="T409" s="192"/>
      <c r="AT409" s="187" t="s">
        <v>182</v>
      </c>
      <c r="AU409" s="187" t="s">
        <v>83</v>
      </c>
      <c r="AV409" s="185" t="s">
        <v>178</v>
      </c>
      <c r="AW409" s="185" t="s">
        <v>31</v>
      </c>
      <c r="AX409" s="185" t="s">
        <v>81</v>
      </c>
      <c r="AY409" s="187" t="s">
        <v>171</v>
      </c>
    </row>
    <row r="410" spans="1:65" s="27" customFormat="1" ht="16.5" customHeight="1">
      <c r="A410" s="23"/>
      <c r="B410" s="24"/>
      <c r="C410" s="175" t="s">
        <v>663</v>
      </c>
      <c r="D410" s="175" t="s">
        <v>259</v>
      </c>
      <c r="E410" s="176" t="s">
        <v>664</v>
      </c>
      <c r="F410" s="177" t="s">
        <v>665</v>
      </c>
      <c r="G410" s="178" t="s">
        <v>176</v>
      </c>
      <c r="H410" s="179">
        <v>30.6</v>
      </c>
      <c r="I410" s="7"/>
      <c r="J410" s="180">
        <f>ROUND(I410*H410,2)</f>
        <v>0</v>
      </c>
      <c r="K410" s="177" t="s">
        <v>177</v>
      </c>
      <c r="L410" s="181"/>
      <c r="M410" s="182" t="s">
        <v>1</v>
      </c>
      <c r="N410" s="183" t="s">
        <v>39</v>
      </c>
      <c r="O410" s="51"/>
      <c r="P410" s="159">
        <f>O410*H410</f>
        <v>0</v>
      </c>
      <c r="Q410" s="159">
        <v>2.35E-2</v>
      </c>
      <c r="R410" s="159">
        <f>Q410*H410</f>
        <v>0.71910000000000007</v>
      </c>
      <c r="S410" s="159">
        <v>0</v>
      </c>
      <c r="T410" s="160">
        <f>S410*H410</f>
        <v>0</v>
      </c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R410" s="161" t="s">
        <v>345</v>
      </c>
      <c r="AT410" s="161" t="s">
        <v>259</v>
      </c>
      <c r="AU410" s="161" t="s">
        <v>83</v>
      </c>
      <c r="AY410" s="11" t="s">
        <v>171</v>
      </c>
      <c r="BE410" s="162">
        <f>IF(N410="základní",J410,0)</f>
        <v>0</v>
      </c>
      <c r="BF410" s="162">
        <f>IF(N410="snížená",J410,0)</f>
        <v>0</v>
      </c>
      <c r="BG410" s="162">
        <f>IF(N410="zákl. přenesená",J410,0)</f>
        <v>0</v>
      </c>
      <c r="BH410" s="162">
        <f>IF(N410="sníž. přenesená",J410,0)</f>
        <v>0</v>
      </c>
      <c r="BI410" s="162">
        <f>IF(N410="nulová",J410,0)</f>
        <v>0</v>
      </c>
      <c r="BJ410" s="11" t="s">
        <v>81</v>
      </c>
      <c r="BK410" s="162">
        <f>ROUND(I410*H410,2)</f>
        <v>0</v>
      </c>
      <c r="BL410" s="11" t="s">
        <v>258</v>
      </c>
      <c r="BM410" s="161" t="s">
        <v>666</v>
      </c>
    </row>
    <row r="411" spans="1:65" s="27" customFormat="1">
      <c r="A411" s="23"/>
      <c r="B411" s="24"/>
      <c r="C411" s="23"/>
      <c r="D411" s="163" t="s">
        <v>180</v>
      </c>
      <c r="E411" s="23"/>
      <c r="F411" s="164" t="s">
        <v>665</v>
      </c>
      <c r="G411" s="23"/>
      <c r="H411" s="23"/>
      <c r="I411" s="3"/>
      <c r="J411" s="23"/>
      <c r="K411" s="23"/>
      <c r="L411" s="24"/>
      <c r="M411" s="165"/>
      <c r="N411" s="166"/>
      <c r="O411" s="51"/>
      <c r="P411" s="51"/>
      <c r="Q411" s="51"/>
      <c r="R411" s="51"/>
      <c r="S411" s="51"/>
      <c r="T411" s="52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T411" s="11" t="s">
        <v>180</v>
      </c>
      <c r="AU411" s="11" t="s">
        <v>83</v>
      </c>
    </row>
    <row r="412" spans="1:65" s="27" customFormat="1" ht="19.5">
      <c r="A412" s="23"/>
      <c r="B412" s="24"/>
      <c r="C412" s="23"/>
      <c r="D412" s="163" t="s">
        <v>325</v>
      </c>
      <c r="E412" s="23"/>
      <c r="F412" s="184" t="s">
        <v>667</v>
      </c>
      <c r="G412" s="23"/>
      <c r="H412" s="23"/>
      <c r="I412" s="3"/>
      <c r="J412" s="23"/>
      <c r="K412" s="23"/>
      <c r="L412" s="24"/>
      <c r="M412" s="165"/>
      <c r="N412" s="166"/>
      <c r="O412" s="51"/>
      <c r="P412" s="51"/>
      <c r="Q412" s="51"/>
      <c r="R412" s="51"/>
      <c r="S412" s="51"/>
      <c r="T412" s="52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T412" s="11" t="s">
        <v>325</v>
      </c>
      <c r="AU412" s="11" t="s">
        <v>83</v>
      </c>
    </row>
    <row r="413" spans="1:65" s="167" customFormat="1">
      <c r="B413" s="168"/>
      <c r="D413" s="163" t="s">
        <v>182</v>
      </c>
      <c r="E413" s="169" t="s">
        <v>1</v>
      </c>
      <c r="F413" s="170" t="s">
        <v>668</v>
      </c>
      <c r="H413" s="171">
        <v>30.6</v>
      </c>
      <c r="I413" s="6"/>
      <c r="L413" s="168"/>
      <c r="M413" s="172"/>
      <c r="N413" s="173"/>
      <c r="O413" s="173"/>
      <c r="P413" s="173"/>
      <c r="Q413" s="173"/>
      <c r="R413" s="173"/>
      <c r="S413" s="173"/>
      <c r="T413" s="174"/>
      <c r="AT413" s="169" t="s">
        <v>182</v>
      </c>
      <c r="AU413" s="169" t="s">
        <v>83</v>
      </c>
      <c r="AV413" s="167" t="s">
        <v>83</v>
      </c>
      <c r="AW413" s="167" t="s">
        <v>31</v>
      </c>
      <c r="AX413" s="167" t="s">
        <v>74</v>
      </c>
      <c r="AY413" s="169" t="s">
        <v>171</v>
      </c>
    </row>
    <row r="414" spans="1:65" s="185" customFormat="1">
      <c r="B414" s="186"/>
      <c r="D414" s="163" t="s">
        <v>182</v>
      </c>
      <c r="E414" s="187" t="s">
        <v>1</v>
      </c>
      <c r="F414" s="188" t="s">
        <v>338</v>
      </c>
      <c r="H414" s="189">
        <v>30.6</v>
      </c>
      <c r="I414" s="8"/>
      <c r="L414" s="186"/>
      <c r="M414" s="190"/>
      <c r="N414" s="191"/>
      <c r="O414" s="191"/>
      <c r="P414" s="191"/>
      <c r="Q414" s="191"/>
      <c r="R414" s="191"/>
      <c r="S414" s="191"/>
      <c r="T414" s="192"/>
      <c r="AT414" s="187" t="s">
        <v>182</v>
      </c>
      <c r="AU414" s="187" t="s">
        <v>83</v>
      </c>
      <c r="AV414" s="185" t="s">
        <v>178</v>
      </c>
      <c r="AW414" s="185" t="s">
        <v>31</v>
      </c>
      <c r="AX414" s="185" t="s">
        <v>81</v>
      </c>
      <c r="AY414" s="187" t="s">
        <v>171</v>
      </c>
    </row>
    <row r="415" spans="1:65" s="27" customFormat="1" ht="16.5" customHeight="1">
      <c r="A415" s="23"/>
      <c r="B415" s="24"/>
      <c r="C415" s="175" t="s">
        <v>669</v>
      </c>
      <c r="D415" s="175" t="s">
        <v>259</v>
      </c>
      <c r="E415" s="176" t="s">
        <v>670</v>
      </c>
      <c r="F415" s="177" t="s">
        <v>671</v>
      </c>
      <c r="G415" s="178" t="s">
        <v>176</v>
      </c>
      <c r="H415" s="179">
        <v>30.6</v>
      </c>
      <c r="I415" s="7"/>
      <c r="J415" s="180">
        <f>ROUND(I415*H415,2)</f>
        <v>0</v>
      </c>
      <c r="K415" s="177" t="s">
        <v>177</v>
      </c>
      <c r="L415" s="181"/>
      <c r="M415" s="182" t="s">
        <v>1</v>
      </c>
      <c r="N415" s="183" t="s">
        <v>39</v>
      </c>
      <c r="O415" s="51"/>
      <c r="P415" s="159">
        <f>O415*H415</f>
        <v>0</v>
      </c>
      <c r="Q415" s="159">
        <v>0</v>
      </c>
      <c r="R415" s="159">
        <f>Q415*H415</f>
        <v>0</v>
      </c>
      <c r="S415" s="159">
        <v>0</v>
      </c>
      <c r="T415" s="160">
        <f>S415*H415</f>
        <v>0</v>
      </c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R415" s="161" t="s">
        <v>214</v>
      </c>
      <c r="AT415" s="161" t="s">
        <v>259</v>
      </c>
      <c r="AU415" s="161" t="s">
        <v>83</v>
      </c>
      <c r="AY415" s="11" t="s">
        <v>171</v>
      </c>
      <c r="BE415" s="162">
        <f>IF(N415="základní",J415,0)</f>
        <v>0</v>
      </c>
      <c r="BF415" s="162">
        <f>IF(N415="snížená",J415,0)</f>
        <v>0</v>
      </c>
      <c r="BG415" s="162">
        <f>IF(N415="zákl. přenesená",J415,0)</f>
        <v>0</v>
      </c>
      <c r="BH415" s="162">
        <f>IF(N415="sníž. přenesená",J415,0)</f>
        <v>0</v>
      </c>
      <c r="BI415" s="162">
        <f>IF(N415="nulová",J415,0)</f>
        <v>0</v>
      </c>
      <c r="BJ415" s="11" t="s">
        <v>81</v>
      </c>
      <c r="BK415" s="162">
        <f>ROUND(I415*H415,2)</f>
        <v>0</v>
      </c>
      <c r="BL415" s="11" t="s">
        <v>178</v>
      </c>
      <c r="BM415" s="161" t="s">
        <v>672</v>
      </c>
    </row>
    <row r="416" spans="1:65" s="27" customFormat="1">
      <c r="A416" s="23"/>
      <c r="B416" s="24"/>
      <c r="C416" s="23"/>
      <c r="D416" s="163" t="s">
        <v>180</v>
      </c>
      <c r="E416" s="23"/>
      <c r="F416" s="164" t="s">
        <v>671</v>
      </c>
      <c r="G416" s="23"/>
      <c r="H416" s="23"/>
      <c r="I416" s="3"/>
      <c r="J416" s="23"/>
      <c r="K416" s="23"/>
      <c r="L416" s="24"/>
      <c r="M416" s="165"/>
      <c r="N416" s="166"/>
      <c r="O416" s="51"/>
      <c r="P416" s="51"/>
      <c r="Q416" s="51"/>
      <c r="R416" s="51"/>
      <c r="S416" s="51"/>
      <c r="T416" s="52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T416" s="11" t="s">
        <v>180</v>
      </c>
      <c r="AU416" s="11" t="s">
        <v>83</v>
      </c>
    </row>
    <row r="417" spans="1:65" s="27" customFormat="1" ht="21.75" customHeight="1">
      <c r="A417" s="23"/>
      <c r="B417" s="24"/>
      <c r="C417" s="151" t="s">
        <v>673</v>
      </c>
      <c r="D417" s="151" t="s">
        <v>173</v>
      </c>
      <c r="E417" s="152" t="s">
        <v>674</v>
      </c>
      <c r="F417" s="153" t="s">
        <v>675</v>
      </c>
      <c r="G417" s="154" t="s">
        <v>271</v>
      </c>
      <c r="H417" s="155">
        <v>265.42500000000001</v>
      </c>
      <c r="I417" s="5"/>
      <c r="J417" s="156">
        <f>ROUND(I417*H417,2)</f>
        <v>0</v>
      </c>
      <c r="K417" s="153" t="s">
        <v>177</v>
      </c>
      <c r="L417" s="24"/>
      <c r="M417" s="157" t="s">
        <v>1</v>
      </c>
      <c r="N417" s="158" t="s">
        <v>39</v>
      </c>
      <c r="O417" s="51"/>
      <c r="P417" s="159">
        <f>O417*H417</f>
        <v>0</v>
      </c>
      <c r="Q417" s="159">
        <v>0</v>
      </c>
      <c r="R417" s="159">
        <f>Q417*H417</f>
        <v>0</v>
      </c>
      <c r="S417" s="159">
        <v>0</v>
      </c>
      <c r="T417" s="160">
        <f>S417*H417</f>
        <v>0</v>
      </c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R417" s="161" t="s">
        <v>258</v>
      </c>
      <c r="AT417" s="161" t="s">
        <v>173</v>
      </c>
      <c r="AU417" s="161" t="s">
        <v>83</v>
      </c>
      <c r="AY417" s="11" t="s">
        <v>171</v>
      </c>
      <c r="BE417" s="162">
        <f>IF(N417="základní",J417,0)</f>
        <v>0</v>
      </c>
      <c r="BF417" s="162">
        <f>IF(N417="snížená",J417,0)</f>
        <v>0</v>
      </c>
      <c r="BG417" s="162">
        <f>IF(N417="zákl. přenesená",J417,0)</f>
        <v>0</v>
      </c>
      <c r="BH417" s="162">
        <f>IF(N417="sníž. přenesená",J417,0)</f>
        <v>0</v>
      </c>
      <c r="BI417" s="162">
        <f>IF(N417="nulová",J417,0)</f>
        <v>0</v>
      </c>
      <c r="BJ417" s="11" t="s">
        <v>81</v>
      </c>
      <c r="BK417" s="162">
        <f>ROUND(I417*H417,2)</f>
        <v>0</v>
      </c>
      <c r="BL417" s="11" t="s">
        <v>258</v>
      </c>
      <c r="BM417" s="161" t="s">
        <v>676</v>
      </c>
    </row>
    <row r="418" spans="1:65" s="27" customFormat="1" ht="19.5">
      <c r="A418" s="23"/>
      <c r="B418" s="24"/>
      <c r="C418" s="23"/>
      <c r="D418" s="163" t="s">
        <v>180</v>
      </c>
      <c r="E418" s="23"/>
      <c r="F418" s="164" t="s">
        <v>677</v>
      </c>
      <c r="G418" s="23"/>
      <c r="H418" s="23"/>
      <c r="I418" s="3"/>
      <c r="J418" s="23"/>
      <c r="K418" s="23"/>
      <c r="L418" s="24"/>
      <c r="M418" s="165"/>
      <c r="N418" s="166"/>
      <c r="O418" s="51"/>
      <c r="P418" s="51"/>
      <c r="Q418" s="51"/>
      <c r="R418" s="51"/>
      <c r="S418" s="51"/>
      <c r="T418" s="52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T418" s="11" t="s">
        <v>180</v>
      </c>
      <c r="AU418" s="11" t="s">
        <v>83</v>
      </c>
    </row>
    <row r="419" spans="1:65" s="27" customFormat="1" ht="29.25">
      <c r="A419" s="23"/>
      <c r="B419" s="24"/>
      <c r="C419" s="23"/>
      <c r="D419" s="163" t="s">
        <v>325</v>
      </c>
      <c r="E419" s="23"/>
      <c r="F419" s="184" t="s">
        <v>678</v>
      </c>
      <c r="G419" s="23"/>
      <c r="H419" s="23"/>
      <c r="I419" s="3"/>
      <c r="J419" s="23"/>
      <c r="K419" s="23"/>
      <c r="L419" s="24"/>
      <c r="M419" s="165"/>
      <c r="N419" s="166"/>
      <c r="O419" s="51"/>
      <c r="P419" s="51"/>
      <c r="Q419" s="51"/>
      <c r="R419" s="51"/>
      <c r="S419" s="51"/>
      <c r="T419" s="52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T419" s="11" t="s">
        <v>325</v>
      </c>
      <c r="AU419" s="11" t="s">
        <v>83</v>
      </c>
    </row>
    <row r="420" spans="1:65" s="167" customFormat="1">
      <c r="B420" s="168"/>
      <c r="D420" s="163" t="s">
        <v>182</v>
      </c>
      <c r="E420" s="169" t="s">
        <v>130</v>
      </c>
      <c r="F420" s="170" t="s">
        <v>679</v>
      </c>
      <c r="H420" s="171">
        <v>265.42500000000001</v>
      </c>
      <c r="I420" s="6"/>
      <c r="L420" s="168"/>
      <c r="M420" s="172"/>
      <c r="N420" s="173"/>
      <c r="O420" s="173"/>
      <c r="P420" s="173"/>
      <c r="Q420" s="173"/>
      <c r="R420" s="173"/>
      <c r="S420" s="173"/>
      <c r="T420" s="174"/>
      <c r="AT420" s="169" t="s">
        <v>182</v>
      </c>
      <c r="AU420" s="169" t="s">
        <v>83</v>
      </c>
      <c r="AV420" s="167" t="s">
        <v>83</v>
      </c>
      <c r="AW420" s="167" t="s">
        <v>31</v>
      </c>
      <c r="AX420" s="167" t="s">
        <v>74</v>
      </c>
      <c r="AY420" s="169" t="s">
        <v>171</v>
      </c>
    </row>
    <row r="421" spans="1:65" s="185" customFormat="1">
      <c r="B421" s="186"/>
      <c r="D421" s="163" t="s">
        <v>182</v>
      </c>
      <c r="E421" s="187" t="s">
        <v>1</v>
      </c>
      <c r="F421" s="188" t="s">
        <v>338</v>
      </c>
      <c r="H421" s="189">
        <v>265.42500000000001</v>
      </c>
      <c r="I421" s="8"/>
      <c r="L421" s="186"/>
      <c r="M421" s="190"/>
      <c r="N421" s="191"/>
      <c r="O421" s="191"/>
      <c r="P421" s="191"/>
      <c r="Q421" s="191"/>
      <c r="R421" s="191"/>
      <c r="S421" s="191"/>
      <c r="T421" s="192"/>
      <c r="AT421" s="187" t="s">
        <v>182</v>
      </c>
      <c r="AU421" s="187" t="s">
        <v>83</v>
      </c>
      <c r="AV421" s="185" t="s">
        <v>178</v>
      </c>
      <c r="AW421" s="185" t="s">
        <v>31</v>
      </c>
      <c r="AX421" s="185" t="s">
        <v>81</v>
      </c>
      <c r="AY421" s="187" t="s">
        <v>171</v>
      </c>
    </row>
    <row r="422" spans="1:65" s="27" customFormat="1" ht="21.75" customHeight="1">
      <c r="A422" s="23"/>
      <c r="B422" s="24"/>
      <c r="C422" s="175" t="s">
        <v>680</v>
      </c>
      <c r="D422" s="175" t="s">
        <v>259</v>
      </c>
      <c r="E422" s="176" t="s">
        <v>681</v>
      </c>
      <c r="F422" s="177" t="s">
        <v>682</v>
      </c>
      <c r="G422" s="178" t="s">
        <v>223</v>
      </c>
      <c r="H422" s="179">
        <v>0.26500000000000001</v>
      </c>
      <c r="I422" s="7"/>
      <c r="J422" s="180">
        <f>ROUND(I422*H422,2)</f>
        <v>0</v>
      </c>
      <c r="K422" s="177" t="s">
        <v>177</v>
      </c>
      <c r="L422" s="181"/>
      <c r="M422" s="182" t="s">
        <v>1</v>
      </c>
      <c r="N422" s="183" t="s">
        <v>39</v>
      </c>
      <c r="O422" s="51"/>
      <c r="P422" s="159">
        <f>O422*H422</f>
        <v>0</v>
      </c>
      <c r="Q422" s="159">
        <v>1</v>
      </c>
      <c r="R422" s="159">
        <f>Q422*H422</f>
        <v>0.26500000000000001</v>
      </c>
      <c r="S422" s="159">
        <v>0</v>
      </c>
      <c r="T422" s="160">
        <f>S422*H422</f>
        <v>0</v>
      </c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R422" s="161" t="s">
        <v>345</v>
      </c>
      <c r="AT422" s="161" t="s">
        <v>259</v>
      </c>
      <c r="AU422" s="161" t="s">
        <v>83</v>
      </c>
      <c r="AY422" s="11" t="s">
        <v>171</v>
      </c>
      <c r="BE422" s="162">
        <f>IF(N422="základní",J422,0)</f>
        <v>0</v>
      </c>
      <c r="BF422" s="162">
        <f>IF(N422="snížená",J422,0)</f>
        <v>0</v>
      </c>
      <c r="BG422" s="162">
        <f>IF(N422="zákl. přenesená",J422,0)</f>
        <v>0</v>
      </c>
      <c r="BH422" s="162">
        <f>IF(N422="sníž. přenesená",J422,0)</f>
        <v>0</v>
      </c>
      <c r="BI422" s="162">
        <f>IF(N422="nulová",J422,0)</f>
        <v>0</v>
      </c>
      <c r="BJ422" s="11" t="s">
        <v>81</v>
      </c>
      <c r="BK422" s="162">
        <f>ROUND(I422*H422,2)</f>
        <v>0</v>
      </c>
      <c r="BL422" s="11" t="s">
        <v>258</v>
      </c>
      <c r="BM422" s="161" t="s">
        <v>683</v>
      </c>
    </row>
    <row r="423" spans="1:65" s="27" customFormat="1">
      <c r="A423" s="23"/>
      <c r="B423" s="24"/>
      <c r="C423" s="23"/>
      <c r="D423" s="163" t="s">
        <v>180</v>
      </c>
      <c r="E423" s="23"/>
      <c r="F423" s="164" t="s">
        <v>682</v>
      </c>
      <c r="G423" s="23"/>
      <c r="H423" s="23"/>
      <c r="I423" s="3"/>
      <c r="J423" s="23"/>
      <c r="K423" s="23"/>
      <c r="L423" s="24"/>
      <c r="M423" s="165"/>
      <c r="N423" s="166"/>
      <c r="O423" s="51"/>
      <c r="P423" s="51"/>
      <c r="Q423" s="51"/>
      <c r="R423" s="51"/>
      <c r="S423" s="51"/>
      <c r="T423" s="52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T423" s="11" t="s">
        <v>180</v>
      </c>
      <c r="AU423" s="11" t="s">
        <v>83</v>
      </c>
    </row>
    <row r="424" spans="1:65" s="27" customFormat="1" ht="19.5">
      <c r="A424" s="23"/>
      <c r="B424" s="24"/>
      <c r="C424" s="23"/>
      <c r="D424" s="163" t="s">
        <v>325</v>
      </c>
      <c r="E424" s="23"/>
      <c r="F424" s="184" t="s">
        <v>684</v>
      </c>
      <c r="G424" s="23"/>
      <c r="H424" s="23"/>
      <c r="I424" s="3"/>
      <c r="J424" s="23"/>
      <c r="K424" s="23"/>
      <c r="L424" s="24"/>
      <c r="M424" s="165"/>
      <c r="N424" s="166"/>
      <c r="O424" s="51"/>
      <c r="P424" s="51"/>
      <c r="Q424" s="51"/>
      <c r="R424" s="51"/>
      <c r="S424" s="51"/>
      <c r="T424" s="52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T424" s="11" t="s">
        <v>325</v>
      </c>
      <c r="AU424" s="11" t="s">
        <v>83</v>
      </c>
    </row>
    <row r="425" spans="1:65" s="167" customFormat="1">
      <c r="B425" s="168"/>
      <c r="D425" s="163" t="s">
        <v>182</v>
      </c>
      <c r="E425" s="169" t="s">
        <v>1</v>
      </c>
      <c r="F425" s="170" t="s">
        <v>685</v>
      </c>
      <c r="H425" s="171">
        <v>0.26500000000000001</v>
      </c>
      <c r="I425" s="6"/>
      <c r="L425" s="168"/>
      <c r="M425" s="172"/>
      <c r="N425" s="173"/>
      <c r="O425" s="173"/>
      <c r="P425" s="173"/>
      <c r="Q425" s="173"/>
      <c r="R425" s="173"/>
      <c r="S425" s="173"/>
      <c r="T425" s="174"/>
      <c r="AT425" s="169" t="s">
        <v>182</v>
      </c>
      <c r="AU425" s="169" t="s">
        <v>83</v>
      </c>
      <c r="AV425" s="167" t="s">
        <v>83</v>
      </c>
      <c r="AW425" s="167" t="s">
        <v>31</v>
      </c>
      <c r="AX425" s="167" t="s">
        <v>74</v>
      </c>
      <c r="AY425" s="169" t="s">
        <v>171</v>
      </c>
    </row>
    <row r="426" spans="1:65" s="185" customFormat="1">
      <c r="B426" s="186"/>
      <c r="D426" s="163" t="s">
        <v>182</v>
      </c>
      <c r="E426" s="187" t="s">
        <v>1</v>
      </c>
      <c r="F426" s="188" t="s">
        <v>338</v>
      </c>
      <c r="H426" s="189">
        <v>0.26500000000000001</v>
      </c>
      <c r="I426" s="8"/>
      <c r="L426" s="186"/>
      <c r="M426" s="190"/>
      <c r="N426" s="191"/>
      <c r="O426" s="191"/>
      <c r="P426" s="191"/>
      <c r="Q426" s="191"/>
      <c r="R426" s="191"/>
      <c r="S426" s="191"/>
      <c r="T426" s="192"/>
      <c r="AT426" s="187" t="s">
        <v>182</v>
      </c>
      <c r="AU426" s="187" t="s">
        <v>83</v>
      </c>
      <c r="AV426" s="185" t="s">
        <v>178</v>
      </c>
      <c r="AW426" s="185" t="s">
        <v>31</v>
      </c>
      <c r="AX426" s="185" t="s">
        <v>81</v>
      </c>
      <c r="AY426" s="187" t="s">
        <v>171</v>
      </c>
    </row>
    <row r="427" spans="1:65" s="27" customFormat="1" ht="21.75" customHeight="1">
      <c r="A427" s="23"/>
      <c r="B427" s="24"/>
      <c r="C427" s="151" t="s">
        <v>686</v>
      </c>
      <c r="D427" s="151" t="s">
        <v>173</v>
      </c>
      <c r="E427" s="152" t="s">
        <v>687</v>
      </c>
      <c r="F427" s="153" t="s">
        <v>688</v>
      </c>
      <c r="G427" s="154" t="s">
        <v>271</v>
      </c>
      <c r="H427" s="155">
        <v>265.42500000000001</v>
      </c>
      <c r="I427" s="5"/>
      <c r="J427" s="156">
        <f>ROUND(I427*H427,2)</f>
        <v>0</v>
      </c>
      <c r="K427" s="153" t="s">
        <v>177</v>
      </c>
      <c r="L427" s="24"/>
      <c r="M427" s="157" t="s">
        <v>1</v>
      </c>
      <c r="N427" s="158" t="s">
        <v>39</v>
      </c>
      <c r="O427" s="51"/>
      <c r="P427" s="159">
        <f>O427*H427</f>
        <v>0</v>
      </c>
      <c r="Q427" s="159">
        <v>1.7159999999999998E-5</v>
      </c>
      <c r="R427" s="159">
        <f>Q427*H427</f>
        <v>4.5546929999999994E-3</v>
      </c>
      <c r="S427" s="159">
        <v>0</v>
      </c>
      <c r="T427" s="160">
        <f>S427*H427</f>
        <v>0</v>
      </c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R427" s="161" t="s">
        <v>258</v>
      </c>
      <c r="AT427" s="161" t="s">
        <v>173</v>
      </c>
      <c r="AU427" s="161" t="s">
        <v>83</v>
      </c>
      <c r="AY427" s="11" t="s">
        <v>171</v>
      </c>
      <c r="BE427" s="162">
        <f>IF(N427="základní",J427,0)</f>
        <v>0</v>
      </c>
      <c r="BF427" s="162">
        <f>IF(N427="snížená",J427,0)</f>
        <v>0</v>
      </c>
      <c r="BG427" s="162">
        <f>IF(N427="zákl. přenesená",J427,0)</f>
        <v>0</v>
      </c>
      <c r="BH427" s="162">
        <f>IF(N427="sníž. přenesená",J427,0)</f>
        <v>0</v>
      </c>
      <c r="BI427" s="162">
        <f>IF(N427="nulová",J427,0)</f>
        <v>0</v>
      </c>
      <c r="BJ427" s="11" t="s">
        <v>81</v>
      </c>
      <c r="BK427" s="162">
        <f>ROUND(I427*H427,2)</f>
        <v>0</v>
      </c>
      <c r="BL427" s="11" t="s">
        <v>258</v>
      </c>
      <c r="BM427" s="161" t="s">
        <v>689</v>
      </c>
    </row>
    <row r="428" spans="1:65" s="27" customFormat="1" ht="19.5">
      <c r="A428" s="23"/>
      <c r="B428" s="24"/>
      <c r="C428" s="23"/>
      <c r="D428" s="163" t="s">
        <v>180</v>
      </c>
      <c r="E428" s="23"/>
      <c r="F428" s="164" t="s">
        <v>690</v>
      </c>
      <c r="G428" s="23"/>
      <c r="H428" s="23"/>
      <c r="I428" s="3"/>
      <c r="J428" s="23"/>
      <c r="K428" s="23"/>
      <c r="L428" s="24"/>
      <c r="M428" s="165"/>
      <c r="N428" s="166"/>
      <c r="O428" s="51"/>
      <c r="P428" s="51"/>
      <c r="Q428" s="51"/>
      <c r="R428" s="51"/>
      <c r="S428" s="51"/>
      <c r="T428" s="52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T428" s="11" t="s">
        <v>180</v>
      </c>
      <c r="AU428" s="11" t="s">
        <v>83</v>
      </c>
    </row>
    <row r="429" spans="1:65" s="167" customFormat="1">
      <c r="B429" s="168"/>
      <c r="D429" s="163" t="s">
        <v>182</v>
      </c>
      <c r="E429" s="169" t="s">
        <v>1</v>
      </c>
      <c r="F429" s="170" t="s">
        <v>130</v>
      </c>
      <c r="H429" s="171">
        <v>265.42500000000001</v>
      </c>
      <c r="I429" s="6"/>
      <c r="L429" s="168"/>
      <c r="M429" s="172"/>
      <c r="N429" s="173"/>
      <c r="O429" s="173"/>
      <c r="P429" s="173"/>
      <c r="Q429" s="173"/>
      <c r="R429" s="173"/>
      <c r="S429" s="173"/>
      <c r="T429" s="174"/>
      <c r="AT429" s="169" t="s">
        <v>182</v>
      </c>
      <c r="AU429" s="169" t="s">
        <v>83</v>
      </c>
      <c r="AV429" s="167" t="s">
        <v>83</v>
      </c>
      <c r="AW429" s="167" t="s">
        <v>31</v>
      </c>
      <c r="AX429" s="167" t="s">
        <v>74</v>
      </c>
      <c r="AY429" s="169" t="s">
        <v>171</v>
      </c>
    </row>
    <row r="430" spans="1:65" s="185" customFormat="1">
      <c r="B430" s="186"/>
      <c r="D430" s="163" t="s">
        <v>182</v>
      </c>
      <c r="E430" s="187" t="s">
        <v>1</v>
      </c>
      <c r="F430" s="188" t="s">
        <v>338</v>
      </c>
      <c r="H430" s="189">
        <v>265.42500000000001</v>
      </c>
      <c r="I430" s="8"/>
      <c r="L430" s="186"/>
      <c r="M430" s="190"/>
      <c r="N430" s="191"/>
      <c r="O430" s="191"/>
      <c r="P430" s="191"/>
      <c r="Q430" s="191"/>
      <c r="R430" s="191"/>
      <c r="S430" s="191"/>
      <c r="T430" s="192"/>
      <c r="AT430" s="187" t="s">
        <v>182</v>
      </c>
      <c r="AU430" s="187" t="s">
        <v>83</v>
      </c>
      <c r="AV430" s="185" t="s">
        <v>178</v>
      </c>
      <c r="AW430" s="185" t="s">
        <v>31</v>
      </c>
      <c r="AX430" s="185" t="s">
        <v>81</v>
      </c>
      <c r="AY430" s="187" t="s">
        <v>171</v>
      </c>
    </row>
    <row r="431" spans="1:65" s="27" customFormat="1" ht="16.5" customHeight="1">
      <c r="A431" s="23"/>
      <c r="B431" s="24"/>
      <c r="C431" s="151" t="s">
        <v>691</v>
      </c>
      <c r="D431" s="151" t="s">
        <v>173</v>
      </c>
      <c r="E431" s="152" t="s">
        <v>692</v>
      </c>
      <c r="F431" s="153" t="s">
        <v>693</v>
      </c>
      <c r="G431" s="154" t="s">
        <v>379</v>
      </c>
      <c r="H431" s="155">
        <v>4</v>
      </c>
      <c r="I431" s="5"/>
      <c r="J431" s="156">
        <f>ROUND(I431*H431,2)</f>
        <v>0</v>
      </c>
      <c r="K431" s="153" t="s">
        <v>177</v>
      </c>
      <c r="L431" s="24"/>
      <c r="M431" s="157" t="s">
        <v>1</v>
      </c>
      <c r="N431" s="158" t="s">
        <v>39</v>
      </c>
      <c r="O431" s="51"/>
      <c r="P431" s="159">
        <f>O431*H431</f>
        <v>0</v>
      </c>
      <c r="Q431" s="159">
        <v>6.0000000000000002E-5</v>
      </c>
      <c r="R431" s="159">
        <f>Q431*H431</f>
        <v>2.4000000000000001E-4</v>
      </c>
      <c r="S431" s="159">
        <v>0</v>
      </c>
      <c r="T431" s="160">
        <f>S431*H431</f>
        <v>0</v>
      </c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R431" s="161" t="s">
        <v>258</v>
      </c>
      <c r="AT431" s="161" t="s">
        <v>173</v>
      </c>
      <c r="AU431" s="161" t="s">
        <v>83</v>
      </c>
      <c r="AY431" s="11" t="s">
        <v>171</v>
      </c>
      <c r="BE431" s="162">
        <f>IF(N431="základní",J431,0)</f>
        <v>0</v>
      </c>
      <c r="BF431" s="162">
        <f>IF(N431="snížená",J431,0)</f>
        <v>0</v>
      </c>
      <c r="BG431" s="162">
        <f>IF(N431="zákl. přenesená",J431,0)</f>
        <v>0</v>
      </c>
      <c r="BH431" s="162">
        <f>IF(N431="sníž. přenesená",J431,0)</f>
        <v>0</v>
      </c>
      <c r="BI431" s="162">
        <f>IF(N431="nulová",J431,0)</f>
        <v>0</v>
      </c>
      <c r="BJ431" s="11" t="s">
        <v>81</v>
      </c>
      <c r="BK431" s="162">
        <f>ROUND(I431*H431,2)</f>
        <v>0</v>
      </c>
      <c r="BL431" s="11" t="s">
        <v>258</v>
      </c>
      <c r="BM431" s="161" t="s">
        <v>694</v>
      </c>
    </row>
    <row r="432" spans="1:65" s="27" customFormat="1" ht="19.5">
      <c r="A432" s="23"/>
      <c r="B432" s="24"/>
      <c r="C432" s="23"/>
      <c r="D432" s="163" t="s">
        <v>180</v>
      </c>
      <c r="E432" s="23"/>
      <c r="F432" s="164" t="s">
        <v>695</v>
      </c>
      <c r="G432" s="23"/>
      <c r="H432" s="23"/>
      <c r="I432" s="3"/>
      <c r="J432" s="23"/>
      <c r="K432" s="23"/>
      <c r="L432" s="24"/>
      <c r="M432" s="165"/>
      <c r="N432" s="166"/>
      <c r="O432" s="51"/>
      <c r="P432" s="51"/>
      <c r="Q432" s="51"/>
      <c r="R432" s="51"/>
      <c r="S432" s="51"/>
      <c r="T432" s="52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T432" s="11" t="s">
        <v>180</v>
      </c>
      <c r="AU432" s="11" t="s">
        <v>83</v>
      </c>
    </row>
    <row r="433" spans="1:65" s="27" customFormat="1" ht="21.75" customHeight="1">
      <c r="A433" s="23"/>
      <c r="B433" s="24"/>
      <c r="C433" s="151" t="s">
        <v>696</v>
      </c>
      <c r="D433" s="151" t="s">
        <v>173</v>
      </c>
      <c r="E433" s="152" t="s">
        <v>697</v>
      </c>
      <c r="F433" s="153" t="s">
        <v>698</v>
      </c>
      <c r="G433" s="154" t="s">
        <v>379</v>
      </c>
      <c r="H433" s="155">
        <v>4</v>
      </c>
      <c r="I433" s="5"/>
      <c r="J433" s="156">
        <f>ROUND(I433*H433,2)</f>
        <v>0</v>
      </c>
      <c r="K433" s="153" t="s">
        <v>177</v>
      </c>
      <c r="L433" s="24"/>
      <c r="M433" s="157" t="s">
        <v>1</v>
      </c>
      <c r="N433" s="158" t="s">
        <v>39</v>
      </c>
      <c r="O433" s="51"/>
      <c r="P433" s="159">
        <f>O433*H433</f>
        <v>0</v>
      </c>
      <c r="Q433" s="159">
        <v>0.36965999999999999</v>
      </c>
      <c r="R433" s="159">
        <f>Q433*H433</f>
        <v>1.47864</v>
      </c>
      <c r="S433" s="159">
        <v>0</v>
      </c>
      <c r="T433" s="160">
        <f>S433*H433</f>
        <v>0</v>
      </c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R433" s="161" t="s">
        <v>258</v>
      </c>
      <c r="AT433" s="161" t="s">
        <v>173</v>
      </c>
      <c r="AU433" s="161" t="s">
        <v>83</v>
      </c>
      <c r="AY433" s="11" t="s">
        <v>171</v>
      </c>
      <c r="BE433" s="162">
        <f>IF(N433="základní",J433,0)</f>
        <v>0</v>
      </c>
      <c r="BF433" s="162">
        <f>IF(N433="snížená",J433,0)</f>
        <v>0</v>
      </c>
      <c r="BG433" s="162">
        <f>IF(N433="zákl. přenesená",J433,0)</f>
        <v>0</v>
      </c>
      <c r="BH433" s="162">
        <f>IF(N433="sníž. přenesená",J433,0)</f>
        <v>0</v>
      </c>
      <c r="BI433" s="162">
        <f>IF(N433="nulová",J433,0)</f>
        <v>0</v>
      </c>
      <c r="BJ433" s="11" t="s">
        <v>81</v>
      </c>
      <c r="BK433" s="162">
        <f>ROUND(I433*H433,2)</f>
        <v>0</v>
      </c>
      <c r="BL433" s="11" t="s">
        <v>258</v>
      </c>
      <c r="BM433" s="161" t="s">
        <v>699</v>
      </c>
    </row>
    <row r="434" spans="1:65" s="27" customFormat="1" ht="19.5">
      <c r="A434" s="23"/>
      <c r="B434" s="24"/>
      <c r="C434" s="23"/>
      <c r="D434" s="163" t="s">
        <v>180</v>
      </c>
      <c r="E434" s="23"/>
      <c r="F434" s="164" t="s">
        <v>700</v>
      </c>
      <c r="G434" s="23"/>
      <c r="H434" s="23"/>
      <c r="I434" s="3"/>
      <c r="J434" s="23"/>
      <c r="K434" s="23"/>
      <c r="L434" s="24"/>
      <c r="M434" s="165"/>
      <c r="N434" s="166"/>
      <c r="O434" s="51"/>
      <c r="P434" s="51"/>
      <c r="Q434" s="51"/>
      <c r="R434" s="51"/>
      <c r="S434" s="51"/>
      <c r="T434" s="52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T434" s="11" t="s">
        <v>180</v>
      </c>
      <c r="AU434" s="11" t="s">
        <v>83</v>
      </c>
    </row>
    <row r="435" spans="1:65" s="138" customFormat="1" ht="25.9" customHeight="1">
      <c r="B435" s="139"/>
      <c r="D435" s="140" t="s">
        <v>73</v>
      </c>
      <c r="E435" s="141" t="s">
        <v>259</v>
      </c>
      <c r="F435" s="141" t="s">
        <v>701</v>
      </c>
      <c r="I435" s="4"/>
      <c r="J435" s="142">
        <f>BK435</f>
        <v>0</v>
      </c>
      <c r="L435" s="139"/>
      <c r="M435" s="143"/>
      <c r="N435" s="144"/>
      <c r="O435" s="144"/>
      <c r="P435" s="145">
        <f>P436</f>
        <v>0</v>
      </c>
      <c r="Q435" s="144"/>
      <c r="R435" s="145">
        <f>R436</f>
        <v>3.8989999999999997E-2</v>
      </c>
      <c r="S435" s="144"/>
      <c r="T435" s="146">
        <f>T436</f>
        <v>0</v>
      </c>
      <c r="AR435" s="140" t="s">
        <v>188</v>
      </c>
      <c r="AT435" s="147" t="s">
        <v>73</v>
      </c>
      <c r="AU435" s="147" t="s">
        <v>74</v>
      </c>
      <c r="AY435" s="140" t="s">
        <v>171</v>
      </c>
      <c r="BK435" s="148">
        <f>BK436</f>
        <v>0</v>
      </c>
    </row>
    <row r="436" spans="1:65" s="138" customFormat="1" ht="22.9" customHeight="1">
      <c r="B436" s="139"/>
      <c r="D436" s="140" t="s">
        <v>73</v>
      </c>
      <c r="E436" s="149" t="s">
        <v>702</v>
      </c>
      <c r="F436" s="149" t="s">
        <v>703</v>
      </c>
      <c r="I436" s="4"/>
      <c r="J436" s="150">
        <f>BK436</f>
        <v>0</v>
      </c>
      <c r="L436" s="139"/>
      <c r="M436" s="143"/>
      <c r="N436" s="144"/>
      <c r="O436" s="144"/>
      <c r="P436" s="145">
        <f>SUM(P437:P440)</f>
        <v>0</v>
      </c>
      <c r="Q436" s="144"/>
      <c r="R436" s="145">
        <f>SUM(R437:R440)</f>
        <v>3.8989999999999997E-2</v>
      </c>
      <c r="S436" s="144"/>
      <c r="T436" s="146">
        <f>SUM(T437:T440)</f>
        <v>0</v>
      </c>
      <c r="AR436" s="140" t="s">
        <v>188</v>
      </c>
      <c r="AT436" s="147" t="s">
        <v>73</v>
      </c>
      <c r="AU436" s="147" t="s">
        <v>81</v>
      </c>
      <c r="AY436" s="140" t="s">
        <v>171</v>
      </c>
      <c r="BK436" s="148">
        <f>SUM(BK437:BK440)</f>
        <v>0</v>
      </c>
    </row>
    <row r="437" spans="1:65" s="27" customFormat="1" ht="16.5" customHeight="1">
      <c r="A437" s="23"/>
      <c r="B437" s="24"/>
      <c r="C437" s="151" t="s">
        <v>704</v>
      </c>
      <c r="D437" s="151" t="s">
        <v>173</v>
      </c>
      <c r="E437" s="152" t="s">
        <v>705</v>
      </c>
      <c r="F437" s="153" t="s">
        <v>706</v>
      </c>
      <c r="G437" s="154" t="s">
        <v>435</v>
      </c>
      <c r="H437" s="155">
        <v>0.1</v>
      </c>
      <c r="I437" s="5"/>
      <c r="J437" s="156">
        <f>ROUND(I437*H437,2)</f>
        <v>0</v>
      </c>
      <c r="K437" s="153" t="s">
        <v>177</v>
      </c>
      <c r="L437" s="24"/>
      <c r="M437" s="157" t="s">
        <v>1</v>
      </c>
      <c r="N437" s="158" t="s">
        <v>39</v>
      </c>
      <c r="O437" s="51"/>
      <c r="P437" s="159">
        <f>O437*H437</f>
        <v>0</v>
      </c>
      <c r="Q437" s="159">
        <v>9.9000000000000008E-3</v>
      </c>
      <c r="R437" s="159">
        <f>Q437*H437</f>
        <v>9.9000000000000021E-4</v>
      </c>
      <c r="S437" s="159">
        <v>0</v>
      </c>
      <c r="T437" s="160">
        <f>S437*H437</f>
        <v>0</v>
      </c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R437" s="161" t="s">
        <v>511</v>
      </c>
      <c r="AT437" s="161" t="s">
        <v>173</v>
      </c>
      <c r="AU437" s="161" t="s">
        <v>83</v>
      </c>
      <c r="AY437" s="11" t="s">
        <v>171</v>
      </c>
      <c r="BE437" s="162">
        <f>IF(N437="základní",J437,0)</f>
        <v>0</v>
      </c>
      <c r="BF437" s="162">
        <f>IF(N437="snížená",J437,0)</f>
        <v>0</v>
      </c>
      <c r="BG437" s="162">
        <f>IF(N437="zákl. přenesená",J437,0)</f>
        <v>0</v>
      </c>
      <c r="BH437" s="162">
        <f>IF(N437="sníž. přenesená",J437,0)</f>
        <v>0</v>
      </c>
      <c r="BI437" s="162">
        <f>IF(N437="nulová",J437,0)</f>
        <v>0</v>
      </c>
      <c r="BJ437" s="11" t="s">
        <v>81</v>
      </c>
      <c r="BK437" s="162">
        <f>ROUND(I437*H437,2)</f>
        <v>0</v>
      </c>
      <c r="BL437" s="11" t="s">
        <v>511</v>
      </c>
      <c r="BM437" s="161" t="s">
        <v>707</v>
      </c>
    </row>
    <row r="438" spans="1:65" s="27" customFormat="1">
      <c r="A438" s="23"/>
      <c r="B438" s="24"/>
      <c r="C438" s="23"/>
      <c r="D438" s="163" t="s">
        <v>180</v>
      </c>
      <c r="E438" s="23"/>
      <c r="F438" s="164" t="s">
        <v>708</v>
      </c>
      <c r="G438" s="23"/>
      <c r="H438" s="23"/>
      <c r="I438" s="3"/>
      <c r="J438" s="23"/>
      <c r="K438" s="23"/>
      <c r="L438" s="24"/>
      <c r="M438" s="165"/>
      <c r="N438" s="166"/>
      <c r="O438" s="51"/>
      <c r="P438" s="51"/>
      <c r="Q438" s="51"/>
      <c r="R438" s="51"/>
      <c r="S438" s="51"/>
      <c r="T438" s="52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T438" s="11" t="s">
        <v>180</v>
      </c>
      <c r="AU438" s="11" t="s">
        <v>83</v>
      </c>
    </row>
    <row r="439" spans="1:65" s="27" customFormat="1" ht="21.75" customHeight="1">
      <c r="A439" s="23"/>
      <c r="B439" s="24"/>
      <c r="C439" s="151" t="s">
        <v>709</v>
      </c>
      <c r="D439" s="151" t="s">
        <v>173</v>
      </c>
      <c r="E439" s="152" t="s">
        <v>710</v>
      </c>
      <c r="F439" s="153" t="s">
        <v>711</v>
      </c>
      <c r="G439" s="154" t="s">
        <v>191</v>
      </c>
      <c r="H439" s="155">
        <v>20</v>
      </c>
      <c r="I439" s="5"/>
      <c r="J439" s="156">
        <f>ROUND(I439*H439,2)</f>
        <v>0</v>
      </c>
      <c r="K439" s="153" t="s">
        <v>177</v>
      </c>
      <c r="L439" s="24"/>
      <c r="M439" s="157" t="s">
        <v>1</v>
      </c>
      <c r="N439" s="158" t="s">
        <v>39</v>
      </c>
      <c r="O439" s="51"/>
      <c r="P439" s="159">
        <f>O439*H439</f>
        <v>0</v>
      </c>
      <c r="Q439" s="159">
        <v>1.9E-3</v>
      </c>
      <c r="R439" s="159">
        <f>Q439*H439</f>
        <v>3.7999999999999999E-2</v>
      </c>
      <c r="S439" s="159">
        <v>0</v>
      </c>
      <c r="T439" s="160">
        <f>S439*H439</f>
        <v>0</v>
      </c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R439" s="161" t="s">
        <v>511</v>
      </c>
      <c r="AT439" s="161" t="s">
        <v>173</v>
      </c>
      <c r="AU439" s="161" t="s">
        <v>83</v>
      </c>
      <c r="AY439" s="11" t="s">
        <v>171</v>
      </c>
      <c r="BE439" s="162">
        <f>IF(N439="základní",J439,0)</f>
        <v>0</v>
      </c>
      <c r="BF439" s="162">
        <f>IF(N439="snížená",J439,0)</f>
        <v>0</v>
      </c>
      <c r="BG439" s="162">
        <f>IF(N439="zákl. přenesená",J439,0)</f>
        <v>0</v>
      </c>
      <c r="BH439" s="162">
        <f>IF(N439="sníž. přenesená",J439,0)</f>
        <v>0</v>
      </c>
      <c r="BI439" s="162">
        <f>IF(N439="nulová",J439,0)</f>
        <v>0</v>
      </c>
      <c r="BJ439" s="11" t="s">
        <v>81</v>
      </c>
      <c r="BK439" s="162">
        <f>ROUND(I439*H439,2)</f>
        <v>0</v>
      </c>
      <c r="BL439" s="11" t="s">
        <v>511</v>
      </c>
      <c r="BM439" s="161" t="s">
        <v>712</v>
      </c>
    </row>
    <row r="440" spans="1:65" s="27" customFormat="1" ht="19.5">
      <c r="A440" s="23"/>
      <c r="B440" s="24"/>
      <c r="C440" s="23"/>
      <c r="D440" s="163" t="s">
        <v>180</v>
      </c>
      <c r="E440" s="23"/>
      <c r="F440" s="164" t="s">
        <v>713</v>
      </c>
      <c r="G440" s="23"/>
      <c r="H440" s="23"/>
      <c r="I440" s="3"/>
      <c r="J440" s="23"/>
      <c r="K440" s="23"/>
      <c r="L440" s="24"/>
      <c r="M440" s="165"/>
      <c r="N440" s="166"/>
      <c r="O440" s="51"/>
      <c r="P440" s="51"/>
      <c r="Q440" s="51"/>
      <c r="R440" s="51"/>
      <c r="S440" s="51"/>
      <c r="T440" s="52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T440" s="11" t="s">
        <v>180</v>
      </c>
      <c r="AU440" s="11" t="s">
        <v>83</v>
      </c>
    </row>
    <row r="441" spans="1:65" s="138" customFormat="1" ht="25.9" customHeight="1">
      <c r="B441" s="139"/>
      <c r="D441" s="140" t="s">
        <v>73</v>
      </c>
      <c r="E441" s="141" t="s">
        <v>714</v>
      </c>
      <c r="F441" s="141" t="s">
        <v>715</v>
      </c>
      <c r="I441" s="4"/>
      <c r="J441" s="142">
        <f>BK441</f>
        <v>0</v>
      </c>
      <c r="L441" s="139"/>
      <c r="M441" s="194"/>
      <c r="N441" s="195"/>
      <c r="O441" s="195"/>
      <c r="P441" s="196">
        <v>0</v>
      </c>
      <c r="Q441" s="195"/>
      <c r="R441" s="196">
        <v>0</v>
      </c>
      <c r="S441" s="195"/>
      <c r="T441" s="197">
        <v>0</v>
      </c>
      <c r="AR441" s="140" t="s">
        <v>178</v>
      </c>
      <c r="AT441" s="147" t="s">
        <v>73</v>
      </c>
      <c r="AU441" s="147" t="s">
        <v>74</v>
      </c>
      <c r="AY441" s="140" t="s">
        <v>171</v>
      </c>
      <c r="BK441" s="148">
        <v>0</v>
      </c>
    </row>
    <row r="442" spans="1:65" s="27" customFormat="1" ht="6.95" customHeight="1">
      <c r="A442" s="23"/>
      <c r="B442" s="39"/>
      <c r="C442" s="40"/>
      <c r="D442" s="40"/>
      <c r="E442" s="40"/>
      <c r="F442" s="40"/>
      <c r="G442" s="40"/>
      <c r="H442" s="40"/>
      <c r="I442" s="40"/>
      <c r="J442" s="40"/>
      <c r="K442" s="40"/>
      <c r="L442" s="24"/>
      <c r="M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</row>
  </sheetData>
  <sheetProtection password="9F15" sheet="1" objects="1" scenarios="1"/>
  <autoFilter ref="C135:K441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topLeftCell="A112" workbookViewId="0">
      <selection activeCell="F130" sqref="F130"/>
    </sheetView>
  </sheetViews>
  <sheetFormatPr defaultRowHeight="11.25"/>
  <cols>
    <col min="1" max="1" width="8.33203125" style="10" customWidth="1"/>
    <col min="2" max="2" width="1.6640625" style="10" customWidth="1"/>
    <col min="3" max="3" width="4.1640625" style="10" customWidth="1"/>
    <col min="4" max="4" width="4.33203125" style="10" customWidth="1"/>
    <col min="5" max="5" width="17.1640625" style="10" customWidth="1"/>
    <col min="6" max="6" width="50.83203125" style="10" customWidth="1"/>
    <col min="7" max="7" width="7" style="10" customWidth="1"/>
    <col min="8" max="8" width="11.5" style="10" customWidth="1"/>
    <col min="9" max="11" width="20.1640625" style="10" customWidth="1"/>
    <col min="12" max="12" width="9.33203125" style="10" customWidth="1"/>
    <col min="13" max="13" width="10.83203125" style="10" hidden="1" customWidth="1"/>
    <col min="14" max="14" width="9.33203125" style="10" hidden="1"/>
    <col min="15" max="20" width="14.1640625" style="10" hidden="1" customWidth="1"/>
    <col min="21" max="21" width="16.33203125" style="10" hidden="1" customWidth="1"/>
    <col min="22" max="22" width="12.33203125" style="10" customWidth="1"/>
    <col min="23" max="23" width="16.33203125" style="10" customWidth="1"/>
    <col min="24" max="24" width="12.33203125" style="10" customWidth="1"/>
    <col min="25" max="25" width="15" style="10" customWidth="1"/>
    <col min="26" max="26" width="11" style="10" customWidth="1"/>
    <col min="27" max="27" width="15" style="10" customWidth="1"/>
    <col min="28" max="28" width="16.33203125" style="10" customWidth="1"/>
    <col min="29" max="29" width="11" style="10" customWidth="1"/>
    <col min="30" max="30" width="15" style="10" customWidth="1"/>
    <col min="31" max="31" width="16.33203125" style="10" customWidth="1"/>
    <col min="32" max="43" width="9.33203125" style="10"/>
    <col min="44" max="65" width="9.33203125" style="10" hidden="1"/>
    <col min="66" max="16384" width="9.33203125" style="10"/>
  </cols>
  <sheetData>
    <row r="2" spans="1:46" ht="36.950000000000003" customHeight="1">
      <c r="L2" s="219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1" t="s">
        <v>90</v>
      </c>
    </row>
    <row r="3" spans="1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83</v>
      </c>
    </row>
    <row r="4" spans="1:46" ht="24.95" customHeight="1">
      <c r="B4" s="14"/>
      <c r="D4" s="15" t="s">
        <v>119</v>
      </c>
      <c r="L4" s="14"/>
      <c r="M4" s="94" t="s">
        <v>10</v>
      </c>
      <c r="AT4" s="11" t="s">
        <v>3</v>
      </c>
    </row>
    <row r="5" spans="1:46" ht="6.95" customHeight="1">
      <c r="B5" s="14"/>
      <c r="L5" s="14"/>
    </row>
    <row r="6" spans="1:46" ht="12" customHeight="1">
      <c r="B6" s="14"/>
      <c r="D6" s="20" t="s">
        <v>16</v>
      </c>
      <c r="L6" s="14"/>
    </row>
    <row r="7" spans="1:46" ht="16.5" customHeight="1">
      <c r="B7" s="14"/>
      <c r="E7" s="254" t="str">
        <f>'Rekapitulace zakázky'!K6</f>
        <v>Oprava mostních objektů v úseku Choceň - Borohrádek</v>
      </c>
      <c r="F7" s="255"/>
      <c r="G7" s="255"/>
      <c r="H7" s="255"/>
      <c r="L7" s="14"/>
    </row>
    <row r="8" spans="1:46" ht="12" customHeight="1">
      <c r="B8" s="14"/>
      <c r="D8" s="20" t="s">
        <v>129</v>
      </c>
      <c r="L8" s="14"/>
    </row>
    <row r="9" spans="1:46" s="27" customFormat="1" ht="16.5" customHeight="1">
      <c r="A9" s="23"/>
      <c r="B9" s="24"/>
      <c r="C9" s="23"/>
      <c r="D9" s="23"/>
      <c r="E9" s="254" t="s">
        <v>132</v>
      </c>
      <c r="F9" s="253"/>
      <c r="G9" s="253"/>
      <c r="H9" s="253"/>
      <c r="I9" s="23"/>
      <c r="J9" s="23"/>
      <c r="K9" s="23"/>
      <c r="L9" s="34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46" s="27" customFormat="1" ht="12" customHeight="1">
      <c r="A10" s="23"/>
      <c r="B10" s="24"/>
      <c r="C10" s="23"/>
      <c r="D10" s="20" t="s">
        <v>133</v>
      </c>
      <c r="E10" s="23"/>
      <c r="F10" s="23"/>
      <c r="G10" s="23"/>
      <c r="H10" s="23"/>
      <c r="I10" s="23"/>
      <c r="J10" s="23"/>
      <c r="K10" s="23"/>
      <c r="L10" s="34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46" s="27" customFormat="1" ht="16.5" customHeight="1">
      <c r="A11" s="23"/>
      <c r="B11" s="24"/>
      <c r="C11" s="23"/>
      <c r="D11" s="23"/>
      <c r="E11" s="246" t="s">
        <v>716</v>
      </c>
      <c r="F11" s="253"/>
      <c r="G11" s="253"/>
      <c r="H11" s="253"/>
      <c r="I11" s="23"/>
      <c r="J11" s="23"/>
      <c r="K11" s="23"/>
      <c r="L11" s="34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46" s="27" customFormat="1">
      <c r="A12" s="23"/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34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46" s="27" customFormat="1" ht="12" customHeight="1">
      <c r="A13" s="23"/>
      <c r="B13" s="24"/>
      <c r="C13" s="23"/>
      <c r="D13" s="20" t="s">
        <v>18</v>
      </c>
      <c r="E13" s="23"/>
      <c r="F13" s="21" t="s">
        <v>1</v>
      </c>
      <c r="G13" s="23"/>
      <c r="H13" s="23"/>
      <c r="I13" s="20" t="s">
        <v>19</v>
      </c>
      <c r="J13" s="21" t="s">
        <v>1</v>
      </c>
      <c r="K13" s="23"/>
      <c r="L13" s="34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46" s="27" customFormat="1" ht="12" customHeight="1">
      <c r="A14" s="23"/>
      <c r="B14" s="24"/>
      <c r="C14" s="23"/>
      <c r="D14" s="20" t="s">
        <v>20</v>
      </c>
      <c r="E14" s="23"/>
      <c r="F14" s="21" t="s">
        <v>21</v>
      </c>
      <c r="G14" s="23"/>
      <c r="H14" s="23"/>
      <c r="I14" s="20" t="s">
        <v>22</v>
      </c>
      <c r="J14" s="95" t="str">
        <f>'Rekapitulace zakázky'!AN8</f>
        <v>7. 1. 2020</v>
      </c>
      <c r="K14" s="23"/>
      <c r="L14" s="34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46" s="27" customFormat="1" ht="10.9" customHeight="1">
      <c r="A15" s="23"/>
      <c r="B15" s="24"/>
      <c r="C15" s="23"/>
      <c r="D15" s="23"/>
      <c r="E15" s="23"/>
      <c r="F15" s="23"/>
      <c r="G15" s="23"/>
      <c r="H15" s="23"/>
      <c r="I15" s="23"/>
      <c r="J15" s="23"/>
      <c r="K15" s="23"/>
      <c r="L15" s="34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46" s="27" customFormat="1" ht="12" customHeight="1">
      <c r="A16" s="23"/>
      <c r="B16" s="24"/>
      <c r="C16" s="23"/>
      <c r="D16" s="20" t="s">
        <v>24</v>
      </c>
      <c r="E16" s="23"/>
      <c r="F16" s="23"/>
      <c r="G16" s="23"/>
      <c r="H16" s="23"/>
      <c r="I16" s="20" t="s">
        <v>25</v>
      </c>
      <c r="J16" s="21" t="str">
        <f>IF('Rekapitulace zakázky'!AN10="","",'Rekapitulace zakázky'!AN10)</f>
        <v/>
      </c>
      <c r="K16" s="23"/>
      <c r="L16" s="34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7" customFormat="1" ht="18" customHeight="1">
      <c r="A17" s="23"/>
      <c r="B17" s="24"/>
      <c r="C17" s="23"/>
      <c r="D17" s="23"/>
      <c r="E17" s="21" t="str">
        <f>IF('Rekapitulace zakázky'!E11="","",'Rekapitulace zakázky'!E11)</f>
        <v xml:space="preserve"> </v>
      </c>
      <c r="F17" s="23"/>
      <c r="G17" s="23"/>
      <c r="H17" s="23"/>
      <c r="I17" s="20" t="s">
        <v>26</v>
      </c>
      <c r="J17" s="21" t="str">
        <f>IF('Rekapitulace zakázky'!AN11="","",'Rekapitulace zakázky'!AN11)</f>
        <v/>
      </c>
      <c r="K17" s="23"/>
      <c r="L17" s="34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7" customFormat="1" ht="6.95" customHeight="1">
      <c r="A18" s="23"/>
      <c r="B18" s="24"/>
      <c r="C18" s="23"/>
      <c r="D18" s="23"/>
      <c r="E18" s="23"/>
      <c r="F18" s="23"/>
      <c r="G18" s="23"/>
      <c r="H18" s="23"/>
      <c r="I18" s="23"/>
      <c r="J18" s="23"/>
      <c r="K18" s="23"/>
      <c r="L18" s="34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7" customFormat="1" ht="12" customHeight="1">
      <c r="A19" s="23"/>
      <c r="B19" s="24"/>
      <c r="C19" s="23"/>
      <c r="D19" s="20" t="s">
        <v>27</v>
      </c>
      <c r="E19" s="23"/>
      <c r="F19" s="23"/>
      <c r="G19" s="23"/>
      <c r="H19" s="23"/>
      <c r="I19" s="20" t="s">
        <v>25</v>
      </c>
      <c r="J19" s="1" t="str">
        <f>'Rekapitulace zakázky'!AN13</f>
        <v>Vyplň údaj</v>
      </c>
      <c r="K19" s="23"/>
      <c r="L19" s="34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7" customFormat="1" ht="18" customHeight="1">
      <c r="A20" s="23"/>
      <c r="B20" s="24"/>
      <c r="C20" s="23"/>
      <c r="D20" s="23"/>
      <c r="E20" s="256" t="str">
        <f>'Rekapitulace zakázky'!E14</f>
        <v>Vyplň údaj</v>
      </c>
      <c r="F20" s="257"/>
      <c r="G20" s="257"/>
      <c r="H20" s="257"/>
      <c r="I20" s="20" t="s">
        <v>26</v>
      </c>
      <c r="J20" s="1" t="str">
        <f>'Rekapitulace zakázky'!AN14</f>
        <v>Vyplň údaj</v>
      </c>
      <c r="K20" s="23"/>
      <c r="L20" s="34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7" customFormat="1" ht="6.95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34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7" customFormat="1" ht="12" customHeight="1">
      <c r="A22" s="23"/>
      <c r="B22" s="24"/>
      <c r="C22" s="23"/>
      <c r="D22" s="20" t="s">
        <v>29</v>
      </c>
      <c r="E22" s="23"/>
      <c r="F22" s="23"/>
      <c r="G22" s="23"/>
      <c r="H22" s="23"/>
      <c r="I22" s="20" t="s">
        <v>25</v>
      </c>
      <c r="J22" s="21" t="s">
        <v>1</v>
      </c>
      <c r="K22" s="23"/>
      <c r="L22" s="34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7" customFormat="1" ht="18" customHeight="1">
      <c r="A23" s="23"/>
      <c r="B23" s="24"/>
      <c r="C23" s="23"/>
      <c r="D23" s="23"/>
      <c r="E23" s="21" t="s">
        <v>30</v>
      </c>
      <c r="F23" s="23"/>
      <c r="G23" s="23"/>
      <c r="H23" s="23"/>
      <c r="I23" s="20" t="s">
        <v>26</v>
      </c>
      <c r="J23" s="21" t="s">
        <v>1</v>
      </c>
      <c r="K23" s="23"/>
      <c r="L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7" customFormat="1" ht="6.95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34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7" customFormat="1" ht="12" customHeight="1">
      <c r="A25" s="23"/>
      <c r="B25" s="24"/>
      <c r="C25" s="23"/>
      <c r="D25" s="20" t="s">
        <v>32</v>
      </c>
      <c r="E25" s="23"/>
      <c r="F25" s="23"/>
      <c r="G25" s="23"/>
      <c r="H25" s="23"/>
      <c r="I25" s="20" t="s">
        <v>25</v>
      </c>
      <c r="J25" s="21" t="str">
        <f>IF('Rekapitulace zakázky'!AN19="","",'Rekapitulace zakázky'!AN19)</f>
        <v/>
      </c>
      <c r="K25" s="23"/>
      <c r="L25" s="34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7" customFormat="1" ht="18" customHeight="1">
      <c r="A26" s="23"/>
      <c r="B26" s="24"/>
      <c r="C26" s="23"/>
      <c r="D26" s="23"/>
      <c r="E26" s="21" t="str">
        <f>IF('Rekapitulace zakázky'!E20="","",'Rekapitulace zakázky'!E20)</f>
        <v xml:space="preserve"> </v>
      </c>
      <c r="F26" s="23"/>
      <c r="G26" s="23"/>
      <c r="H26" s="23"/>
      <c r="I26" s="20" t="s">
        <v>26</v>
      </c>
      <c r="J26" s="21" t="str">
        <f>IF('Rekapitulace zakázky'!AN20="","",'Rekapitulace zakázky'!AN20)</f>
        <v/>
      </c>
      <c r="K26" s="23"/>
      <c r="L26" s="34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7" customFormat="1" ht="6.95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34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27" customFormat="1" ht="12" customHeight="1">
      <c r="A28" s="23"/>
      <c r="B28" s="24"/>
      <c r="C28" s="23"/>
      <c r="D28" s="20" t="s">
        <v>33</v>
      </c>
      <c r="E28" s="23"/>
      <c r="F28" s="23"/>
      <c r="G28" s="23"/>
      <c r="H28" s="23"/>
      <c r="I28" s="23"/>
      <c r="J28" s="23"/>
      <c r="K28" s="23"/>
      <c r="L28" s="34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99" customFormat="1" ht="16.5" customHeight="1">
      <c r="A29" s="96"/>
      <c r="B29" s="97"/>
      <c r="C29" s="96"/>
      <c r="D29" s="96"/>
      <c r="E29" s="241" t="s">
        <v>1</v>
      </c>
      <c r="F29" s="241"/>
      <c r="G29" s="241"/>
      <c r="H29" s="241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7" customFormat="1" ht="6.95" customHeight="1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  <c r="L30" s="34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27" customFormat="1" ht="6.95" customHeight="1">
      <c r="A31" s="23"/>
      <c r="B31" s="24"/>
      <c r="C31" s="23"/>
      <c r="D31" s="59"/>
      <c r="E31" s="59"/>
      <c r="F31" s="59"/>
      <c r="G31" s="59"/>
      <c r="H31" s="59"/>
      <c r="I31" s="59"/>
      <c r="J31" s="59"/>
      <c r="K31" s="59"/>
      <c r="L31" s="34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s="27" customFormat="1" ht="25.35" customHeight="1">
      <c r="A32" s="23"/>
      <c r="B32" s="24"/>
      <c r="C32" s="23"/>
      <c r="D32" s="100" t="s">
        <v>34</v>
      </c>
      <c r="E32" s="23"/>
      <c r="F32" s="23"/>
      <c r="G32" s="23"/>
      <c r="H32" s="23"/>
      <c r="I32" s="23"/>
      <c r="J32" s="101">
        <f>ROUND(J124, 2)</f>
        <v>0</v>
      </c>
      <c r="K32" s="23"/>
      <c r="L32" s="34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7" customFormat="1" ht="6.95" customHeight="1">
      <c r="A33" s="23"/>
      <c r="B33" s="24"/>
      <c r="C33" s="23"/>
      <c r="D33" s="59"/>
      <c r="E33" s="59"/>
      <c r="F33" s="59"/>
      <c r="G33" s="59"/>
      <c r="H33" s="59"/>
      <c r="I33" s="59"/>
      <c r="J33" s="59"/>
      <c r="K33" s="59"/>
      <c r="L33" s="34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7" customFormat="1" ht="14.45" customHeight="1">
      <c r="A34" s="23"/>
      <c r="B34" s="24"/>
      <c r="C34" s="23"/>
      <c r="D34" s="23"/>
      <c r="E34" s="23"/>
      <c r="F34" s="102" t="s">
        <v>36</v>
      </c>
      <c r="G34" s="23"/>
      <c r="H34" s="23"/>
      <c r="I34" s="102" t="s">
        <v>35</v>
      </c>
      <c r="J34" s="102" t="s">
        <v>37</v>
      </c>
      <c r="K34" s="23"/>
      <c r="L34" s="34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7" customFormat="1" ht="14.45" customHeight="1">
      <c r="A35" s="23"/>
      <c r="B35" s="24"/>
      <c r="C35" s="23"/>
      <c r="D35" s="103" t="s">
        <v>38</v>
      </c>
      <c r="E35" s="20" t="s">
        <v>39</v>
      </c>
      <c r="F35" s="104">
        <f>ROUND((SUM(BE124:BE140)),  2)</f>
        <v>0</v>
      </c>
      <c r="G35" s="23"/>
      <c r="H35" s="23"/>
      <c r="I35" s="105">
        <v>0.21</v>
      </c>
      <c r="J35" s="104">
        <f>ROUND(((SUM(BE124:BE140))*I35),  2)</f>
        <v>0</v>
      </c>
      <c r="K35" s="23"/>
      <c r="L35" s="34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7" customFormat="1" ht="14.45" customHeight="1">
      <c r="A36" s="23"/>
      <c r="B36" s="24"/>
      <c r="C36" s="23"/>
      <c r="D36" s="23"/>
      <c r="E36" s="20" t="s">
        <v>40</v>
      </c>
      <c r="F36" s="104">
        <f>ROUND((SUM(BF124:BF140)),  2)</f>
        <v>0</v>
      </c>
      <c r="G36" s="23"/>
      <c r="H36" s="23"/>
      <c r="I36" s="105">
        <v>0.15</v>
      </c>
      <c r="J36" s="104">
        <f>ROUND(((SUM(BF124:BF140))*I36),  2)</f>
        <v>0</v>
      </c>
      <c r="K36" s="23"/>
      <c r="L36" s="34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7" customFormat="1" ht="14.45" hidden="1" customHeight="1">
      <c r="A37" s="23"/>
      <c r="B37" s="24"/>
      <c r="C37" s="23"/>
      <c r="D37" s="23"/>
      <c r="E37" s="20" t="s">
        <v>41</v>
      </c>
      <c r="F37" s="104">
        <f>ROUND((SUM(BG124:BG140)),  2)</f>
        <v>0</v>
      </c>
      <c r="G37" s="23"/>
      <c r="H37" s="23"/>
      <c r="I37" s="105">
        <v>0.21</v>
      </c>
      <c r="J37" s="104">
        <f>0</f>
        <v>0</v>
      </c>
      <c r="K37" s="23"/>
      <c r="L37" s="34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7" customFormat="1" ht="14.45" hidden="1" customHeight="1">
      <c r="A38" s="23"/>
      <c r="B38" s="24"/>
      <c r="C38" s="23"/>
      <c r="D38" s="23"/>
      <c r="E38" s="20" t="s">
        <v>42</v>
      </c>
      <c r="F38" s="104">
        <f>ROUND((SUM(BH124:BH140)),  2)</f>
        <v>0</v>
      </c>
      <c r="G38" s="23"/>
      <c r="H38" s="23"/>
      <c r="I38" s="105">
        <v>0.15</v>
      </c>
      <c r="J38" s="104">
        <f>0</f>
        <v>0</v>
      </c>
      <c r="K38" s="23"/>
      <c r="L38" s="34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7" customFormat="1" ht="14.45" hidden="1" customHeight="1">
      <c r="A39" s="23"/>
      <c r="B39" s="24"/>
      <c r="C39" s="23"/>
      <c r="D39" s="23"/>
      <c r="E39" s="20" t="s">
        <v>43</v>
      </c>
      <c r="F39" s="104">
        <f>ROUND((SUM(BI124:BI140)),  2)</f>
        <v>0</v>
      </c>
      <c r="G39" s="23"/>
      <c r="H39" s="23"/>
      <c r="I39" s="105">
        <v>0</v>
      </c>
      <c r="J39" s="104">
        <f>0</f>
        <v>0</v>
      </c>
      <c r="K39" s="23"/>
      <c r="L39" s="34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7" customFormat="1" ht="6.95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34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7" customFormat="1" ht="25.35" customHeight="1">
      <c r="A41" s="23"/>
      <c r="B41" s="24"/>
      <c r="C41" s="106"/>
      <c r="D41" s="107" t="s">
        <v>44</v>
      </c>
      <c r="E41" s="53"/>
      <c r="F41" s="53"/>
      <c r="G41" s="108" t="s">
        <v>45</v>
      </c>
      <c r="H41" s="109" t="s">
        <v>46</v>
      </c>
      <c r="I41" s="53"/>
      <c r="J41" s="110">
        <f>SUM(J32:J39)</f>
        <v>0</v>
      </c>
      <c r="K41" s="111"/>
      <c r="L41" s="34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7" customFormat="1" ht="14.45" customHeight="1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34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ht="14.45" customHeight="1">
      <c r="B43" s="14"/>
      <c r="L43" s="14"/>
    </row>
    <row r="44" spans="1:31" ht="14.45" customHeight="1">
      <c r="B44" s="14"/>
      <c r="L44" s="14"/>
    </row>
    <row r="45" spans="1:31" ht="14.45" customHeight="1">
      <c r="B45" s="14"/>
      <c r="L45" s="14"/>
    </row>
    <row r="46" spans="1:31" ht="14.45" customHeight="1">
      <c r="B46" s="14"/>
      <c r="L46" s="14"/>
    </row>
    <row r="47" spans="1:31" ht="14.45" customHeight="1">
      <c r="B47" s="14"/>
      <c r="L47" s="14"/>
    </row>
    <row r="48" spans="1:31" ht="14.45" customHeight="1">
      <c r="B48" s="14"/>
      <c r="L48" s="14"/>
    </row>
    <row r="49" spans="1:31" ht="14.45" customHeight="1">
      <c r="B49" s="14"/>
      <c r="L49" s="14"/>
    </row>
    <row r="50" spans="1:31" s="27" customFormat="1" ht="14.45" customHeight="1">
      <c r="B50" s="34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34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27" customFormat="1" ht="12.75">
      <c r="A61" s="23"/>
      <c r="B61" s="24"/>
      <c r="C61" s="23"/>
      <c r="D61" s="37" t="s">
        <v>49</v>
      </c>
      <c r="E61" s="26"/>
      <c r="F61" s="112" t="s">
        <v>50</v>
      </c>
      <c r="G61" s="37" t="s">
        <v>49</v>
      </c>
      <c r="H61" s="26"/>
      <c r="I61" s="26"/>
      <c r="J61" s="113" t="s">
        <v>50</v>
      </c>
      <c r="K61" s="26"/>
      <c r="L61" s="34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27" customFormat="1" ht="12.75">
      <c r="A65" s="23"/>
      <c r="B65" s="24"/>
      <c r="C65" s="23"/>
      <c r="D65" s="35" t="s">
        <v>51</v>
      </c>
      <c r="E65" s="38"/>
      <c r="F65" s="38"/>
      <c r="G65" s="35" t="s">
        <v>52</v>
      </c>
      <c r="H65" s="38"/>
      <c r="I65" s="38"/>
      <c r="J65" s="38"/>
      <c r="K65" s="38"/>
      <c r="L65" s="34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27" customFormat="1" ht="12.75">
      <c r="A76" s="23"/>
      <c r="B76" s="24"/>
      <c r="C76" s="23"/>
      <c r="D76" s="37" t="s">
        <v>49</v>
      </c>
      <c r="E76" s="26"/>
      <c r="F76" s="112" t="s">
        <v>50</v>
      </c>
      <c r="G76" s="37" t="s">
        <v>49</v>
      </c>
      <c r="H76" s="26"/>
      <c r="I76" s="26"/>
      <c r="J76" s="113" t="s">
        <v>50</v>
      </c>
      <c r="K76" s="26"/>
      <c r="L76" s="34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s="27" customFormat="1" ht="14.45" customHeight="1">
      <c r="A77" s="23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34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81" spans="1:31" s="27" customFormat="1" ht="6.95" customHeight="1">
      <c r="A81" s="23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4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31" s="27" customFormat="1" ht="24.95" customHeight="1">
      <c r="A82" s="23"/>
      <c r="B82" s="24"/>
      <c r="C82" s="15" t="s">
        <v>135</v>
      </c>
      <c r="D82" s="23"/>
      <c r="E82" s="23"/>
      <c r="F82" s="23"/>
      <c r="G82" s="23"/>
      <c r="H82" s="23"/>
      <c r="I82" s="23"/>
      <c r="J82" s="23"/>
      <c r="K82" s="23"/>
      <c r="L82" s="34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s="27" customFormat="1" ht="6.95" customHeight="1">
      <c r="A83" s="23"/>
      <c r="B83" s="24"/>
      <c r="C83" s="23"/>
      <c r="D83" s="23"/>
      <c r="E83" s="23"/>
      <c r="F83" s="23"/>
      <c r="G83" s="23"/>
      <c r="H83" s="23"/>
      <c r="I83" s="23"/>
      <c r="J83" s="23"/>
      <c r="K83" s="23"/>
      <c r="L83" s="34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s="27" customFormat="1" ht="12" customHeight="1">
      <c r="A84" s="23"/>
      <c r="B84" s="24"/>
      <c r="C84" s="20" t="s">
        <v>16</v>
      </c>
      <c r="D84" s="23"/>
      <c r="E84" s="23"/>
      <c r="F84" s="23"/>
      <c r="G84" s="23"/>
      <c r="H84" s="23"/>
      <c r="I84" s="23"/>
      <c r="J84" s="23"/>
      <c r="K84" s="23"/>
      <c r="L84" s="34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s="27" customFormat="1" ht="16.5" customHeight="1">
      <c r="A85" s="23"/>
      <c r="B85" s="24"/>
      <c r="C85" s="23"/>
      <c r="D85" s="23"/>
      <c r="E85" s="254" t="str">
        <f>E7</f>
        <v>Oprava mostních objektů v úseku Choceň - Borohrádek</v>
      </c>
      <c r="F85" s="255"/>
      <c r="G85" s="255"/>
      <c r="H85" s="255"/>
      <c r="I85" s="23"/>
      <c r="J85" s="23"/>
      <c r="K85" s="23"/>
      <c r="L85" s="34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31" ht="12" customHeight="1">
      <c r="B86" s="14"/>
      <c r="C86" s="20" t="s">
        <v>129</v>
      </c>
      <c r="L86" s="14"/>
    </row>
    <row r="87" spans="1:31" s="27" customFormat="1" ht="16.5" customHeight="1">
      <c r="A87" s="23"/>
      <c r="B87" s="24"/>
      <c r="C87" s="23"/>
      <c r="D87" s="23"/>
      <c r="E87" s="254" t="s">
        <v>132</v>
      </c>
      <c r="F87" s="253"/>
      <c r="G87" s="253"/>
      <c r="H87" s="253"/>
      <c r="I87" s="23"/>
      <c r="J87" s="23"/>
      <c r="K87" s="23"/>
      <c r="L87" s="34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s="27" customFormat="1" ht="12" customHeight="1">
      <c r="A88" s="23"/>
      <c r="B88" s="24"/>
      <c r="C88" s="20" t="s">
        <v>133</v>
      </c>
      <c r="D88" s="23"/>
      <c r="E88" s="23"/>
      <c r="F88" s="23"/>
      <c r="G88" s="23"/>
      <c r="H88" s="23"/>
      <c r="I88" s="23"/>
      <c r="J88" s="23"/>
      <c r="K88" s="23"/>
      <c r="L88" s="34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s="27" customFormat="1" ht="16.5" customHeight="1">
      <c r="A89" s="23"/>
      <c r="B89" s="24"/>
      <c r="C89" s="23"/>
      <c r="D89" s="23"/>
      <c r="E89" s="246" t="str">
        <f>E11</f>
        <v>SO 01 VRN - Vedlejší rozpočtové náklady Most v km 10,647</v>
      </c>
      <c r="F89" s="253"/>
      <c r="G89" s="253"/>
      <c r="H89" s="253"/>
      <c r="I89" s="23"/>
      <c r="J89" s="23"/>
      <c r="K89" s="23"/>
      <c r="L89" s="34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31" s="27" customFormat="1" ht="6.95" customHeight="1">
      <c r="A90" s="23"/>
      <c r="B90" s="24"/>
      <c r="C90" s="23"/>
      <c r="D90" s="23"/>
      <c r="E90" s="23"/>
      <c r="F90" s="23"/>
      <c r="G90" s="23"/>
      <c r="H90" s="23"/>
      <c r="I90" s="23"/>
      <c r="J90" s="23"/>
      <c r="K90" s="23"/>
      <c r="L90" s="34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s="27" customFormat="1" ht="12" customHeight="1">
      <c r="A91" s="23"/>
      <c r="B91" s="24"/>
      <c r="C91" s="20" t="s">
        <v>20</v>
      </c>
      <c r="D91" s="23"/>
      <c r="E91" s="23"/>
      <c r="F91" s="21" t="str">
        <f>F14</f>
        <v xml:space="preserve"> </v>
      </c>
      <c r="G91" s="23"/>
      <c r="H91" s="23"/>
      <c r="I91" s="20" t="s">
        <v>22</v>
      </c>
      <c r="J91" s="95" t="str">
        <f>IF(J14="","",J14)</f>
        <v>7. 1. 2020</v>
      </c>
      <c r="K91" s="23"/>
      <c r="L91" s="34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s="27" customFormat="1" ht="6.95" customHeight="1">
      <c r="A92" s="23"/>
      <c r="B92" s="24"/>
      <c r="C92" s="23"/>
      <c r="D92" s="23"/>
      <c r="E92" s="23"/>
      <c r="F92" s="23"/>
      <c r="G92" s="23"/>
      <c r="H92" s="23"/>
      <c r="I92" s="23"/>
      <c r="J92" s="23"/>
      <c r="K92" s="23"/>
      <c r="L92" s="34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s="27" customFormat="1" ht="15.2" customHeight="1">
      <c r="A93" s="23"/>
      <c r="B93" s="24"/>
      <c r="C93" s="20" t="s">
        <v>24</v>
      </c>
      <c r="D93" s="23"/>
      <c r="E93" s="23"/>
      <c r="F93" s="21" t="str">
        <f>E17</f>
        <v xml:space="preserve"> </v>
      </c>
      <c r="G93" s="23"/>
      <c r="H93" s="23"/>
      <c r="I93" s="20" t="s">
        <v>29</v>
      </c>
      <c r="J93" s="114" t="str">
        <f>E23</f>
        <v>MDS</v>
      </c>
      <c r="K93" s="23"/>
      <c r="L93" s="34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s="27" customFormat="1" ht="15.2" customHeight="1">
      <c r="A94" s="23"/>
      <c r="B94" s="24"/>
      <c r="C94" s="20" t="s">
        <v>27</v>
      </c>
      <c r="D94" s="23"/>
      <c r="E94" s="23"/>
      <c r="F94" s="21" t="str">
        <f>IF(E20="","",E20)</f>
        <v>Vyplň údaj</v>
      </c>
      <c r="G94" s="23"/>
      <c r="H94" s="23"/>
      <c r="I94" s="20" t="s">
        <v>32</v>
      </c>
      <c r="J94" s="114" t="str">
        <f>E26</f>
        <v xml:space="preserve"> </v>
      </c>
      <c r="K94" s="23"/>
      <c r="L94" s="34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s="27" customFormat="1" ht="10.35" customHeight="1">
      <c r="A95" s="23"/>
      <c r="B95" s="24"/>
      <c r="C95" s="23"/>
      <c r="D95" s="23"/>
      <c r="E95" s="23"/>
      <c r="F95" s="23"/>
      <c r="G95" s="23"/>
      <c r="H95" s="23"/>
      <c r="I95" s="23"/>
      <c r="J95" s="23"/>
      <c r="K95" s="23"/>
      <c r="L95" s="34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s="27" customFormat="1" ht="29.25" customHeight="1">
      <c r="A96" s="23"/>
      <c r="B96" s="24"/>
      <c r="C96" s="115" t="s">
        <v>136</v>
      </c>
      <c r="D96" s="106"/>
      <c r="E96" s="106"/>
      <c r="F96" s="106"/>
      <c r="G96" s="106"/>
      <c r="H96" s="106"/>
      <c r="I96" s="106"/>
      <c r="J96" s="116" t="s">
        <v>137</v>
      </c>
      <c r="K96" s="106"/>
      <c r="L96" s="34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47" s="27" customFormat="1" ht="10.35" customHeight="1">
      <c r="A97" s="23"/>
      <c r="B97" s="24"/>
      <c r="C97" s="23"/>
      <c r="D97" s="23"/>
      <c r="E97" s="23"/>
      <c r="F97" s="23"/>
      <c r="G97" s="23"/>
      <c r="H97" s="23"/>
      <c r="I97" s="23"/>
      <c r="J97" s="23"/>
      <c r="K97" s="23"/>
      <c r="L97" s="34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47" s="27" customFormat="1" ht="22.9" customHeight="1">
      <c r="A98" s="23"/>
      <c r="B98" s="24"/>
      <c r="C98" s="117" t="s">
        <v>138</v>
      </c>
      <c r="D98" s="23"/>
      <c r="E98" s="23"/>
      <c r="F98" s="23"/>
      <c r="G98" s="23"/>
      <c r="H98" s="23"/>
      <c r="I98" s="23"/>
      <c r="J98" s="101">
        <f>J124</f>
        <v>0</v>
      </c>
      <c r="K98" s="23"/>
      <c r="L98" s="34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U98" s="11" t="s">
        <v>139</v>
      </c>
    </row>
    <row r="99" spans="1:47" s="118" customFormat="1" ht="24.95" customHeight="1">
      <c r="B99" s="119"/>
      <c r="D99" s="120" t="s">
        <v>717</v>
      </c>
      <c r="E99" s="121"/>
      <c r="F99" s="121"/>
      <c r="G99" s="121"/>
      <c r="H99" s="121"/>
      <c r="I99" s="121"/>
      <c r="J99" s="122">
        <f>J125</f>
        <v>0</v>
      </c>
      <c r="L99" s="119"/>
    </row>
    <row r="100" spans="1:47" s="83" customFormat="1" ht="19.899999999999999" customHeight="1">
      <c r="B100" s="123"/>
      <c r="D100" s="124" t="s">
        <v>718</v>
      </c>
      <c r="E100" s="125"/>
      <c r="F100" s="125"/>
      <c r="G100" s="125"/>
      <c r="H100" s="125"/>
      <c r="I100" s="125"/>
      <c r="J100" s="126">
        <f>J126</f>
        <v>0</v>
      </c>
      <c r="L100" s="123"/>
    </row>
    <row r="101" spans="1:47" s="83" customFormat="1" ht="19.899999999999999" customHeight="1">
      <c r="B101" s="123"/>
      <c r="D101" s="124" t="s">
        <v>719</v>
      </c>
      <c r="E101" s="125"/>
      <c r="F101" s="125"/>
      <c r="G101" s="125"/>
      <c r="H101" s="125"/>
      <c r="I101" s="125"/>
      <c r="J101" s="126">
        <f>J131</f>
        <v>0</v>
      </c>
      <c r="L101" s="123"/>
    </row>
    <row r="102" spans="1:47" s="83" customFormat="1" ht="19.899999999999999" customHeight="1">
      <c r="B102" s="123"/>
      <c r="D102" s="124" t="s">
        <v>720</v>
      </c>
      <c r="E102" s="125"/>
      <c r="F102" s="125"/>
      <c r="G102" s="125"/>
      <c r="H102" s="125"/>
      <c r="I102" s="125"/>
      <c r="J102" s="126">
        <f>J138</f>
        <v>0</v>
      </c>
      <c r="L102" s="123"/>
    </row>
    <row r="103" spans="1:47" s="27" customFormat="1" ht="21.75" customHeight="1">
      <c r="A103" s="23"/>
      <c r="B103" s="24"/>
      <c r="C103" s="23"/>
      <c r="D103" s="23"/>
      <c r="E103" s="23"/>
      <c r="F103" s="23"/>
      <c r="G103" s="23"/>
      <c r="H103" s="23"/>
      <c r="I103" s="23"/>
      <c r="J103" s="23"/>
      <c r="K103" s="23"/>
      <c r="L103" s="34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</row>
    <row r="104" spans="1:47" s="27" customFormat="1" ht="6.95" customHeight="1">
      <c r="A104" s="23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34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</row>
    <row r="108" spans="1:47" s="27" customFormat="1" ht="6.95" customHeight="1">
      <c r="A108" s="23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34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</row>
    <row r="109" spans="1:47" s="27" customFormat="1" ht="24.95" customHeight="1">
      <c r="A109" s="23"/>
      <c r="B109" s="24"/>
      <c r="C109" s="15" t="s">
        <v>156</v>
      </c>
      <c r="D109" s="23"/>
      <c r="E109" s="23"/>
      <c r="F109" s="23"/>
      <c r="G109" s="23"/>
      <c r="H109" s="23"/>
      <c r="I109" s="23"/>
      <c r="J109" s="23"/>
      <c r="K109" s="23"/>
      <c r="L109" s="34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</row>
    <row r="110" spans="1:47" s="27" customFormat="1" ht="6.95" customHeight="1">
      <c r="A110" s="23"/>
      <c r="B110" s="24"/>
      <c r="C110" s="23"/>
      <c r="D110" s="23"/>
      <c r="E110" s="23"/>
      <c r="F110" s="23"/>
      <c r="G110" s="23"/>
      <c r="H110" s="23"/>
      <c r="I110" s="23"/>
      <c r="J110" s="23"/>
      <c r="K110" s="23"/>
      <c r="L110" s="34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1" spans="1:47" s="27" customFormat="1" ht="12" customHeight="1">
      <c r="A111" s="23"/>
      <c r="B111" s="24"/>
      <c r="C111" s="20" t="s">
        <v>16</v>
      </c>
      <c r="D111" s="23"/>
      <c r="E111" s="23"/>
      <c r="F111" s="23"/>
      <c r="G111" s="23"/>
      <c r="H111" s="23"/>
      <c r="I111" s="23"/>
      <c r="J111" s="23"/>
      <c r="K111" s="23"/>
      <c r="L111" s="34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</row>
    <row r="112" spans="1:47" s="27" customFormat="1" ht="16.5" customHeight="1">
      <c r="A112" s="23"/>
      <c r="B112" s="24"/>
      <c r="C112" s="23"/>
      <c r="D112" s="23"/>
      <c r="E112" s="254" t="str">
        <f>E7</f>
        <v>Oprava mostních objektů v úseku Choceň - Borohrádek</v>
      </c>
      <c r="F112" s="255"/>
      <c r="G112" s="255"/>
      <c r="H112" s="255"/>
      <c r="I112" s="23"/>
      <c r="J112" s="23"/>
      <c r="K112" s="23"/>
      <c r="L112" s="34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</row>
    <row r="113" spans="1:65" ht="12" customHeight="1">
      <c r="B113" s="14"/>
      <c r="C113" s="20" t="s">
        <v>129</v>
      </c>
      <c r="L113" s="14"/>
    </row>
    <row r="114" spans="1:65" s="27" customFormat="1" ht="16.5" customHeight="1">
      <c r="A114" s="23"/>
      <c r="B114" s="24"/>
      <c r="C114" s="23"/>
      <c r="D114" s="23"/>
      <c r="E114" s="254" t="s">
        <v>132</v>
      </c>
      <c r="F114" s="253"/>
      <c r="G114" s="253"/>
      <c r="H114" s="253"/>
      <c r="I114" s="23"/>
      <c r="J114" s="23"/>
      <c r="K114" s="23"/>
      <c r="L114" s="34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5" spans="1:65" s="27" customFormat="1" ht="12" customHeight="1">
      <c r="A115" s="23"/>
      <c r="B115" s="24"/>
      <c r="C115" s="20" t="s">
        <v>133</v>
      </c>
      <c r="D115" s="23"/>
      <c r="E115" s="23"/>
      <c r="F115" s="23"/>
      <c r="G115" s="23"/>
      <c r="H115" s="23"/>
      <c r="I115" s="23"/>
      <c r="J115" s="23"/>
      <c r="K115" s="23"/>
      <c r="L115" s="34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spans="1:65" s="27" customFormat="1" ht="16.5" customHeight="1">
      <c r="A116" s="23"/>
      <c r="B116" s="24"/>
      <c r="C116" s="23"/>
      <c r="D116" s="23"/>
      <c r="E116" s="246" t="str">
        <f>E11</f>
        <v>SO 01 VRN - Vedlejší rozpočtové náklady Most v km 10,647</v>
      </c>
      <c r="F116" s="253"/>
      <c r="G116" s="253"/>
      <c r="H116" s="253"/>
      <c r="I116" s="23"/>
      <c r="J116" s="23"/>
      <c r="K116" s="23"/>
      <c r="L116" s="34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17" spans="1:65" s="27" customFormat="1" ht="6.95" customHeight="1">
      <c r="A117" s="23"/>
      <c r="B117" s="24"/>
      <c r="C117" s="23"/>
      <c r="D117" s="23"/>
      <c r="E117" s="23"/>
      <c r="F117" s="23"/>
      <c r="G117" s="23"/>
      <c r="H117" s="23"/>
      <c r="I117" s="23"/>
      <c r="J117" s="23"/>
      <c r="K117" s="23"/>
      <c r="L117" s="34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</row>
    <row r="118" spans="1:65" s="27" customFormat="1" ht="12" customHeight="1">
      <c r="A118" s="23"/>
      <c r="B118" s="24"/>
      <c r="C118" s="20" t="s">
        <v>20</v>
      </c>
      <c r="D118" s="23"/>
      <c r="E118" s="23"/>
      <c r="F118" s="21" t="str">
        <f>F14</f>
        <v xml:space="preserve"> </v>
      </c>
      <c r="G118" s="23"/>
      <c r="H118" s="23"/>
      <c r="I118" s="20" t="s">
        <v>22</v>
      </c>
      <c r="J118" s="95" t="str">
        <f>IF(J14="","",J14)</f>
        <v>7. 1. 2020</v>
      </c>
      <c r="K118" s="23"/>
      <c r="L118" s="34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spans="1:65" s="27" customFormat="1" ht="6.95" customHeight="1">
      <c r="A119" s="23"/>
      <c r="B119" s="24"/>
      <c r="C119" s="23"/>
      <c r="D119" s="23"/>
      <c r="E119" s="23"/>
      <c r="F119" s="23"/>
      <c r="G119" s="23"/>
      <c r="H119" s="23"/>
      <c r="I119" s="23"/>
      <c r="J119" s="23"/>
      <c r="K119" s="23"/>
      <c r="L119" s="34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</row>
    <row r="120" spans="1:65" s="27" customFormat="1" ht="15.2" customHeight="1">
      <c r="A120" s="23"/>
      <c r="B120" s="24"/>
      <c r="C120" s="20" t="s">
        <v>24</v>
      </c>
      <c r="D120" s="23"/>
      <c r="E120" s="23"/>
      <c r="F120" s="21" t="str">
        <f>E17</f>
        <v xml:space="preserve"> </v>
      </c>
      <c r="G120" s="23"/>
      <c r="H120" s="23"/>
      <c r="I120" s="20" t="s">
        <v>29</v>
      </c>
      <c r="J120" s="114" t="str">
        <f>E23</f>
        <v>MDS</v>
      </c>
      <c r="K120" s="23"/>
      <c r="L120" s="34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pans="1:65" s="27" customFormat="1" ht="15.2" customHeight="1">
      <c r="A121" s="23"/>
      <c r="B121" s="24"/>
      <c r="C121" s="20" t="s">
        <v>27</v>
      </c>
      <c r="D121" s="23"/>
      <c r="E121" s="23"/>
      <c r="F121" s="21" t="str">
        <f>IF(E20="","",E20)</f>
        <v>Vyplň údaj</v>
      </c>
      <c r="G121" s="23"/>
      <c r="H121" s="23"/>
      <c r="I121" s="20" t="s">
        <v>32</v>
      </c>
      <c r="J121" s="114" t="str">
        <f>E26</f>
        <v xml:space="preserve"> </v>
      </c>
      <c r="K121" s="23"/>
      <c r="L121" s="34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pans="1:65" s="27" customFormat="1" ht="10.35" customHeight="1">
      <c r="A122" s="23"/>
      <c r="B122" s="24"/>
      <c r="C122" s="23"/>
      <c r="D122" s="23"/>
      <c r="E122" s="23"/>
      <c r="F122" s="23"/>
      <c r="G122" s="23"/>
      <c r="H122" s="23"/>
      <c r="I122" s="23"/>
      <c r="J122" s="23"/>
      <c r="K122" s="23"/>
      <c r="L122" s="34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pans="1:65" s="133" customFormat="1" ht="29.25" customHeight="1">
      <c r="A123" s="127"/>
      <c r="B123" s="128"/>
      <c r="C123" s="129" t="s">
        <v>157</v>
      </c>
      <c r="D123" s="130" t="s">
        <v>59</v>
      </c>
      <c r="E123" s="130" t="s">
        <v>55</v>
      </c>
      <c r="F123" s="130" t="s">
        <v>56</v>
      </c>
      <c r="G123" s="130" t="s">
        <v>158</v>
      </c>
      <c r="H123" s="130" t="s">
        <v>159</v>
      </c>
      <c r="I123" s="130" t="s">
        <v>160</v>
      </c>
      <c r="J123" s="130" t="s">
        <v>137</v>
      </c>
      <c r="K123" s="131" t="s">
        <v>161</v>
      </c>
      <c r="L123" s="132"/>
      <c r="M123" s="55" t="s">
        <v>1</v>
      </c>
      <c r="N123" s="56" t="s">
        <v>38</v>
      </c>
      <c r="O123" s="56" t="s">
        <v>162</v>
      </c>
      <c r="P123" s="56" t="s">
        <v>163</v>
      </c>
      <c r="Q123" s="56" t="s">
        <v>164</v>
      </c>
      <c r="R123" s="56" t="s">
        <v>165</v>
      </c>
      <c r="S123" s="56" t="s">
        <v>166</v>
      </c>
      <c r="T123" s="57" t="s">
        <v>167</v>
      </c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</row>
    <row r="124" spans="1:65" s="27" customFormat="1" ht="22.9" customHeight="1">
      <c r="A124" s="23"/>
      <c r="B124" s="24"/>
      <c r="C124" s="63" t="s">
        <v>168</v>
      </c>
      <c r="D124" s="23"/>
      <c r="E124" s="23"/>
      <c r="F124" s="23"/>
      <c r="G124" s="23"/>
      <c r="H124" s="23"/>
      <c r="I124" s="23"/>
      <c r="J124" s="134">
        <f>BK124</f>
        <v>0</v>
      </c>
      <c r="K124" s="23"/>
      <c r="L124" s="24"/>
      <c r="M124" s="58"/>
      <c r="N124" s="49"/>
      <c r="O124" s="59"/>
      <c r="P124" s="135">
        <f>P125</f>
        <v>0</v>
      </c>
      <c r="Q124" s="59"/>
      <c r="R124" s="135">
        <f>R125</f>
        <v>0</v>
      </c>
      <c r="S124" s="59"/>
      <c r="T124" s="136">
        <f>T125</f>
        <v>0</v>
      </c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T124" s="11" t="s">
        <v>73</v>
      </c>
      <c r="AU124" s="11" t="s">
        <v>139</v>
      </c>
      <c r="BK124" s="137">
        <f>BK125</f>
        <v>0</v>
      </c>
    </row>
    <row r="125" spans="1:65" s="138" customFormat="1" ht="25.9" customHeight="1">
      <c r="B125" s="139"/>
      <c r="D125" s="140" t="s">
        <v>73</v>
      </c>
      <c r="E125" s="141" t="s">
        <v>721</v>
      </c>
      <c r="F125" s="141" t="s">
        <v>722</v>
      </c>
      <c r="J125" s="142">
        <f>BK125</f>
        <v>0</v>
      </c>
      <c r="L125" s="139"/>
      <c r="M125" s="143"/>
      <c r="N125" s="144"/>
      <c r="O125" s="144"/>
      <c r="P125" s="145">
        <f>P126+P131+P138</f>
        <v>0</v>
      </c>
      <c r="Q125" s="144"/>
      <c r="R125" s="145">
        <f>R126+R131+R138</f>
        <v>0</v>
      </c>
      <c r="S125" s="144"/>
      <c r="T125" s="146">
        <f>T126+T131+T138</f>
        <v>0</v>
      </c>
      <c r="AR125" s="140" t="s">
        <v>199</v>
      </c>
      <c r="AT125" s="147" t="s">
        <v>73</v>
      </c>
      <c r="AU125" s="147" t="s">
        <v>74</v>
      </c>
      <c r="AY125" s="140" t="s">
        <v>171</v>
      </c>
      <c r="BK125" s="148">
        <f>BK126+BK131+BK138</f>
        <v>0</v>
      </c>
    </row>
    <row r="126" spans="1:65" s="138" customFormat="1" ht="22.9" customHeight="1">
      <c r="B126" s="139"/>
      <c r="D126" s="140" t="s">
        <v>73</v>
      </c>
      <c r="E126" s="149" t="s">
        <v>723</v>
      </c>
      <c r="F126" s="149" t="s">
        <v>724</v>
      </c>
      <c r="I126" s="4"/>
      <c r="J126" s="150">
        <f>BK126</f>
        <v>0</v>
      </c>
      <c r="L126" s="139"/>
      <c r="M126" s="143"/>
      <c r="N126" s="144"/>
      <c r="O126" s="144"/>
      <c r="P126" s="145">
        <f>SUM(P127:P130)</f>
        <v>0</v>
      </c>
      <c r="Q126" s="144"/>
      <c r="R126" s="145">
        <f>SUM(R127:R130)</f>
        <v>0</v>
      </c>
      <c r="S126" s="144"/>
      <c r="T126" s="146">
        <f>SUM(T127:T130)</f>
        <v>0</v>
      </c>
      <c r="AR126" s="140" t="s">
        <v>199</v>
      </c>
      <c r="AT126" s="147" t="s">
        <v>73</v>
      </c>
      <c r="AU126" s="147" t="s">
        <v>81</v>
      </c>
      <c r="AY126" s="140" t="s">
        <v>171</v>
      </c>
      <c r="BK126" s="148">
        <f>SUM(BK127:BK130)</f>
        <v>0</v>
      </c>
    </row>
    <row r="127" spans="1:65" s="27" customFormat="1" ht="16.5" customHeight="1">
      <c r="A127" s="23"/>
      <c r="B127" s="24"/>
      <c r="C127" s="151" t="s">
        <v>81</v>
      </c>
      <c r="D127" s="151" t="s">
        <v>173</v>
      </c>
      <c r="E127" s="152" t="s">
        <v>725</v>
      </c>
      <c r="F127" s="153" t="s">
        <v>726</v>
      </c>
      <c r="G127" s="154" t="s">
        <v>727</v>
      </c>
      <c r="H127" s="155">
        <v>1</v>
      </c>
      <c r="I127" s="5"/>
      <c r="J127" s="156">
        <f>ROUND(I127*H127,2)</f>
        <v>0</v>
      </c>
      <c r="K127" s="153" t="s">
        <v>177</v>
      </c>
      <c r="L127" s="24"/>
      <c r="M127" s="157" t="s">
        <v>1</v>
      </c>
      <c r="N127" s="158" t="s">
        <v>39</v>
      </c>
      <c r="O127" s="51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R127" s="161" t="s">
        <v>728</v>
      </c>
      <c r="AT127" s="161" t="s">
        <v>173</v>
      </c>
      <c r="AU127" s="161" t="s">
        <v>83</v>
      </c>
      <c r="AY127" s="11" t="s">
        <v>171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1" t="s">
        <v>81</v>
      </c>
      <c r="BK127" s="162">
        <f>ROUND(I127*H127,2)</f>
        <v>0</v>
      </c>
      <c r="BL127" s="11" t="s">
        <v>728</v>
      </c>
      <c r="BM127" s="161" t="s">
        <v>729</v>
      </c>
    </row>
    <row r="128" spans="1:65" s="27" customFormat="1">
      <c r="A128" s="23"/>
      <c r="B128" s="24"/>
      <c r="C128" s="23"/>
      <c r="D128" s="163" t="s">
        <v>180</v>
      </c>
      <c r="E128" s="23"/>
      <c r="F128" s="164" t="s">
        <v>726</v>
      </c>
      <c r="G128" s="23"/>
      <c r="H128" s="23"/>
      <c r="I128" s="3"/>
      <c r="J128" s="23"/>
      <c r="K128" s="23"/>
      <c r="L128" s="24"/>
      <c r="M128" s="165"/>
      <c r="N128" s="166"/>
      <c r="O128" s="51"/>
      <c r="P128" s="51"/>
      <c r="Q128" s="51"/>
      <c r="R128" s="51"/>
      <c r="S128" s="51"/>
      <c r="T128" s="52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T128" s="11" t="s">
        <v>180</v>
      </c>
      <c r="AU128" s="11" t="s">
        <v>83</v>
      </c>
    </row>
    <row r="129" spans="1:65" s="27" customFormat="1" ht="16.5" customHeight="1">
      <c r="A129" s="23"/>
      <c r="B129" s="24"/>
      <c r="C129" s="151" t="s">
        <v>83</v>
      </c>
      <c r="D129" s="151" t="s">
        <v>173</v>
      </c>
      <c r="E129" s="152" t="s">
        <v>730</v>
      </c>
      <c r="F129" s="153" t="s">
        <v>731</v>
      </c>
      <c r="G129" s="154" t="s">
        <v>727</v>
      </c>
      <c r="H129" s="155">
        <v>1</v>
      </c>
      <c r="I129" s="5"/>
      <c r="J129" s="156">
        <f>ROUND(I129*H129,2)</f>
        <v>0</v>
      </c>
      <c r="K129" s="153" t="s">
        <v>177</v>
      </c>
      <c r="L129" s="24"/>
      <c r="M129" s="157" t="s">
        <v>1</v>
      </c>
      <c r="N129" s="158" t="s">
        <v>39</v>
      </c>
      <c r="O129" s="51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R129" s="161" t="s">
        <v>728</v>
      </c>
      <c r="AT129" s="161" t="s">
        <v>173</v>
      </c>
      <c r="AU129" s="161" t="s">
        <v>83</v>
      </c>
      <c r="AY129" s="11" t="s">
        <v>171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1" t="s">
        <v>81</v>
      </c>
      <c r="BK129" s="162">
        <f>ROUND(I129*H129,2)</f>
        <v>0</v>
      </c>
      <c r="BL129" s="11" t="s">
        <v>728</v>
      </c>
      <c r="BM129" s="161" t="s">
        <v>732</v>
      </c>
    </row>
    <row r="130" spans="1:65" s="27" customFormat="1">
      <c r="A130" s="23"/>
      <c r="B130" s="24"/>
      <c r="C130" s="23"/>
      <c r="D130" s="163" t="s">
        <v>180</v>
      </c>
      <c r="E130" s="23"/>
      <c r="F130" s="164" t="s">
        <v>731</v>
      </c>
      <c r="G130" s="23"/>
      <c r="H130" s="23"/>
      <c r="I130" s="3"/>
      <c r="J130" s="23"/>
      <c r="K130" s="23"/>
      <c r="L130" s="24"/>
      <c r="M130" s="165"/>
      <c r="N130" s="166"/>
      <c r="O130" s="51"/>
      <c r="P130" s="51"/>
      <c r="Q130" s="51"/>
      <c r="R130" s="51"/>
      <c r="S130" s="51"/>
      <c r="T130" s="52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T130" s="11" t="s">
        <v>180</v>
      </c>
      <c r="AU130" s="11" t="s">
        <v>83</v>
      </c>
    </row>
    <row r="131" spans="1:65" s="138" customFormat="1" ht="22.9" customHeight="1">
      <c r="B131" s="139"/>
      <c r="D131" s="140" t="s">
        <v>73</v>
      </c>
      <c r="E131" s="149" t="s">
        <v>733</v>
      </c>
      <c r="F131" s="149" t="s">
        <v>734</v>
      </c>
      <c r="I131" s="4"/>
      <c r="J131" s="150">
        <f>BK131</f>
        <v>0</v>
      </c>
      <c r="L131" s="139"/>
      <c r="M131" s="143"/>
      <c r="N131" s="144"/>
      <c r="O131" s="144"/>
      <c r="P131" s="145">
        <f>SUM(P132:P137)</f>
        <v>0</v>
      </c>
      <c r="Q131" s="144"/>
      <c r="R131" s="145">
        <f>SUM(R132:R137)</f>
        <v>0</v>
      </c>
      <c r="S131" s="144"/>
      <c r="T131" s="146">
        <f>SUM(T132:T137)</f>
        <v>0</v>
      </c>
      <c r="AR131" s="140" t="s">
        <v>199</v>
      </c>
      <c r="AT131" s="147" t="s">
        <v>73</v>
      </c>
      <c r="AU131" s="147" t="s">
        <v>81</v>
      </c>
      <c r="AY131" s="140" t="s">
        <v>171</v>
      </c>
      <c r="BK131" s="148">
        <f>SUM(BK132:BK137)</f>
        <v>0</v>
      </c>
    </row>
    <row r="132" spans="1:65" s="27" customFormat="1" ht="16.5" customHeight="1">
      <c r="A132" s="23"/>
      <c r="B132" s="24"/>
      <c r="C132" s="151" t="s">
        <v>188</v>
      </c>
      <c r="D132" s="151" t="s">
        <v>173</v>
      </c>
      <c r="E132" s="152" t="s">
        <v>735</v>
      </c>
      <c r="F132" s="153" t="s">
        <v>734</v>
      </c>
      <c r="G132" s="154" t="s">
        <v>727</v>
      </c>
      <c r="H132" s="155">
        <v>1</v>
      </c>
      <c r="I132" s="5"/>
      <c r="J132" s="156">
        <f>ROUND(I132*H132,2)</f>
        <v>0</v>
      </c>
      <c r="K132" s="153" t="s">
        <v>177</v>
      </c>
      <c r="L132" s="24"/>
      <c r="M132" s="157" t="s">
        <v>1</v>
      </c>
      <c r="N132" s="158" t="s">
        <v>39</v>
      </c>
      <c r="O132" s="51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R132" s="161" t="s">
        <v>728</v>
      </c>
      <c r="AT132" s="161" t="s">
        <v>173</v>
      </c>
      <c r="AU132" s="161" t="s">
        <v>83</v>
      </c>
      <c r="AY132" s="11" t="s">
        <v>171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1" t="s">
        <v>81</v>
      </c>
      <c r="BK132" s="162">
        <f>ROUND(I132*H132,2)</f>
        <v>0</v>
      </c>
      <c r="BL132" s="11" t="s">
        <v>728</v>
      </c>
      <c r="BM132" s="161" t="s">
        <v>736</v>
      </c>
    </row>
    <row r="133" spans="1:65" s="27" customFormat="1">
      <c r="A133" s="23"/>
      <c r="B133" s="24"/>
      <c r="C133" s="23"/>
      <c r="D133" s="163" t="s">
        <v>180</v>
      </c>
      <c r="E133" s="23"/>
      <c r="F133" s="164" t="s">
        <v>734</v>
      </c>
      <c r="G133" s="23"/>
      <c r="H133" s="23"/>
      <c r="I133" s="3"/>
      <c r="J133" s="23"/>
      <c r="K133" s="23"/>
      <c r="L133" s="24"/>
      <c r="M133" s="165"/>
      <c r="N133" s="166"/>
      <c r="O133" s="51"/>
      <c r="P133" s="51"/>
      <c r="Q133" s="51"/>
      <c r="R133" s="51"/>
      <c r="S133" s="51"/>
      <c r="T133" s="52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T133" s="11" t="s">
        <v>180</v>
      </c>
      <c r="AU133" s="11" t="s">
        <v>83</v>
      </c>
    </row>
    <row r="134" spans="1:65" s="27" customFormat="1" ht="16.5" customHeight="1">
      <c r="A134" s="23"/>
      <c r="B134" s="24"/>
      <c r="C134" s="151" t="s">
        <v>178</v>
      </c>
      <c r="D134" s="151" t="s">
        <v>173</v>
      </c>
      <c r="E134" s="152" t="s">
        <v>737</v>
      </c>
      <c r="F134" s="153" t="s">
        <v>738</v>
      </c>
      <c r="G134" s="154" t="s">
        <v>727</v>
      </c>
      <c r="H134" s="155">
        <v>1</v>
      </c>
      <c r="I134" s="5"/>
      <c r="J134" s="156">
        <f>ROUND(I134*H134,2)</f>
        <v>0</v>
      </c>
      <c r="K134" s="153" t="s">
        <v>177</v>
      </c>
      <c r="L134" s="24"/>
      <c r="M134" s="157" t="s">
        <v>1</v>
      </c>
      <c r="N134" s="158" t="s">
        <v>39</v>
      </c>
      <c r="O134" s="51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R134" s="161" t="s">
        <v>728</v>
      </c>
      <c r="AT134" s="161" t="s">
        <v>173</v>
      </c>
      <c r="AU134" s="161" t="s">
        <v>83</v>
      </c>
      <c r="AY134" s="11" t="s">
        <v>171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1" t="s">
        <v>81</v>
      </c>
      <c r="BK134" s="162">
        <f>ROUND(I134*H134,2)</f>
        <v>0</v>
      </c>
      <c r="BL134" s="11" t="s">
        <v>728</v>
      </c>
      <c r="BM134" s="161" t="s">
        <v>739</v>
      </c>
    </row>
    <row r="135" spans="1:65" s="27" customFormat="1">
      <c r="A135" s="23"/>
      <c r="B135" s="24"/>
      <c r="C135" s="23"/>
      <c r="D135" s="163" t="s">
        <v>180</v>
      </c>
      <c r="E135" s="23"/>
      <c r="F135" s="164" t="s">
        <v>738</v>
      </c>
      <c r="G135" s="23"/>
      <c r="H135" s="23"/>
      <c r="I135" s="3"/>
      <c r="J135" s="23"/>
      <c r="K135" s="23"/>
      <c r="L135" s="24"/>
      <c r="M135" s="165"/>
      <c r="N135" s="166"/>
      <c r="O135" s="51"/>
      <c r="P135" s="51"/>
      <c r="Q135" s="51"/>
      <c r="R135" s="51"/>
      <c r="S135" s="51"/>
      <c r="T135" s="52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T135" s="11" t="s">
        <v>180</v>
      </c>
      <c r="AU135" s="11" t="s">
        <v>83</v>
      </c>
    </row>
    <row r="136" spans="1:65" s="27" customFormat="1" ht="16.5" customHeight="1">
      <c r="A136" s="23"/>
      <c r="B136" s="24"/>
      <c r="C136" s="151" t="s">
        <v>199</v>
      </c>
      <c r="D136" s="151" t="s">
        <v>173</v>
      </c>
      <c r="E136" s="152" t="s">
        <v>740</v>
      </c>
      <c r="F136" s="153" t="s">
        <v>741</v>
      </c>
      <c r="G136" s="154" t="s">
        <v>727</v>
      </c>
      <c r="H136" s="155">
        <v>1</v>
      </c>
      <c r="I136" s="5"/>
      <c r="J136" s="156">
        <f>ROUND(I136*H136,2)</f>
        <v>0</v>
      </c>
      <c r="K136" s="153" t="s">
        <v>177</v>
      </c>
      <c r="L136" s="24"/>
      <c r="M136" s="157" t="s">
        <v>1</v>
      </c>
      <c r="N136" s="158" t="s">
        <v>39</v>
      </c>
      <c r="O136" s="51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R136" s="161" t="s">
        <v>728</v>
      </c>
      <c r="AT136" s="161" t="s">
        <v>173</v>
      </c>
      <c r="AU136" s="161" t="s">
        <v>83</v>
      </c>
      <c r="AY136" s="11" t="s">
        <v>171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1" t="s">
        <v>81</v>
      </c>
      <c r="BK136" s="162">
        <f>ROUND(I136*H136,2)</f>
        <v>0</v>
      </c>
      <c r="BL136" s="11" t="s">
        <v>728</v>
      </c>
      <c r="BM136" s="161" t="s">
        <v>742</v>
      </c>
    </row>
    <row r="137" spans="1:65" s="27" customFormat="1">
      <c r="A137" s="23"/>
      <c r="B137" s="24"/>
      <c r="C137" s="23"/>
      <c r="D137" s="163" t="s">
        <v>180</v>
      </c>
      <c r="E137" s="23"/>
      <c r="F137" s="164" t="s">
        <v>741</v>
      </c>
      <c r="G137" s="23"/>
      <c r="H137" s="23"/>
      <c r="I137" s="3"/>
      <c r="J137" s="23"/>
      <c r="K137" s="23"/>
      <c r="L137" s="24"/>
      <c r="M137" s="165"/>
      <c r="N137" s="166"/>
      <c r="O137" s="51"/>
      <c r="P137" s="51"/>
      <c r="Q137" s="51"/>
      <c r="R137" s="51"/>
      <c r="S137" s="51"/>
      <c r="T137" s="52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T137" s="11" t="s">
        <v>180</v>
      </c>
      <c r="AU137" s="11" t="s">
        <v>83</v>
      </c>
    </row>
    <row r="138" spans="1:65" s="138" customFormat="1" ht="22.9" customHeight="1">
      <c r="B138" s="139"/>
      <c r="D138" s="140" t="s">
        <v>73</v>
      </c>
      <c r="E138" s="149" t="s">
        <v>743</v>
      </c>
      <c r="F138" s="149" t="s">
        <v>744</v>
      </c>
      <c r="I138" s="4"/>
      <c r="J138" s="150">
        <f>BK138</f>
        <v>0</v>
      </c>
      <c r="L138" s="139"/>
      <c r="M138" s="143"/>
      <c r="N138" s="144"/>
      <c r="O138" s="144"/>
      <c r="P138" s="145">
        <f>SUM(P139:P140)</f>
        <v>0</v>
      </c>
      <c r="Q138" s="144"/>
      <c r="R138" s="145">
        <f>SUM(R139:R140)</f>
        <v>0</v>
      </c>
      <c r="S138" s="144"/>
      <c r="T138" s="146">
        <f>SUM(T139:T140)</f>
        <v>0</v>
      </c>
      <c r="AR138" s="140" t="s">
        <v>199</v>
      </c>
      <c r="AT138" s="147" t="s">
        <v>73</v>
      </c>
      <c r="AU138" s="147" t="s">
        <v>81</v>
      </c>
      <c r="AY138" s="140" t="s">
        <v>171</v>
      </c>
      <c r="BK138" s="148">
        <f>SUM(BK139:BK140)</f>
        <v>0</v>
      </c>
    </row>
    <row r="139" spans="1:65" s="27" customFormat="1" ht="16.5" customHeight="1">
      <c r="A139" s="23"/>
      <c r="B139" s="24"/>
      <c r="C139" s="151" t="s">
        <v>204</v>
      </c>
      <c r="D139" s="151" t="s">
        <v>173</v>
      </c>
      <c r="E139" s="152" t="s">
        <v>745</v>
      </c>
      <c r="F139" s="153" t="s">
        <v>746</v>
      </c>
      <c r="G139" s="154" t="s">
        <v>727</v>
      </c>
      <c r="H139" s="155">
        <v>1</v>
      </c>
      <c r="I139" s="5"/>
      <c r="J139" s="156">
        <f>ROUND(I139*H139,2)</f>
        <v>0</v>
      </c>
      <c r="K139" s="153" t="s">
        <v>177</v>
      </c>
      <c r="L139" s="24"/>
      <c r="M139" s="157" t="s">
        <v>1</v>
      </c>
      <c r="N139" s="158" t="s">
        <v>39</v>
      </c>
      <c r="O139" s="51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R139" s="161" t="s">
        <v>728</v>
      </c>
      <c r="AT139" s="161" t="s">
        <v>173</v>
      </c>
      <c r="AU139" s="161" t="s">
        <v>83</v>
      </c>
      <c r="AY139" s="11" t="s">
        <v>171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1" t="s">
        <v>81</v>
      </c>
      <c r="BK139" s="162">
        <f>ROUND(I139*H139,2)</f>
        <v>0</v>
      </c>
      <c r="BL139" s="11" t="s">
        <v>728</v>
      </c>
      <c r="BM139" s="161" t="s">
        <v>747</v>
      </c>
    </row>
    <row r="140" spans="1:65" s="27" customFormat="1">
      <c r="A140" s="23"/>
      <c r="B140" s="24"/>
      <c r="C140" s="23"/>
      <c r="D140" s="163" t="s">
        <v>180</v>
      </c>
      <c r="E140" s="23"/>
      <c r="F140" s="164" t="s">
        <v>746</v>
      </c>
      <c r="G140" s="23"/>
      <c r="H140" s="23"/>
      <c r="I140" s="23"/>
      <c r="J140" s="23"/>
      <c r="K140" s="23"/>
      <c r="L140" s="24"/>
      <c r="M140" s="198"/>
      <c r="N140" s="199"/>
      <c r="O140" s="200"/>
      <c r="P140" s="200"/>
      <c r="Q140" s="200"/>
      <c r="R140" s="200"/>
      <c r="S140" s="200"/>
      <c r="T140" s="201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T140" s="11" t="s">
        <v>180</v>
      </c>
      <c r="AU140" s="11" t="s">
        <v>83</v>
      </c>
    </row>
    <row r="141" spans="1:65" s="27" customFormat="1" ht="6.95" customHeight="1">
      <c r="A141" s="23"/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24"/>
      <c r="M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</row>
  </sheetData>
  <sheetProtection password="9F55" sheet="1" objects="1" scenarios="1"/>
  <autoFilter ref="C123:K140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9"/>
  <sheetViews>
    <sheetView showGridLines="0" topLeftCell="A9" workbookViewId="0">
      <selection activeCell="G27" sqref="G27"/>
    </sheetView>
  </sheetViews>
  <sheetFormatPr defaultRowHeight="11.25"/>
  <cols>
    <col min="1" max="1" width="8.33203125" style="10" customWidth="1"/>
    <col min="2" max="2" width="1.6640625" style="10" customWidth="1"/>
    <col min="3" max="3" width="4.1640625" style="10" customWidth="1"/>
    <col min="4" max="4" width="4.33203125" style="10" customWidth="1"/>
    <col min="5" max="5" width="17.1640625" style="10" customWidth="1"/>
    <col min="6" max="6" width="50.83203125" style="10" customWidth="1"/>
    <col min="7" max="7" width="7" style="10" customWidth="1"/>
    <col min="8" max="8" width="11.5" style="10" customWidth="1"/>
    <col min="9" max="11" width="20.1640625" style="10" customWidth="1"/>
    <col min="12" max="12" width="9.33203125" style="10" customWidth="1"/>
    <col min="13" max="13" width="10.83203125" style="10" hidden="1" customWidth="1"/>
    <col min="14" max="14" width="9.33203125" style="10" hidden="1"/>
    <col min="15" max="20" width="14.1640625" style="10" hidden="1" customWidth="1"/>
    <col min="21" max="21" width="16.33203125" style="10" hidden="1" customWidth="1"/>
    <col min="22" max="22" width="12.33203125" style="10" customWidth="1"/>
    <col min="23" max="23" width="16.33203125" style="10" customWidth="1"/>
    <col min="24" max="24" width="12.33203125" style="10" customWidth="1"/>
    <col min="25" max="25" width="15" style="10" customWidth="1"/>
    <col min="26" max="26" width="11" style="10" customWidth="1"/>
    <col min="27" max="27" width="15" style="10" customWidth="1"/>
    <col min="28" max="28" width="16.33203125" style="10" customWidth="1"/>
    <col min="29" max="29" width="11" style="10" customWidth="1"/>
    <col min="30" max="30" width="15" style="10" customWidth="1"/>
    <col min="31" max="31" width="16.33203125" style="10" customWidth="1"/>
    <col min="32" max="43" width="9.33203125" style="10"/>
    <col min="44" max="65" width="9.33203125" style="10" hidden="1"/>
    <col min="66" max="16384" width="9.33203125" style="10"/>
  </cols>
  <sheetData>
    <row r="2" spans="1:56" ht="36.950000000000003" customHeight="1">
      <c r="L2" s="219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1" t="s">
        <v>95</v>
      </c>
      <c r="AZ2" s="93" t="s">
        <v>115</v>
      </c>
      <c r="BA2" s="93" t="s">
        <v>1</v>
      </c>
      <c r="BB2" s="93" t="s">
        <v>1</v>
      </c>
      <c r="BC2" s="93" t="s">
        <v>748</v>
      </c>
      <c r="BD2" s="93" t="s">
        <v>83</v>
      </c>
    </row>
    <row r="3" spans="1:5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83</v>
      </c>
      <c r="AZ3" s="93" t="s">
        <v>749</v>
      </c>
      <c r="BA3" s="93" t="s">
        <v>1</v>
      </c>
      <c r="BB3" s="93" t="s">
        <v>1</v>
      </c>
      <c r="BC3" s="93" t="s">
        <v>750</v>
      </c>
      <c r="BD3" s="93" t="s">
        <v>83</v>
      </c>
    </row>
    <row r="4" spans="1:56" ht="24.95" customHeight="1">
      <c r="B4" s="14"/>
      <c r="D4" s="15" t="s">
        <v>119</v>
      </c>
      <c r="L4" s="14"/>
      <c r="M4" s="94" t="s">
        <v>10</v>
      </c>
      <c r="AT4" s="11" t="s">
        <v>3</v>
      </c>
      <c r="AZ4" s="93" t="s">
        <v>751</v>
      </c>
      <c r="BA4" s="93" t="s">
        <v>1</v>
      </c>
      <c r="BB4" s="93" t="s">
        <v>1</v>
      </c>
      <c r="BC4" s="93" t="s">
        <v>752</v>
      </c>
      <c r="BD4" s="93" t="s">
        <v>83</v>
      </c>
    </row>
    <row r="5" spans="1:56" ht="6.95" customHeight="1">
      <c r="B5" s="14"/>
      <c r="L5" s="14"/>
    </row>
    <row r="6" spans="1:56" ht="12" customHeight="1">
      <c r="B6" s="14"/>
      <c r="D6" s="20" t="s">
        <v>16</v>
      </c>
      <c r="L6" s="14"/>
    </row>
    <row r="7" spans="1:56" ht="16.5" customHeight="1">
      <c r="B7" s="14"/>
      <c r="E7" s="254" t="str">
        <f>'Rekapitulace zakázky'!K6</f>
        <v>Oprava mostních objektů v úseku Choceň - Borohrádek</v>
      </c>
      <c r="F7" s="255"/>
      <c r="G7" s="255"/>
      <c r="H7" s="255"/>
      <c r="L7" s="14"/>
    </row>
    <row r="8" spans="1:56" ht="12" customHeight="1">
      <c r="B8" s="14"/>
      <c r="D8" s="20" t="s">
        <v>129</v>
      </c>
      <c r="L8" s="14"/>
    </row>
    <row r="9" spans="1:56" s="27" customFormat="1" ht="16.5" customHeight="1">
      <c r="A9" s="23"/>
      <c r="B9" s="24"/>
      <c r="C9" s="23"/>
      <c r="D9" s="23"/>
      <c r="E9" s="254" t="s">
        <v>753</v>
      </c>
      <c r="F9" s="253"/>
      <c r="G9" s="253"/>
      <c r="H9" s="253"/>
      <c r="I9" s="23"/>
      <c r="J9" s="23"/>
      <c r="K9" s="23"/>
      <c r="L9" s="34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56" s="27" customFormat="1" ht="12" customHeight="1">
      <c r="A10" s="23"/>
      <c r="B10" s="24"/>
      <c r="C10" s="23"/>
      <c r="D10" s="20" t="s">
        <v>133</v>
      </c>
      <c r="E10" s="23"/>
      <c r="F10" s="23"/>
      <c r="G10" s="23"/>
      <c r="H10" s="23"/>
      <c r="I10" s="23"/>
      <c r="J10" s="23"/>
      <c r="K10" s="23"/>
      <c r="L10" s="34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56" s="27" customFormat="1" ht="16.5" customHeight="1">
      <c r="A11" s="23"/>
      <c r="B11" s="24"/>
      <c r="C11" s="23"/>
      <c r="D11" s="23"/>
      <c r="E11" s="246" t="s">
        <v>754</v>
      </c>
      <c r="F11" s="253"/>
      <c r="G11" s="253"/>
      <c r="H11" s="253"/>
      <c r="I11" s="23"/>
      <c r="J11" s="23"/>
      <c r="K11" s="23"/>
      <c r="L11" s="34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56" s="27" customFormat="1">
      <c r="A12" s="23"/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34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56" s="27" customFormat="1" ht="12" customHeight="1">
      <c r="A13" s="23"/>
      <c r="B13" s="24"/>
      <c r="C13" s="23"/>
      <c r="D13" s="20" t="s">
        <v>18</v>
      </c>
      <c r="E13" s="23"/>
      <c r="F13" s="21" t="s">
        <v>1</v>
      </c>
      <c r="G13" s="23"/>
      <c r="H13" s="23"/>
      <c r="I13" s="20" t="s">
        <v>19</v>
      </c>
      <c r="J13" s="21" t="s">
        <v>1</v>
      </c>
      <c r="K13" s="23"/>
      <c r="L13" s="34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56" s="27" customFormat="1" ht="12" customHeight="1">
      <c r="A14" s="23"/>
      <c r="B14" s="24"/>
      <c r="C14" s="23"/>
      <c r="D14" s="20" t="s">
        <v>20</v>
      </c>
      <c r="E14" s="23"/>
      <c r="F14" s="21" t="s">
        <v>21</v>
      </c>
      <c r="G14" s="23"/>
      <c r="H14" s="23"/>
      <c r="I14" s="20" t="s">
        <v>22</v>
      </c>
      <c r="J14" s="95" t="str">
        <f>'Rekapitulace zakázky'!AN8</f>
        <v>7. 1. 2020</v>
      </c>
      <c r="K14" s="23"/>
      <c r="L14" s="34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56" s="27" customFormat="1" ht="10.9" customHeight="1">
      <c r="A15" s="23"/>
      <c r="B15" s="24"/>
      <c r="C15" s="23"/>
      <c r="D15" s="23"/>
      <c r="E15" s="23"/>
      <c r="F15" s="23"/>
      <c r="G15" s="23"/>
      <c r="H15" s="23"/>
      <c r="I15" s="23"/>
      <c r="J15" s="23"/>
      <c r="K15" s="23"/>
      <c r="L15" s="34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56" s="27" customFormat="1" ht="12" customHeight="1">
      <c r="A16" s="23"/>
      <c r="B16" s="24"/>
      <c r="C16" s="23"/>
      <c r="D16" s="20" t="s">
        <v>24</v>
      </c>
      <c r="E16" s="23"/>
      <c r="F16" s="23"/>
      <c r="G16" s="23"/>
      <c r="H16" s="23"/>
      <c r="I16" s="20" t="s">
        <v>25</v>
      </c>
      <c r="J16" s="21" t="str">
        <f>IF('Rekapitulace zakázky'!AN10="","",'Rekapitulace zakázky'!AN10)</f>
        <v/>
      </c>
      <c r="K16" s="23"/>
      <c r="L16" s="34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7" customFormat="1" ht="18" customHeight="1">
      <c r="A17" s="23"/>
      <c r="B17" s="24"/>
      <c r="C17" s="23"/>
      <c r="D17" s="23"/>
      <c r="E17" s="21" t="str">
        <f>IF('Rekapitulace zakázky'!E11="","",'Rekapitulace zakázky'!E11)</f>
        <v xml:space="preserve"> </v>
      </c>
      <c r="F17" s="23"/>
      <c r="G17" s="23"/>
      <c r="H17" s="23"/>
      <c r="I17" s="20" t="s">
        <v>26</v>
      </c>
      <c r="J17" s="21" t="str">
        <f>IF('Rekapitulace zakázky'!AN11="","",'Rekapitulace zakázky'!AN11)</f>
        <v/>
      </c>
      <c r="K17" s="23"/>
      <c r="L17" s="34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7" customFormat="1" ht="6.95" customHeight="1">
      <c r="A18" s="23"/>
      <c r="B18" s="24"/>
      <c r="C18" s="23"/>
      <c r="D18" s="23"/>
      <c r="E18" s="23"/>
      <c r="F18" s="23"/>
      <c r="G18" s="23"/>
      <c r="H18" s="23"/>
      <c r="I18" s="23"/>
      <c r="J18" s="23"/>
      <c r="K18" s="23"/>
      <c r="L18" s="34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7" customFormat="1" ht="12" customHeight="1">
      <c r="A19" s="23"/>
      <c r="B19" s="24"/>
      <c r="C19" s="23"/>
      <c r="D19" s="20" t="s">
        <v>27</v>
      </c>
      <c r="E19" s="23"/>
      <c r="F19" s="23"/>
      <c r="G19" s="23"/>
      <c r="H19" s="23"/>
      <c r="I19" s="20" t="s">
        <v>25</v>
      </c>
      <c r="J19" s="1" t="str">
        <f>'Rekapitulace zakázky'!AN13</f>
        <v>Vyplň údaj</v>
      </c>
      <c r="K19" s="23"/>
      <c r="L19" s="34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7" customFormat="1" ht="18" customHeight="1">
      <c r="A20" s="23"/>
      <c r="B20" s="24"/>
      <c r="C20" s="23"/>
      <c r="D20" s="23"/>
      <c r="E20" s="258" t="str">
        <f>'Rekapitulace zakázky'!E14</f>
        <v>Vyplň údaj</v>
      </c>
      <c r="F20" s="257"/>
      <c r="G20" s="257"/>
      <c r="H20" s="257"/>
      <c r="I20" s="20" t="s">
        <v>26</v>
      </c>
      <c r="J20" s="1" t="str">
        <f>'Rekapitulace zakázky'!AN14</f>
        <v>Vyplň údaj</v>
      </c>
      <c r="K20" s="23"/>
      <c r="L20" s="34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7" customFormat="1" ht="6.95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34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7" customFormat="1" ht="12" customHeight="1">
      <c r="A22" s="23"/>
      <c r="B22" s="24"/>
      <c r="C22" s="23"/>
      <c r="D22" s="20" t="s">
        <v>29</v>
      </c>
      <c r="E22" s="23"/>
      <c r="F22" s="23"/>
      <c r="G22" s="23"/>
      <c r="H22" s="23"/>
      <c r="I22" s="20" t="s">
        <v>25</v>
      </c>
      <c r="J22" s="21" t="s">
        <v>1</v>
      </c>
      <c r="K22" s="23"/>
      <c r="L22" s="34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7" customFormat="1" ht="18" customHeight="1">
      <c r="A23" s="23"/>
      <c r="B23" s="24"/>
      <c r="C23" s="23"/>
      <c r="D23" s="23"/>
      <c r="E23" s="21" t="s">
        <v>30</v>
      </c>
      <c r="F23" s="23"/>
      <c r="G23" s="23"/>
      <c r="H23" s="23"/>
      <c r="I23" s="20" t="s">
        <v>26</v>
      </c>
      <c r="J23" s="21" t="s">
        <v>1</v>
      </c>
      <c r="K23" s="23"/>
      <c r="L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7" customFormat="1" ht="6.95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34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7" customFormat="1" ht="12" customHeight="1">
      <c r="A25" s="23"/>
      <c r="B25" s="24"/>
      <c r="C25" s="23"/>
      <c r="D25" s="20" t="s">
        <v>32</v>
      </c>
      <c r="E25" s="23"/>
      <c r="F25" s="23"/>
      <c r="G25" s="23"/>
      <c r="H25" s="23"/>
      <c r="I25" s="20" t="s">
        <v>25</v>
      </c>
      <c r="J25" s="21" t="str">
        <f>IF('Rekapitulace zakázky'!AN19="","",'Rekapitulace zakázky'!AN19)</f>
        <v/>
      </c>
      <c r="K25" s="23"/>
      <c r="L25" s="34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7" customFormat="1" ht="18" customHeight="1">
      <c r="A26" s="23"/>
      <c r="B26" s="24"/>
      <c r="C26" s="23"/>
      <c r="D26" s="23"/>
      <c r="E26" s="21" t="str">
        <f>IF('Rekapitulace zakázky'!E20="","",'Rekapitulace zakázky'!E20)</f>
        <v xml:space="preserve"> </v>
      </c>
      <c r="F26" s="23"/>
      <c r="G26" s="23"/>
      <c r="H26" s="23"/>
      <c r="I26" s="20" t="s">
        <v>26</v>
      </c>
      <c r="J26" s="21" t="str">
        <f>IF('Rekapitulace zakázky'!AN20="","",'Rekapitulace zakázky'!AN20)</f>
        <v/>
      </c>
      <c r="K26" s="23"/>
      <c r="L26" s="34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7" customFormat="1" ht="6.95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34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27" customFormat="1" ht="12" customHeight="1">
      <c r="A28" s="23"/>
      <c r="B28" s="24"/>
      <c r="C28" s="23"/>
      <c r="D28" s="20" t="s">
        <v>33</v>
      </c>
      <c r="E28" s="23"/>
      <c r="F28" s="23"/>
      <c r="G28" s="23"/>
      <c r="H28" s="23"/>
      <c r="I28" s="23"/>
      <c r="J28" s="23"/>
      <c r="K28" s="23"/>
      <c r="L28" s="34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99" customFormat="1" ht="16.5" customHeight="1">
      <c r="A29" s="96"/>
      <c r="B29" s="97"/>
      <c r="C29" s="96"/>
      <c r="D29" s="96"/>
      <c r="E29" s="241" t="s">
        <v>1</v>
      </c>
      <c r="F29" s="241"/>
      <c r="G29" s="241"/>
      <c r="H29" s="241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7" customFormat="1" ht="6.95" customHeight="1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  <c r="L30" s="34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27" customFormat="1" ht="6.95" customHeight="1">
      <c r="A31" s="23"/>
      <c r="B31" s="24"/>
      <c r="C31" s="23"/>
      <c r="D31" s="59"/>
      <c r="E31" s="59"/>
      <c r="F31" s="59"/>
      <c r="G31" s="59"/>
      <c r="H31" s="59"/>
      <c r="I31" s="59"/>
      <c r="J31" s="59"/>
      <c r="K31" s="59"/>
      <c r="L31" s="34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s="27" customFormat="1" ht="25.35" customHeight="1">
      <c r="A32" s="23"/>
      <c r="B32" s="24"/>
      <c r="C32" s="23"/>
      <c r="D32" s="100" t="s">
        <v>34</v>
      </c>
      <c r="E32" s="23"/>
      <c r="F32" s="23"/>
      <c r="G32" s="23"/>
      <c r="H32" s="23"/>
      <c r="I32" s="23"/>
      <c r="J32" s="101">
        <f>ROUND(J134, 2)</f>
        <v>0</v>
      </c>
      <c r="K32" s="23"/>
      <c r="L32" s="34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7" customFormat="1" ht="6.95" customHeight="1">
      <c r="A33" s="23"/>
      <c r="B33" s="24"/>
      <c r="C33" s="23"/>
      <c r="D33" s="59"/>
      <c r="E33" s="59"/>
      <c r="F33" s="59"/>
      <c r="G33" s="59"/>
      <c r="H33" s="59"/>
      <c r="I33" s="59"/>
      <c r="J33" s="59"/>
      <c r="K33" s="59"/>
      <c r="L33" s="34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7" customFormat="1" ht="14.45" customHeight="1">
      <c r="A34" s="23"/>
      <c r="B34" s="24"/>
      <c r="C34" s="23"/>
      <c r="D34" s="23"/>
      <c r="E34" s="23"/>
      <c r="F34" s="102" t="s">
        <v>36</v>
      </c>
      <c r="G34" s="23"/>
      <c r="H34" s="23"/>
      <c r="I34" s="102" t="s">
        <v>35</v>
      </c>
      <c r="J34" s="102" t="s">
        <v>37</v>
      </c>
      <c r="K34" s="23"/>
      <c r="L34" s="34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7" customFormat="1" ht="14.45" customHeight="1">
      <c r="A35" s="23"/>
      <c r="B35" s="24"/>
      <c r="C35" s="23"/>
      <c r="D35" s="103" t="s">
        <v>38</v>
      </c>
      <c r="E35" s="20" t="s">
        <v>39</v>
      </c>
      <c r="F35" s="104">
        <f>ROUND((SUM(BE134:BE318)),  2)</f>
        <v>0</v>
      </c>
      <c r="G35" s="23"/>
      <c r="H35" s="23"/>
      <c r="I35" s="105">
        <v>0.21</v>
      </c>
      <c r="J35" s="104">
        <f>ROUND(((SUM(BE134:BE318))*I35),  2)</f>
        <v>0</v>
      </c>
      <c r="K35" s="23"/>
      <c r="L35" s="34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7" customFormat="1" ht="14.45" customHeight="1">
      <c r="A36" s="23"/>
      <c r="B36" s="24"/>
      <c r="C36" s="23"/>
      <c r="D36" s="23"/>
      <c r="E36" s="20" t="s">
        <v>40</v>
      </c>
      <c r="F36" s="104">
        <f>ROUND((SUM(BF134:BF318)),  2)</f>
        <v>0</v>
      </c>
      <c r="G36" s="23"/>
      <c r="H36" s="23"/>
      <c r="I36" s="105">
        <v>0.15</v>
      </c>
      <c r="J36" s="104">
        <f>ROUND(((SUM(BF134:BF318))*I36),  2)</f>
        <v>0</v>
      </c>
      <c r="K36" s="23"/>
      <c r="L36" s="34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7" customFormat="1" ht="14.45" hidden="1" customHeight="1">
      <c r="A37" s="23"/>
      <c r="B37" s="24"/>
      <c r="C37" s="23"/>
      <c r="D37" s="23"/>
      <c r="E37" s="20" t="s">
        <v>41</v>
      </c>
      <c r="F37" s="104">
        <f>ROUND((SUM(BG134:BG318)),  2)</f>
        <v>0</v>
      </c>
      <c r="G37" s="23"/>
      <c r="H37" s="23"/>
      <c r="I37" s="105">
        <v>0.21</v>
      </c>
      <c r="J37" s="104">
        <f>0</f>
        <v>0</v>
      </c>
      <c r="K37" s="23"/>
      <c r="L37" s="34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7" customFormat="1" ht="14.45" hidden="1" customHeight="1">
      <c r="A38" s="23"/>
      <c r="B38" s="24"/>
      <c r="C38" s="23"/>
      <c r="D38" s="23"/>
      <c r="E38" s="20" t="s">
        <v>42</v>
      </c>
      <c r="F38" s="104">
        <f>ROUND((SUM(BH134:BH318)),  2)</f>
        <v>0</v>
      </c>
      <c r="G38" s="23"/>
      <c r="H38" s="23"/>
      <c r="I38" s="105">
        <v>0.15</v>
      </c>
      <c r="J38" s="104">
        <f>0</f>
        <v>0</v>
      </c>
      <c r="K38" s="23"/>
      <c r="L38" s="34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7" customFormat="1" ht="14.45" hidden="1" customHeight="1">
      <c r="A39" s="23"/>
      <c r="B39" s="24"/>
      <c r="C39" s="23"/>
      <c r="D39" s="23"/>
      <c r="E39" s="20" t="s">
        <v>43</v>
      </c>
      <c r="F39" s="104">
        <f>ROUND((SUM(BI134:BI318)),  2)</f>
        <v>0</v>
      </c>
      <c r="G39" s="23"/>
      <c r="H39" s="23"/>
      <c r="I39" s="105">
        <v>0</v>
      </c>
      <c r="J39" s="104">
        <f>0</f>
        <v>0</v>
      </c>
      <c r="K39" s="23"/>
      <c r="L39" s="34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7" customFormat="1" ht="6.95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34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7" customFormat="1" ht="25.35" customHeight="1">
      <c r="A41" s="23"/>
      <c r="B41" s="24"/>
      <c r="C41" s="106"/>
      <c r="D41" s="107" t="s">
        <v>44</v>
      </c>
      <c r="E41" s="53"/>
      <c r="F41" s="53"/>
      <c r="G41" s="108" t="s">
        <v>45</v>
      </c>
      <c r="H41" s="109" t="s">
        <v>46</v>
      </c>
      <c r="I41" s="53"/>
      <c r="J41" s="110">
        <f>SUM(J32:J39)</f>
        <v>0</v>
      </c>
      <c r="K41" s="111"/>
      <c r="L41" s="34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7" customFormat="1" ht="14.45" customHeight="1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34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ht="14.45" customHeight="1">
      <c r="B43" s="14"/>
      <c r="L43" s="14"/>
    </row>
    <row r="44" spans="1:31" ht="14.45" customHeight="1">
      <c r="B44" s="14"/>
      <c r="L44" s="14"/>
    </row>
    <row r="45" spans="1:31" ht="14.45" customHeight="1">
      <c r="B45" s="14"/>
      <c r="L45" s="14"/>
    </row>
    <row r="46" spans="1:31" ht="14.45" customHeight="1">
      <c r="B46" s="14"/>
      <c r="L46" s="14"/>
    </row>
    <row r="47" spans="1:31" ht="14.45" customHeight="1">
      <c r="B47" s="14"/>
      <c r="L47" s="14"/>
    </row>
    <row r="48" spans="1:31" ht="14.45" customHeight="1">
      <c r="B48" s="14"/>
      <c r="L48" s="14"/>
    </row>
    <row r="49" spans="1:31" ht="14.45" customHeight="1">
      <c r="B49" s="14"/>
      <c r="L49" s="14"/>
    </row>
    <row r="50" spans="1:31" s="27" customFormat="1" ht="14.45" customHeight="1">
      <c r="B50" s="34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34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27" customFormat="1" ht="12.75">
      <c r="A61" s="23"/>
      <c r="B61" s="24"/>
      <c r="C61" s="23"/>
      <c r="D61" s="37" t="s">
        <v>49</v>
      </c>
      <c r="E61" s="26"/>
      <c r="F61" s="112" t="s">
        <v>50</v>
      </c>
      <c r="G61" s="37" t="s">
        <v>49</v>
      </c>
      <c r="H61" s="26"/>
      <c r="I61" s="26"/>
      <c r="J61" s="113" t="s">
        <v>50</v>
      </c>
      <c r="K61" s="26"/>
      <c r="L61" s="34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27" customFormat="1" ht="12.75">
      <c r="A65" s="23"/>
      <c r="B65" s="24"/>
      <c r="C65" s="23"/>
      <c r="D65" s="35" t="s">
        <v>51</v>
      </c>
      <c r="E65" s="38"/>
      <c r="F65" s="38"/>
      <c r="G65" s="35" t="s">
        <v>52</v>
      </c>
      <c r="H65" s="38"/>
      <c r="I65" s="38"/>
      <c r="J65" s="38"/>
      <c r="K65" s="38"/>
      <c r="L65" s="34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27" customFormat="1" ht="12.75">
      <c r="A76" s="23"/>
      <c r="B76" s="24"/>
      <c r="C76" s="23"/>
      <c r="D76" s="37" t="s">
        <v>49</v>
      </c>
      <c r="E76" s="26"/>
      <c r="F76" s="112" t="s">
        <v>50</v>
      </c>
      <c r="G76" s="37" t="s">
        <v>49</v>
      </c>
      <c r="H76" s="26"/>
      <c r="I76" s="26"/>
      <c r="J76" s="113" t="s">
        <v>50</v>
      </c>
      <c r="K76" s="26"/>
      <c r="L76" s="34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s="27" customFormat="1" ht="14.45" customHeight="1">
      <c r="A77" s="23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34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81" spans="1:31" s="27" customFormat="1" ht="6.95" customHeight="1">
      <c r="A81" s="23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4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31" s="27" customFormat="1" ht="24.95" customHeight="1">
      <c r="A82" s="23"/>
      <c r="B82" s="24"/>
      <c r="C82" s="15" t="s">
        <v>135</v>
      </c>
      <c r="D82" s="23"/>
      <c r="E82" s="23"/>
      <c r="F82" s="23"/>
      <c r="G82" s="23"/>
      <c r="H82" s="23"/>
      <c r="I82" s="23"/>
      <c r="J82" s="23"/>
      <c r="K82" s="23"/>
      <c r="L82" s="34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s="27" customFormat="1" ht="6.95" customHeight="1">
      <c r="A83" s="23"/>
      <c r="B83" s="24"/>
      <c r="C83" s="23"/>
      <c r="D83" s="23"/>
      <c r="E83" s="23"/>
      <c r="F83" s="23"/>
      <c r="G83" s="23"/>
      <c r="H83" s="23"/>
      <c r="I83" s="23"/>
      <c r="J83" s="23"/>
      <c r="K83" s="23"/>
      <c r="L83" s="34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s="27" customFormat="1" ht="12" customHeight="1">
      <c r="A84" s="23"/>
      <c r="B84" s="24"/>
      <c r="C84" s="20" t="s">
        <v>16</v>
      </c>
      <c r="D84" s="23"/>
      <c r="E84" s="23"/>
      <c r="F84" s="23"/>
      <c r="G84" s="23"/>
      <c r="H84" s="23"/>
      <c r="I84" s="23"/>
      <c r="J84" s="23"/>
      <c r="K84" s="23"/>
      <c r="L84" s="34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s="27" customFormat="1" ht="16.5" customHeight="1">
      <c r="A85" s="23"/>
      <c r="B85" s="24"/>
      <c r="C85" s="23"/>
      <c r="D85" s="23"/>
      <c r="E85" s="254" t="str">
        <f>E7</f>
        <v>Oprava mostních objektů v úseku Choceň - Borohrádek</v>
      </c>
      <c r="F85" s="255"/>
      <c r="G85" s="255"/>
      <c r="H85" s="255"/>
      <c r="I85" s="23"/>
      <c r="J85" s="23"/>
      <c r="K85" s="23"/>
      <c r="L85" s="34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31" ht="12" customHeight="1">
      <c r="B86" s="14"/>
      <c r="C86" s="20" t="s">
        <v>129</v>
      </c>
      <c r="L86" s="14"/>
    </row>
    <row r="87" spans="1:31" s="27" customFormat="1" ht="16.5" customHeight="1">
      <c r="A87" s="23"/>
      <c r="B87" s="24"/>
      <c r="C87" s="23"/>
      <c r="D87" s="23"/>
      <c r="E87" s="254" t="s">
        <v>753</v>
      </c>
      <c r="F87" s="253"/>
      <c r="G87" s="253"/>
      <c r="H87" s="253"/>
      <c r="I87" s="23"/>
      <c r="J87" s="23"/>
      <c r="K87" s="23"/>
      <c r="L87" s="34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s="27" customFormat="1" ht="12" customHeight="1">
      <c r="A88" s="23"/>
      <c r="B88" s="24"/>
      <c r="C88" s="20" t="s">
        <v>133</v>
      </c>
      <c r="D88" s="23"/>
      <c r="E88" s="23"/>
      <c r="F88" s="23"/>
      <c r="G88" s="23"/>
      <c r="H88" s="23"/>
      <c r="I88" s="23"/>
      <c r="J88" s="23"/>
      <c r="K88" s="23"/>
      <c r="L88" s="34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s="27" customFormat="1" ht="16.5" customHeight="1">
      <c r="A89" s="23"/>
      <c r="B89" s="24"/>
      <c r="C89" s="23"/>
      <c r="D89" s="23"/>
      <c r="E89" s="246" t="str">
        <f>E11</f>
        <v>SO 02 - Stavební část Propustek v km 6,564</v>
      </c>
      <c r="F89" s="253"/>
      <c r="G89" s="253"/>
      <c r="H89" s="253"/>
      <c r="I89" s="23"/>
      <c r="J89" s="23"/>
      <c r="K89" s="23"/>
      <c r="L89" s="34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31" s="27" customFormat="1" ht="6.95" customHeight="1">
      <c r="A90" s="23"/>
      <c r="B90" s="24"/>
      <c r="C90" s="23"/>
      <c r="D90" s="23"/>
      <c r="E90" s="23"/>
      <c r="F90" s="23"/>
      <c r="G90" s="23"/>
      <c r="H90" s="23"/>
      <c r="I90" s="23"/>
      <c r="J90" s="23"/>
      <c r="K90" s="23"/>
      <c r="L90" s="34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s="27" customFormat="1" ht="12" customHeight="1">
      <c r="A91" s="23"/>
      <c r="B91" s="24"/>
      <c r="C91" s="20" t="s">
        <v>20</v>
      </c>
      <c r="D91" s="23"/>
      <c r="E91" s="23"/>
      <c r="F91" s="21" t="str">
        <f>F14</f>
        <v xml:space="preserve"> </v>
      </c>
      <c r="G91" s="23"/>
      <c r="H91" s="23"/>
      <c r="I91" s="20" t="s">
        <v>22</v>
      </c>
      <c r="J91" s="95" t="str">
        <f>IF(J14="","",J14)</f>
        <v>7. 1. 2020</v>
      </c>
      <c r="K91" s="23"/>
      <c r="L91" s="34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s="27" customFormat="1" ht="6.95" customHeight="1">
      <c r="A92" s="23"/>
      <c r="B92" s="24"/>
      <c r="C92" s="23"/>
      <c r="D92" s="23"/>
      <c r="E92" s="23"/>
      <c r="F92" s="23"/>
      <c r="G92" s="23"/>
      <c r="H92" s="23"/>
      <c r="I92" s="23"/>
      <c r="J92" s="23"/>
      <c r="K92" s="23"/>
      <c r="L92" s="34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s="27" customFormat="1" ht="15.2" customHeight="1">
      <c r="A93" s="23"/>
      <c r="B93" s="24"/>
      <c r="C93" s="20" t="s">
        <v>24</v>
      </c>
      <c r="D93" s="23"/>
      <c r="E93" s="23"/>
      <c r="F93" s="21" t="str">
        <f>E17</f>
        <v xml:space="preserve"> </v>
      </c>
      <c r="G93" s="23"/>
      <c r="H93" s="23"/>
      <c r="I93" s="20" t="s">
        <v>29</v>
      </c>
      <c r="J93" s="114" t="str">
        <f>E23</f>
        <v>MDS</v>
      </c>
      <c r="K93" s="23"/>
      <c r="L93" s="34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s="27" customFormat="1" ht="15.2" customHeight="1">
      <c r="A94" s="23"/>
      <c r="B94" s="24"/>
      <c r="C94" s="20" t="s">
        <v>27</v>
      </c>
      <c r="D94" s="23"/>
      <c r="E94" s="23"/>
      <c r="F94" s="21" t="str">
        <f>IF(E20="","",E20)</f>
        <v>Vyplň údaj</v>
      </c>
      <c r="G94" s="23"/>
      <c r="H94" s="23"/>
      <c r="I94" s="20" t="s">
        <v>32</v>
      </c>
      <c r="J94" s="114" t="str">
        <f>E26</f>
        <v xml:space="preserve"> </v>
      </c>
      <c r="K94" s="23"/>
      <c r="L94" s="34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s="27" customFormat="1" ht="10.35" customHeight="1">
      <c r="A95" s="23"/>
      <c r="B95" s="24"/>
      <c r="C95" s="23"/>
      <c r="D95" s="23"/>
      <c r="E95" s="23"/>
      <c r="F95" s="23"/>
      <c r="G95" s="23"/>
      <c r="H95" s="23"/>
      <c r="I95" s="23"/>
      <c r="J95" s="23"/>
      <c r="K95" s="23"/>
      <c r="L95" s="34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s="27" customFormat="1" ht="29.25" customHeight="1">
      <c r="A96" s="23"/>
      <c r="B96" s="24"/>
      <c r="C96" s="115" t="s">
        <v>136</v>
      </c>
      <c r="D96" s="106"/>
      <c r="E96" s="106"/>
      <c r="F96" s="106"/>
      <c r="G96" s="106"/>
      <c r="H96" s="106"/>
      <c r="I96" s="106"/>
      <c r="J96" s="116" t="s">
        <v>137</v>
      </c>
      <c r="K96" s="106"/>
      <c r="L96" s="34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47" s="27" customFormat="1" ht="10.35" customHeight="1">
      <c r="A97" s="23"/>
      <c r="B97" s="24"/>
      <c r="C97" s="23"/>
      <c r="D97" s="23"/>
      <c r="E97" s="23"/>
      <c r="F97" s="23"/>
      <c r="G97" s="23"/>
      <c r="H97" s="23"/>
      <c r="I97" s="23"/>
      <c r="J97" s="23"/>
      <c r="K97" s="23"/>
      <c r="L97" s="34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47" s="27" customFormat="1" ht="22.9" customHeight="1">
      <c r="A98" s="23"/>
      <c r="B98" s="24"/>
      <c r="C98" s="117" t="s">
        <v>138</v>
      </c>
      <c r="D98" s="23"/>
      <c r="E98" s="23"/>
      <c r="F98" s="23"/>
      <c r="G98" s="23"/>
      <c r="H98" s="23"/>
      <c r="I98" s="23"/>
      <c r="J98" s="101">
        <f>J134</f>
        <v>0</v>
      </c>
      <c r="K98" s="23"/>
      <c r="L98" s="34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U98" s="11" t="s">
        <v>139</v>
      </c>
    </row>
    <row r="99" spans="1:47" s="118" customFormat="1" ht="24.95" customHeight="1">
      <c r="B99" s="119"/>
      <c r="D99" s="120" t="s">
        <v>140</v>
      </c>
      <c r="E99" s="121"/>
      <c r="F99" s="121"/>
      <c r="G99" s="121"/>
      <c r="H99" s="121"/>
      <c r="I99" s="121"/>
      <c r="J99" s="122">
        <f>J135</f>
        <v>0</v>
      </c>
      <c r="L99" s="119"/>
    </row>
    <row r="100" spans="1:47" s="83" customFormat="1" ht="19.899999999999999" customHeight="1">
      <c r="B100" s="123"/>
      <c r="D100" s="124" t="s">
        <v>141</v>
      </c>
      <c r="E100" s="125"/>
      <c r="F100" s="125"/>
      <c r="G100" s="125"/>
      <c r="H100" s="125"/>
      <c r="I100" s="125"/>
      <c r="J100" s="126">
        <f>J136</f>
        <v>0</v>
      </c>
      <c r="L100" s="123"/>
    </row>
    <row r="101" spans="1:47" s="83" customFormat="1" ht="19.899999999999999" customHeight="1">
      <c r="B101" s="123"/>
      <c r="D101" s="124" t="s">
        <v>142</v>
      </c>
      <c r="E101" s="125"/>
      <c r="F101" s="125"/>
      <c r="G101" s="125"/>
      <c r="H101" s="125"/>
      <c r="I101" s="125"/>
      <c r="J101" s="126">
        <f>J187</f>
        <v>0</v>
      </c>
      <c r="L101" s="123"/>
    </row>
    <row r="102" spans="1:47" s="83" customFormat="1" ht="19.899999999999999" customHeight="1">
      <c r="B102" s="123"/>
      <c r="D102" s="124" t="s">
        <v>144</v>
      </c>
      <c r="E102" s="125"/>
      <c r="F102" s="125"/>
      <c r="G102" s="125"/>
      <c r="H102" s="125"/>
      <c r="I102" s="125"/>
      <c r="J102" s="126">
        <f>J215</f>
        <v>0</v>
      </c>
      <c r="L102" s="123"/>
    </row>
    <row r="103" spans="1:47" s="83" customFormat="1" ht="19.899999999999999" customHeight="1">
      <c r="B103" s="123"/>
      <c r="D103" s="124" t="s">
        <v>145</v>
      </c>
      <c r="E103" s="125"/>
      <c r="F103" s="125"/>
      <c r="G103" s="125"/>
      <c r="H103" s="125"/>
      <c r="I103" s="125"/>
      <c r="J103" s="126">
        <f>J222</f>
        <v>0</v>
      </c>
      <c r="L103" s="123"/>
    </row>
    <row r="104" spans="1:47" s="83" customFormat="1" ht="19.899999999999999" customHeight="1">
      <c r="B104" s="123"/>
      <c r="D104" s="124" t="s">
        <v>146</v>
      </c>
      <c r="E104" s="125"/>
      <c r="F104" s="125"/>
      <c r="G104" s="125"/>
      <c r="H104" s="125"/>
      <c r="I104" s="125"/>
      <c r="J104" s="126">
        <f>J247</f>
        <v>0</v>
      </c>
      <c r="L104" s="123"/>
    </row>
    <row r="105" spans="1:47" s="83" customFormat="1" ht="19.899999999999999" customHeight="1">
      <c r="B105" s="123"/>
      <c r="D105" s="124" t="s">
        <v>147</v>
      </c>
      <c r="E105" s="125"/>
      <c r="F105" s="125"/>
      <c r="G105" s="125"/>
      <c r="H105" s="125"/>
      <c r="I105" s="125"/>
      <c r="J105" s="126">
        <f>J251</f>
        <v>0</v>
      </c>
      <c r="L105" s="123"/>
    </row>
    <row r="106" spans="1:47" s="83" customFormat="1" ht="19.899999999999999" customHeight="1">
      <c r="B106" s="123"/>
      <c r="D106" s="124" t="s">
        <v>148</v>
      </c>
      <c r="E106" s="125"/>
      <c r="F106" s="125"/>
      <c r="G106" s="125"/>
      <c r="H106" s="125"/>
      <c r="I106" s="125"/>
      <c r="J106" s="126">
        <f>J274</f>
        <v>0</v>
      </c>
      <c r="L106" s="123"/>
    </row>
    <row r="107" spans="1:47" s="83" customFormat="1" ht="19.899999999999999" customHeight="1">
      <c r="B107" s="123"/>
      <c r="D107" s="124" t="s">
        <v>149</v>
      </c>
      <c r="E107" s="125"/>
      <c r="F107" s="125"/>
      <c r="G107" s="125"/>
      <c r="H107" s="125"/>
      <c r="I107" s="125"/>
      <c r="J107" s="126">
        <f>J295</f>
        <v>0</v>
      </c>
      <c r="L107" s="123"/>
    </row>
    <row r="108" spans="1:47" s="118" customFormat="1" ht="24.95" customHeight="1">
      <c r="B108" s="119"/>
      <c r="D108" s="120" t="s">
        <v>150</v>
      </c>
      <c r="E108" s="121"/>
      <c r="F108" s="121"/>
      <c r="G108" s="121"/>
      <c r="H108" s="121"/>
      <c r="I108" s="121"/>
      <c r="J108" s="122">
        <f>J300</f>
        <v>0</v>
      </c>
      <c r="L108" s="119"/>
    </row>
    <row r="109" spans="1:47" s="83" customFormat="1" ht="19.899999999999999" customHeight="1">
      <c r="B109" s="123"/>
      <c r="D109" s="124" t="s">
        <v>151</v>
      </c>
      <c r="E109" s="125"/>
      <c r="F109" s="125"/>
      <c r="G109" s="125"/>
      <c r="H109" s="125"/>
      <c r="I109" s="125"/>
      <c r="J109" s="126">
        <f>J301</f>
        <v>0</v>
      </c>
      <c r="L109" s="123"/>
    </row>
    <row r="110" spans="1:47" s="118" customFormat="1" ht="24.95" customHeight="1">
      <c r="B110" s="119"/>
      <c r="D110" s="120" t="s">
        <v>153</v>
      </c>
      <c r="E110" s="121"/>
      <c r="F110" s="121"/>
      <c r="G110" s="121"/>
      <c r="H110" s="121"/>
      <c r="I110" s="121"/>
      <c r="J110" s="122">
        <f>J309</f>
        <v>0</v>
      </c>
      <c r="L110" s="119"/>
    </row>
    <row r="111" spans="1:47" s="83" customFormat="1" ht="19.899999999999999" customHeight="1">
      <c r="B111" s="123"/>
      <c r="D111" s="124" t="s">
        <v>154</v>
      </c>
      <c r="E111" s="125"/>
      <c r="F111" s="125"/>
      <c r="G111" s="125"/>
      <c r="H111" s="125"/>
      <c r="I111" s="125"/>
      <c r="J111" s="126">
        <f>J310</f>
        <v>0</v>
      </c>
      <c r="L111" s="123"/>
    </row>
    <row r="112" spans="1:47" s="118" customFormat="1" ht="24.95" customHeight="1">
      <c r="B112" s="119"/>
      <c r="D112" s="120" t="s">
        <v>155</v>
      </c>
      <c r="E112" s="121"/>
      <c r="F112" s="121"/>
      <c r="G112" s="121"/>
      <c r="H112" s="121"/>
      <c r="I112" s="121"/>
      <c r="J112" s="122">
        <f>J315</f>
        <v>0</v>
      </c>
      <c r="L112" s="119"/>
    </row>
    <row r="113" spans="1:31" s="27" customFormat="1" ht="21.75" customHeight="1">
      <c r="A113" s="23"/>
      <c r="B113" s="24"/>
      <c r="C113" s="23"/>
      <c r="D113" s="23"/>
      <c r="E113" s="23"/>
      <c r="F113" s="23"/>
      <c r="G113" s="23"/>
      <c r="H113" s="23"/>
      <c r="I113" s="23"/>
      <c r="J113" s="23"/>
      <c r="K113" s="23"/>
      <c r="L113" s="34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</row>
    <row r="114" spans="1:31" s="27" customFormat="1" ht="6.95" customHeight="1">
      <c r="A114" s="23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34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8" spans="1:31" s="27" customFormat="1" ht="6.95" customHeight="1">
      <c r="A118" s="23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34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spans="1:31" s="27" customFormat="1" ht="24.95" customHeight="1">
      <c r="A119" s="23"/>
      <c r="B119" s="24"/>
      <c r="C119" s="15" t="s">
        <v>156</v>
      </c>
      <c r="D119" s="23"/>
      <c r="E119" s="23"/>
      <c r="F119" s="23"/>
      <c r="G119" s="23"/>
      <c r="H119" s="23"/>
      <c r="I119" s="23"/>
      <c r="J119" s="23"/>
      <c r="K119" s="23"/>
      <c r="L119" s="34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</row>
    <row r="120" spans="1:31" s="27" customFormat="1" ht="6.95" customHeight="1">
      <c r="A120" s="23"/>
      <c r="B120" s="24"/>
      <c r="C120" s="23"/>
      <c r="D120" s="23"/>
      <c r="E120" s="23"/>
      <c r="F120" s="23"/>
      <c r="G120" s="23"/>
      <c r="H120" s="23"/>
      <c r="I120" s="23"/>
      <c r="J120" s="23"/>
      <c r="K120" s="23"/>
      <c r="L120" s="34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pans="1:31" s="27" customFormat="1" ht="12" customHeight="1">
      <c r="A121" s="23"/>
      <c r="B121" s="24"/>
      <c r="C121" s="20" t="s">
        <v>16</v>
      </c>
      <c r="D121" s="23"/>
      <c r="E121" s="23"/>
      <c r="F121" s="23"/>
      <c r="G121" s="23"/>
      <c r="H121" s="23"/>
      <c r="I121" s="23"/>
      <c r="J121" s="23"/>
      <c r="K121" s="23"/>
      <c r="L121" s="34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pans="1:31" s="27" customFormat="1" ht="16.5" customHeight="1">
      <c r="A122" s="23"/>
      <c r="B122" s="24"/>
      <c r="C122" s="23"/>
      <c r="D122" s="23"/>
      <c r="E122" s="254" t="str">
        <f>E7</f>
        <v>Oprava mostních objektů v úseku Choceň - Borohrádek</v>
      </c>
      <c r="F122" s="255"/>
      <c r="G122" s="255"/>
      <c r="H122" s="255"/>
      <c r="I122" s="23"/>
      <c r="J122" s="23"/>
      <c r="K122" s="23"/>
      <c r="L122" s="34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pans="1:31" ht="12" customHeight="1">
      <c r="B123" s="14"/>
      <c r="C123" s="20" t="s">
        <v>129</v>
      </c>
      <c r="L123" s="14"/>
    </row>
    <row r="124" spans="1:31" s="27" customFormat="1" ht="16.5" customHeight="1">
      <c r="A124" s="23"/>
      <c r="B124" s="24"/>
      <c r="C124" s="23"/>
      <c r="D124" s="23"/>
      <c r="E124" s="254" t="s">
        <v>753</v>
      </c>
      <c r="F124" s="253"/>
      <c r="G124" s="253"/>
      <c r="H124" s="253"/>
      <c r="I124" s="23"/>
      <c r="J124" s="23"/>
      <c r="K124" s="23"/>
      <c r="L124" s="34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spans="1:31" s="27" customFormat="1" ht="12" customHeight="1">
      <c r="A125" s="23"/>
      <c r="B125" s="24"/>
      <c r="C125" s="20" t="s">
        <v>133</v>
      </c>
      <c r="D125" s="23"/>
      <c r="E125" s="23"/>
      <c r="F125" s="23"/>
      <c r="G125" s="23"/>
      <c r="H125" s="23"/>
      <c r="I125" s="23"/>
      <c r="J125" s="23"/>
      <c r="K125" s="23"/>
      <c r="L125" s="34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</row>
    <row r="126" spans="1:31" s="27" customFormat="1" ht="16.5" customHeight="1">
      <c r="A126" s="23"/>
      <c r="B126" s="24"/>
      <c r="C126" s="23"/>
      <c r="D126" s="23"/>
      <c r="E126" s="246" t="str">
        <f>E11</f>
        <v>SO 02 - Stavební část Propustek v km 6,564</v>
      </c>
      <c r="F126" s="253"/>
      <c r="G126" s="253"/>
      <c r="H126" s="253"/>
      <c r="I126" s="23"/>
      <c r="J126" s="23"/>
      <c r="K126" s="23"/>
      <c r="L126" s="34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</row>
    <row r="127" spans="1:31" s="27" customFormat="1" ht="6.95" customHeight="1">
      <c r="A127" s="23"/>
      <c r="B127" s="24"/>
      <c r="C127" s="23"/>
      <c r="D127" s="23"/>
      <c r="E127" s="23"/>
      <c r="F127" s="23"/>
      <c r="G127" s="23"/>
      <c r="H127" s="23"/>
      <c r="I127" s="23"/>
      <c r="J127" s="23"/>
      <c r="K127" s="23"/>
      <c r="L127" s="34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</row>
    <row r="128" spans="1:31" s="27" customFormat="1" ht="12" customHeight="1">
      <c r="A128" s="23"/>
      <c r="B128" s="24"/>
      <c r="C128" s="20" t="s">
        <v>20</v>
      </c>
      <c r="D128" s="23"/>
      <c r="E128" s="23"/>
      <c r="F128" s="21" t="str">
        <f>F14</f>
        <v xml:space="preserve"> </v>
      </c>
      <c r="G128" s="23"/>
      <c r="H128" s="23"/>
      <c r="I128" s="20" t="s">
        <v>22</v>
      </c>
      <c r="J128" s="95" t="str">
        <f>IF(J14="","",J14)</f>
        <v>7. 1. 2020</v>
      </c>
      <c r="K128" s="23"/>
      <c r="L128" s="34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</row>
    <row r="129" spans="1:65" s="27" customFormat="1" ht="6.95" customHeight="1">
      <c r="A129" s="23"/>
      <c r="B129" s="24"/>
      <c r="C129" s="23"/>
      <c r="D129" s="23"/>
      <c r="E129" s="23"/>
      <c r="F129" s="23"/>
      <c r="G129" s="23"/>
      <c r="H129" s="23"/>
      <c r="I129" s="23"/>
      <c r="J129" s="23"/>
      <c r="K129" s="23"/>
      <c r="L129" s="34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</row>
    <row r="130" spans="1:65" s="27" customFormat="1" ht="15.2" customHeight="1">
      <c r="A130" s="23"/>
      <c r="B130" s="24"/>
      <c r="C130" s="20" t="s">
        <v>24</v>
      </c>
      <c r="D130" s="23"/>
      <c r="E130" s="23"/>
      <c r="F130" s="21" t="str">
        <f>E17</f>
        <v xml:space="preserve"> </v>
      </c>
      <c r="G130" s="23"/>
      <c r="H130" s="23"/>
      <c r="I130" s="20" t="s">
        <v>29</v>
      </c>
      <c r="J130" s="114" t="str">
        <f>E23</f>
        <v>MDS</v>
      </c>
      <c r="K130" s="23"/>
      <c r="L130" s="34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</row>
    <row r="131" spans="1:65" s="27" customFormat="1" ht="15.2" customHeight="1">
      <c r="A131" s="23"/>
      <c r="B131" s="24"/>
      <c r="C131" s="20" t="s">
        <v>27</v>
      </c>
      <c r="D131" s="23"/>
      <c r="E131" s="23"/>
      <c r="F131" s="21" t="str">
        <f>IF(E20="","",E20)</f>
        <v>Vyplň údaj</v>
      </c>
      <c r="G131" s="23"/>
      <c r="H131" s="23"/>
      <c r="I131" s="20" t="s">
        <v>32</v>
      </c>
      <c r="J131" s="114" t="str">
        <f>E26</f>
        <v xml:space="preserve"> </v>
      </c>
      <c r="K131" s="23"/>
      <c r="L131" s="34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</row>
    <row r="132" spans="1:65" s="27" customFormat="1" ht="10.35" customHeight="1">
      <c r="A132" s="23"/>
      <c r="B132" s="24"/>
      <c r="C132" s="23"/>
      <c r="D132" s="23"/>
      <c r="E132" s="23"/>
      <c r="F132" s="23"/>
      <c r="G132" s="23"/>
      <c r="H132" s="23"/>
      <c r="I132" s="23"/>
      <c r="J132" s="23"/>
      <c r="K132" s="23"/>
      <c r="L132" s="34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1:65" s="133" customFormat="1" ht="29.25" customHeight="1">
      <c r="A133" s="127"/>
      <c r="B133" s="128"/>
      <c r="C133" s="129" t="s">
        <v>157</v>
      </c>
      <c r="D133" s="130" t="s">
        <v>59</v>
      </c>
      <c r="E133" s="130" t="s">
        <v>55</v>
      </c>
      <c r="F133" s="130" t="s">
        <v>56</v>
      </c>
      <c r="G133" s="130" t="s">
        <v>158</v>
      </c>
      <c r="H133" s="130" t="s">
        <v>159</v>
      </c>
      <c r="I133" s="130" t="s">
        <v>160</v>
      </c>
      <c r="J133" s="130" t="s">
        <v>137</v>
      </c>
      <c r="K133" s="131" t="s">
        <v>161</v>
      </c>
      <c r="L133" s="132"/>
      <c r="M133" s="55" t="s">
        <v>1</v>
      </c>
      <c r="N133" s="56" t="s">
        <v>38</v>
      </c>
      <c r="O133" s="56" t="s">
        <v>162</v>
      </c>
      <c r="P133" s="56" t="s">
        <v>163</v>
      </c>
      <c r="Q133" s="56" t="s">
        <v>164</v>
      </c>
      <c r="R133" s="56" t="s">
        <v>165</v>
      </c>
      <c r="S133" s="56" t="s">
        <v>166</v>
      </c>
      <c r="T133" s="57" t="s">
        <v>167</v>
      </c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</row>
    <row r="134" spans="1:65" s="27" customFormat="1" ht="22.9" customHeight="1">
      <c r="A134" s="23"/>
      <c r="B134" s="24"/>
      <c r="C134" s="63" t="s">
        <v>168</v>
      </c>
      <c r="D134" s="23"/>
      <c r="E134" s="23"/>
      <c r="F134" s="23"/>
      <c r="G134" s="23"/>
      <c r="H134" s="23"/>
      <c r="I134" s="23"/>
      <c r="J134" s="134">
        <f>BK134</f>
        <v>0</v>
      </c>
      <c r="K134" s="23"/>
      <c r="L134" s="24"/>
      <c r="M134" s="58"/>
      <c r="N134" s="49"/>
      <c r="O134" s="59"/>
      <c r="P134" s="135">
        <f>P135+P300+P309+P315</f>
        <v>0</v>
      </c>
      <c r="Q134" s="59"/>
      <c r="R134" s="135">
        <f>R135+R300+R309+R315</f>
        <v>498.61762772560007</v>
      </c>
      <c r="S134" s="59"/>
      <c r="T134" s="136">
        <f>T135+T300+T309+T315</f>
        <v>224.249664</v>
      </c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T134" s="11" t="s">
        <v>73</v>
      </c>
      <c r="AU134" s="11" t="s">
        <v>139</v>
      </c>
      <c r="BK134" s="137">
        <f>BK135+BK300+BK309+BK315</f>
        <v>0</v>
      </c>
    </row>
    <row r="135" spans="1:65" s="138" customFormat="1" ht="25.9" customHeight="1">
      <c r="B135" s="139"/>
      <c r="D135" s="140" t="s">
        <v>73</v>
      </c>
      <c r="E135" s="141" t="s">
        <v>169</v>
      </c>
      <c r="F135" s="141" t="s">
        <v>170</v>
      </c>
      <c r="J135" s="142">
        <f>BK135</f>
        <v>0</v>
      </c>
      <c r="L135" s="139"/>
      <c r="M135" s="143"/>
      <c r="N135" s="144"/>
      <c r="O135" s="144"/>
      <c r="P135" s="145">
        <f>P136+P187+P215+P222+P247+P251+P274+P295</f>
        <v>0</v>
      </c>
      <c r="Q135" s="144"/>
      <c r="R135" s="145">
        <f>R136+R187+R215+R222+R247+R251+R274+R295</f>
        <v>498.47561542560004</v>
      </c>
      <c r="S135" s="144"/>
      <c r="T135" s="146">
        <f>T136+T187+T215+T222+T247+T251+T274+T295</f>
        <v>224.249664</v>
      </c>
      <c r="AR135" s="140" t="s">
        <v>81</v>
      </c>
      <c r="AT135" s="147" t="s">
        <v>73</v>
      </c>
      <c r="AU135" s="147" t="s">
        <v>74</v>
      </c>
      <c r="AY135" s="140" t="s">
        <v>171</v>
      </c>
      <c r="BK135" s="148">
        <f>BK136+BK187+BK215+BK222+BK247+BK251+BK274+BK295</f>
        <v>0</v>
      </c>
    </row>
    <row r="136" spans="1:65" s="138" customFormat="1" ht="22.9" customHeight="1">
      <c r="B136" s="139"/>
      <c r="D136" s="140" t="s">
        <v>73</v>
      </c>
      <c r="E136" s="149" t="s">
        <v>81</v>
      </c>
      <c r="F136" s="149" t="s">
        <v>172</v>
      </c>
      <c r="J136" s="150">
        <f>BK136</f>
        <v>0</v>
      </c>
      <c r="L136" s="139"/>
      <c r="M136" s="143"/>
      <c r="N136" s="144"/>
      <c r="O136" s="144"/>
      <c r="P136" s="145">
        <f>SUM(P137:P186)</f>
        <v>0</v>
      </c>
      <c r="Q136" s="144"/>
      <c r="R136" s="145">
        <f>SUM(R137:R186)</f>
        <v>209.16842162500001</v>
      </c>
      <c r="S136" s="144"/>
      <c r="T136" s="146">
        <f>SUM(T137:T186)</f>
        <v>9.7200000000000006</v>
      </c>
      <c r="AR136" s="140" t="s">
        <v>81</v>
      </c>
      <c r="AT136" s="147" t="s">
        <v>73</v>
      </c>
      <c r="AU136" s="147" t="s">
        <v>81</v>
      </c>
      <c r="AY136" s="140" t="s">
        <v>171</v>
      </c>
      <c r="BK136" s="148">
        <f>SUM(BK137:BK186)</f>
        <v>0</v>
      </c>
    </row>
    <row r="137" spans="1:65" s="27" customFormat="1" ht="33" customHeight="1">
      <c r="A137" s="23"/>
      <c r="B137" s="24"/>
      <c r="C137" s="151" t="s">
        <v>81</v>
      </c>
      <c r="D137" s="151" t="s">
        <v>173</v>
      </c>
      <c r="E137" s="152" t="s">
        <v>174</v>
      </c>
      <c r="F137" s="153" t="s">
        <v>175</v>
      </c>
      <c r="G137" s="154" t="s">
        <v>176</v>
      </c>
      <c r="H137" s="155">
        <v>100</v>
      </c>
      <c r="I137" s="5"/>
      <c r="J137" s="156">
        <f>ROUND(I137*H137,2)</f>
        <v>0</v>
      </c>
      <c r="K137" s="153" t="s">
        <v>177</v>
      </c>
      <c r="L137" s="24"/>
      <c r="M137" s="157" t="s">
        <v>1</v>
      </c>
      <c r="N137" s="158" t="s">
        <v>39</v>
      </c>
      <c r="O137" s="51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R137" s="161" t="s">
        <v>178</v>
      </c>
      <c r="AT137" s="161" t="s">
        <v>173</v>
      </c>
      <c r="AU137" s="161" t="s">
        <v>83</v>
      </c>
      <c r="AY137" s="11" t="s">
        <v>171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1" t="s">
        <v>81</v>
      </c>
      <c r="BK137" s="162">
        <f>ROUND(I137*H137,2)</f>
        <v>0</v>
      </c>
      <c r="BL137" s="11" t="s">
        <v>178</v>
      </c>
      <c r="BM137" s="161" t="s">
        <v>755</v>
      </c>
    </row>
    <row r="138" spans="1:65" s="27" customFormat="1" ht="29.25">
      <c r="A138" s="23"/>
      <c r="B138" s="24"/>
      <c r="C138" s="23"/>
      <c r="D138" s="163" t="s">
        <v>180</v>
      </c>
      <c r="E138" s="23"/>
      <c r="F138" s="164" t="s">
        <v>181</v>
      </c>
      <c r="G138" s="23"/>
      <c r="H138" s="23"/>
      <c r="I138" s="3"/>
      <c r="J138" s="23"/>
      <c r="K138" s="23"/>
      <c r="L138" s="24"/>
      <c r="M138" s="165"/>
      <c r="N138" s="166"/>
      <c r="O138" s="51"/>
      <c r="P138" s="51"/>
      <c r="Q138" s="51"/>
      <c r="R138" s="51"/>
      <c r="S138" s="51"/>
      <c r="T138" s="52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T138" s="11" t="s">
        <v>180</v>
      </c>
      <c r="AU138" s="11" t="s">
        <v>83</v>
      </c>
    </row>
    <row r="139" spans="1:65" s="27" customFormat="1" ht="16.5" customHeight="1">
      <c r="A139" s="23"/>
      <c r="B139" s="24"/>
      <c r="C139" s="151" t="s">
        <v>83</v>
      </c>
      <c r="D139" s="151" t="s">
        <v>173</v>
      </c>
      <c r="E139" s="152" t="s">
        <v>184</v>
      </c>
      <c r="F139" s="153" t="s">
        <v>185</v>
      </c>
      <c r="G139" s="154" t="s">
        <v>176</v>
      </c>
      <c r="H139" s="155">
        <v>100</v>
      </c>
      <c r="I139" s="5"/>
      <c r="J139" s="156">
        <f>ROUND(I139*H139,2)</f>
        <v>0</v>
      </c>
      <c r="K139" s="153" t="s">
        <v>177</v>
      </c>
      <c r="L139" s="24"/>
      <c r="M139" s="157" t="s">
        <v>1</v>
      </c>
      <c r="N139" s="158" t="s">
        <v>39</v>
      </c>
      <c r="O139" s="51"/>
      <c r="P139" s="159">
        <f>O139*H139</f>
        <v>0</v>
      </c>
      <c r="Q139" s="159">
        <v>3.0000000000000001E-5</v>
      </c>
      <c r="R139" s="159">
        <f>Q139*H139</f>
        <v>3.0000000000000001E-3</v>
      </c>
      <c r="S139" s="159">
        <v>0</v>
      </c>
      <c r="T139" s="160">
        <f>S139*H139</f>
        <v>0</v>
      </c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R139" s="161" t="s">
        <v>178</v>
      </c>
      <c r="AT139" s="161" t="s">
        <v>173</v>
      </c>
      <c r="AU139" s="161" t="s">
        <v>83</v>
      </c>
      <c r="AY139" s="11" t="s">
        <v>171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1" t="s">
        <v>81</v>
      </c>
      <c r="BK139" s="162">
        <f>ROUND(I139*H139,2)</f>
        <v>0</v>
      </c>
      <c r="BL139" s="11" t="s">
        <v>178</v>
      </c>
      <c r="BM139" s="161" t="s">
        <v>756</v>
      </c>
    </row>
    <row r="140" spans="1:65" s="27" customFormat="1" ht="19.5">
      <c r="A140" s="23"/>
      <c r="B140" s="24"/>
      <c r="C140" s="23"/>
      <c r="D140" s="163" t="s">
        <v>180</v>
      </c>
      <c r="E140" s="23"/>
      <c r="F140" s="164" t="s">
        <v>187</v>
      </c>
      <c r="G140" s="23"/>
      <c r="H140" s="23"/>
      <c r="I140" s="3"/>
      <c r="J140" s="23"/>
      <c r="K140" s="23"/>
      <c r="L140" s="24"/>
      <c r="M140" s="165"/>
      <c r="N140" s="166"/>
      <c r="O140" s="51"/>
      <c r="P140" s="51"/>
      <c r="Q140" s="51"/>
      <c r="R140" s="51"/>
      <c r="S140" s="51"/>
      <c r="T140" s="52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T140" s="11" t="s">
        <v>180</v>
      </c>
      <c r="AU140" s="11" t="s">
        <v>83</v>
      </c>
    </row>
    <row r="141" spans="1:65" s="27" customFormat="1" ht="21.75" customHeight="1">
      <c r="A141" s="23"/>
      <c r="B141" s="24"/>
      <c r="C141" s="151" t="s">
        <v>188</v>
      </c>
      <c r="D141" s="151" t="s">
        <v>173</v>
      </c>
      <c r="E141" s="152" t="s">
        <v>757</v>
      </c>
      <c r="F141" s="153" t="s">
        <v>758</v>
      </c>
      <c r="G141" s="154" t="s">
        <v>379</v>
      </c>
      <c r="H141" s="155">
        <v>1</v>
      </c>
      <c r="I141" s="5"/>
      <c r="J141" s="156">
        <f>ROUND(I141*H141,2)</f>
        <v>0</v>
      </c>
      <c r="K141" s="153" t="s">
        <v>177</v>
      </c>
      <c r="L141" s="24"/>
      <c r="M141" s="157" t="s">
        <v>1</v>
      </c>
      <c r="N141" s="158" t="s">
        <v>39</v>
      </c>
      <c r="O141" s="51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R141" s="161" t="s">
        <v>178</v>
      </c>
      <c r="AT141" s="161" t="s">
        <v>173</v>
      </c>
      <c r="AU141" s="161" t="s">
        <v>83</v>
      </c>
      <c r="AY141" s="11" t="s">
        <v>171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1" t="s">
        <v>81</v>
      </c>
      <c r="BK141" s="162">
        <f>ROUND(I141*H141,2)</f>
        <v>0</v>
      </c>
      <c r="BL141" s="11" t="s">
        <v>178</v>
      </c>
      <c r="BM141" s="161" t="s">
        <v>759</v>
      </c>
    </row>
    <row r="142" spans="1:65" s="27" customFormat="1" ht="19.5">
      <c r="A142" s="23"/>
      <c r="B142" s="24"/>
      <c r="C142" s="23"/>
      <c r="D142" s="163" t="s">
        <v>180</v>
      </c>
      <c r="E142" s="23"/>
      <c r="F142" s="164" t="s">
        <v>760</v>
      </c>
      <c r="G142" s="23"/>
      <c r="H142" s="23"/>
      <c r="I142" s="3"/>
      <c r="J142" s="23"/>
      <c r="K142" s="23"/>
      <c r="L142" s="24"/>
      <c r="M142" s="165"/>
      <c r="N142" s="166"/>
      <c r="O142" s="51"/>
      <c r="P142" s="51"/>
      <c r="Q142" s="51"/>
      <c r="R142" s="51"/>
      <c r="S142" s="51"/>
      <c r="T142" s="52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T142" s="11" t="s">
        <v>180</v>
      </c>
      <c r="AU142" s="11" t="s">
        <v>83</v>
      </c>
    </row>
    <row r="143" spans="1:65" s="27" customFormat="1" ht="16.5" customHeight="1">
      <c r="A143" s="23"/>
      <c r="B143" s="24"/>
      <c r="C143" s="151" t="s">
        <v>178</v>
      </c>
      <c r="D143" s="151" t="s">
        <v>173</v>
      </c>
      <c r="E143" s="152" t="s">
        <v>761</v>
      </c>
      <c r="F143" s="153" t="s">
        <v>762</v>
      </c>
      <c r="G143" s="154" t="s">
        <v>379</v>
      </c>
      <c r="H143" s="155">
        <v>1</v>
      </c>
      <c r="I143" s="5"/>
      <c r="J143" s="156">
        <f>ROUND(I143*H143,2)</f>
        <v>0</v>
      </c>
      <c r="K143" s="153" t="s">
        <v>177</v>
      </c>
      <c r="L143" s="24"/>
      <c r="M143" s="157" t="s">
        <v>1</v>
      </c>
      <c r="N143" s="158" t="s">
        <v>39</v>
      </c>
      <c r="O143" s="51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R143" s="161" t="s">
        <v>178</v>
      </c>
      <c r="AT143" s="161" t="s">
        <v>173</v>
      </c>
      <c r="AU143" s="161" t="s">
        <v>83</v>
      </c>
      <c r="AY143" s="11" t="s">
        <v>171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1" t="s">
        <v>81</v>
      </c>
      <c r="BK143" s="162">
        <f>ROUND(I143*H143,2)</f>
        <v>0</v>
      </c>
      <c r="BL143" s="11" t="s">
        <v>178</v>
      </c>
      <c r="BM143" s="161" t="s">
        <v>763</v>
      </c>
    </row>
    <row r="144" spans="1:65" s="27" customFormat="1" ht="19.5">
      <c r="A144" s="23"/>
      <c r="B144" s="24"/>
      <c r="C144" s="23"/>
      <c r="D144" s="163" t="s">
        <v>180</v>
      </c>
      <c r="E144" s="23"/>
      <c r="F144" s="164" t="s">
        <v>764</v>
      </c>
      <c r="G144" s="23"/>
      <c r="H144" s="23"/>
      <c r="I144" s="3"/>
      <c r="J144" s="23"/>
      <c r="K144" s="23"/>
      <c r="L144" s="24"/>
      <c r="M144" s="165"/>
      <c r="N144" s="166"/>
      <c r="O144" s="51"/>
      <c r="P144" s="51"/>
      <c r="Q144" s="51"/>
      <c r="R144" s="51"/>
      <c r="S144" s="51"/>
      <c r="T144" s="52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T144" s="11" t="s">
        <v>180</v>
      </c>
      <c r="AU144" s="11" t="s">
        <v>83</v>
      </c>
    </row>
    <row r="145" spans="1:65" s="27" customFormat="1" ht="21.75" customHeight="1">
      <c r="A145" s="23"/>
      <c r="B145" s="24"/>
      <c r="C145" s="151" t="s">
        <v>199</v>
      </c>
      <c r="D145" s="151" t="s">
        <v>173</v>
      </c>
      <c r="E145" s="152" t="s">
        <v>195</v>
      </c>
      <c r="F145" s="153" t="s">
        <v>196</v>
      </c>
      <c r="G145" s="154" t="s">
        <v>197</v>
      </c>
      <c r="H145" s="155">
        <v>50</v>
      </c>
      <c r="I145" s="5"/>
      <c r="J145" s="156">
        <f>ROUND(I145*H145,2)</f>
        <v>0</v>
      </c>
      <c r="K145" s="153" t="s">
        <v>177</v>
      </c>
      <c r="L145" s="24"/>
      <c r="M145" s="157" t="s">
        <v>1</v>
      </c>
      <c r="N145" s="158" t="s">
        <v>39</v>
      </c>
      <c r="O145" s="51"/>
      <c r="P145" s="159">
        <f>O145*H145</f>
        <v>0</v>
      </c>
      <c r="Q145" s="159">
        <v>4.0792499999999999E-5</v>
      </c>
      <c r="R145" s="159">
        <f>Q145*H145</f>
        <v>2.0396249999999998E-3</v>
      </c>
      <c r="S145" s="159">
        <v>0</v>
      </c>
      <c r="T145" s="160">
        <f>S145*H145</f>
        <v>0</v>
      </c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R145" s="161" t="s">
        <v>178</v>
      </c>
      <c r="AT145" s="161" t="s">
        <v>173</v>
      </c>
      <c r="AU145" s="161" t="s">
        <v>83</v>
      </c>
      <c r="AY145" s="11" t="s">
        <v>171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1" t="s">
        <v>81</v>
      </c>
      <c r="BK145" s="162">
        <f>ROUND(I145*H145,2)</f>
        <v>0</v>
      </c>
      <c r="BL145" s="11" t="s">
        <v>178</v>
      </c>
      <c r="BM145" s="161" t="s">
        <v>765</v>
      </c>
    </row>
    <row r="146" spans="1:65" s="27" customFormat="1" ht="19.5">
      <c r="A146" s="23"/>
      <c r="B146" s="24"/>
      <c r="C146" s="23"/>
      <c r="D146" s="163" t="s">
        <v>180</v>
      </c>
      <c r="E146" s="23"/>
      <c r="F146" s="164" t="s">
        <v>196</v>
      </c>
      <c r="G146" s="23"/>
      <c r="H146" s="23"/>
      <c r="I146" s="3"/>
      <c r="J146" s="23"/>
      <c r="K146" s="23"/>
      <c r="L146" s="24"/>
      <c r="M146" s="165"/>
      <c r="N146" s="166"/>
      <c r="O146" s="51"/>
      <c r="P146" s="51"/>
      <c r="Q146" s="51"/>
      <c r="R146" s="51"/>
      <c r="S146" s="51"/>
      <c r="T146" s="52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T146" s="11" t="s">
        <v>180</v>
      </c>
      <c r="AU146" s="11" t="s">
        <v>83</v>
      </c>
    </row>
    <row r="147" spans="1:65" s="27" customFormat="1" ht="21.75" customHeight="1">
      <c r="A147" s="23"/>
      <c r="B147" s="24"/>
      <c r="C147" s="151" t="s">
        <v>204</v>
      </c>
      <c r="D147" s="151" t="s">
        <v>173</v>
      </c>
      <c r="E147" s="152" t="s">
        <v>200</v>
      </c>
      <c r="F147" s="153" t="s">
        <v>201</v>
      </c>
      <c r="G147" s="154" t="s">
        <v>191</v>
      </c>
      <c r="H147" s="155">
        <v>20</v>
      </c>
      <c r="I147" s="5"/>
      <c r="J147" s="156">
        <f>ROUND(I147*H147,2)</f>
        <v>0</v>
      </c>
      <c r="K147" s="153" t="s">
        <v>177</v>
      </c>
      <c r="L147" s="24"/>
      <c r="M147" s="157" t="s">
        <v>1</v>
      </c>
      <c r="N147" s="158" t="s">
        <v>39</v>
      </c>
      <c r="O147" s="51"/>
      <c r="P147" s="159">
        <f>O147*H147</f>
        <v>0</v>
      </c>
      <c r="Q147" s="159">
        <v>3.6904300000000001E-2</v>
      </c>
      <c r="R147" s="159">
        <f>Q147*H147</f>
        <v>0.73808600000000002</v>
      </c>
      <c r="S147" s="159">
        <v>0</v>
      </c>
      <c r="T147" s="160">
        <f>S147*H147</f>
        <v>0</v>
      </c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R147" s="161" t="s">
        <v>178</v>
      </c>
      <c r="AT147" s="161" t="s">
        <v>173</v>
      </c>
      <c r="AU147" s="161" t="s">
        <v>83</v>
      </c>
      <c r="AY147" s="11" t="s">
        <v>171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1" t="s">
        <v>81</v>
      </c>
      <c r="BK147" s="162">
        <f>ROUND(I147*H147,2)</f>
        <v>0</v>
      </c>
      <c r="BL147" s="11" t="s">
        <v>178</v>
      </c>
      <c r="BM147" s="161" t="s">
        <v>766</v>
      </c>
    </row>
    <row r="148" spans="1:65" s="27" customFormat="1" ht="58.5">
      <c r="A148" s="23"/>
      <c r="B148" s="24"/>
      <c r="C148" s="23"/>
      <c r="D148" s="163" t="s">
        <v>180</v>
      </c>
      <c r="E148" s="23"/>
      <c r="F148" s="164" t="s">
        <v>203</v>
      </c>
      <c r="G148" s="23"/>
      <c r="H148" s="23"/>
      <c r="I148" s="3"/>
      <c r="J148" s="23"/>
      <c r="K148" s="23"/>
      <c r="L148" s="24"/>
      <c r="M148" s="165"/>
      <c r="N148" s="166"/>
      <c r="O148" s="51"/>
      <c r="P148" s="51"/>
      <c r="Q148" s="51"/>
      <c r="R148" s="51"/>
      <c r="S148" s="51"/>
      <c r="T148" s="52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T148" s="11" t="s">
        <v>180</v>
      </c>
      <c r="AU148" s="11" t="s">
        <v>83</v>
      </c>
    </row>
    <row r="149" spans="1:65" s="27" customFormat="1" ht="33" customHeight="1">
      <c r="A149" s="23"/>
      <c r="B149" s="24"/>
      <c r="C149" s="151" t="s">
        <v>210</v>
      </c>
      <c r="D149" s="151" t="s">
        <v>173</v>
      </c>
      <c r="E149" s="152" t="s">
        <v>205</v>
      </c>
      <c r="F149" s="153" t="s">
        <v>206</v>
      </c>
      <c r="G149" s="154" t="s">
        <v>207</v>
      </c>
      <c r="H149" s="155">
        <v>109.221</v>
      </c>
      <c r="I149" s="5"/>
      <c r="J149" s="156">
        <f>ROUND(I149*H149,2)</f>
        <v>0</v>
      </c>
      <c r="K149" s="153" t="s">
        <v>177</v>
      </c>
      <c r="L149" s="24"/>
      <c r="M149" s="157" t="s">
        <v>1</v>
      </c>
      <c r="N149" s="158" t="s">
        <v>39</v>
      </c>
      <c r="O149" s="51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R149" s="161" t="s">
        <v>178</v>
      </c>
      <c r="AT149" s="161" t="s">
        <v>173</v>
      </c>
      <c r="AU149" s="161" t="s">
        <v>83</v>
      </c>
      <c r="AY149" s="11" t="s">
        <v>171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1" t="s">
        <v>81</v>
      </c>
      <c r="BK149" s="162">
        <f>ROUND(I149*H149,2)</f>
        <v>0</v>
      </c>
      <c r="BL149" s="11" t="s">
        <v>178</v>
      </c>
      <c r="BM149" s="161" t="s">
        <v>767</v>
      </c>
    </row>
    <row r="150" spans="1:65" s="27" customFormat="1" ht="19.5">
      <c r="A150" s="23"/>
      <c r="B150" s="24"/>
      <c r="C150" s="23"/>
      <c r="D150" s="163" t="s">
        <v>180</v>
      </c>
      <c r="E150" s="23"/>
      <c r="F150" s="164" t="s">
        <v>209</v>
      </c>
      <c r="G150" s="23"/>
      <c r="H150" s="23"/>
      <c r="I150" s="3"/>
      <c r="J150" s="23"/>
      <c r="K150" s="23"/>
      <c r="L150" s="24"/>
      <c r="M150" s="165"/>
      <c r="N150" s="166"/>
      <c r="O150" s="51"/>
      <c r="P150" s="51"/>
      <c r="Q150" s="51"/>
      <c r="R150" s="51"/>
      <c r="S150" s="51"/>
      <c r="T150" s="52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T150" s="11" t="s">
        <v>180</v>
      </c>
      <c r="AU150" s="11" t="s">
        <v>83</v>
      </c>
    </row>
    <row r="151" spans="1:65" s="167" customFormat="1">
      <c r="B151" s="168"/>
      <c r="D151" s="163" t="s">
        <v>182</v>
      </c>
      <c r="E151" s="169" t="s">
        <v>115</v>
      </c>
      <c r="F151" s="170" t="s">
        <v>748</v>
      </c>
      <c r="H151" s="171">
        <v>109.221</v>
      </c>
      <c r="I151" s="6"/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182</v>
      </c>
      <c r="AU151" s="169" t="s">
        <v>83</v>
      </c>
      <c r="AV151" s="167" t="s">
        <v>83</v>
      </c>
      <c r="AW151" s="167" t="s">
        <v>31</v>
      </c>
      <c r="AX151" s="167" t="s">
        <v>81</v>
      </c>
      <c r="AY151" s="169" t="s">
        <v>171</v>
      </c>
    </row>
    <row r="152" spans="1:65" s="27" customFormat="1" ht="21.75" customHeight="1">
      <c r="A152" s="23"/>
      <c r="B152" s="24"/>
      <c r="C152" s="151" t="s">
        <v>214</v>
      </c>
      <c r="D152" s="151" t="s">
        <v>173</v>
      </c>
      <c r="E152" s="152" t="s">
        <v>211</v>
      </c>
      <c r="F152" s="153" t="s">
        <v>212</v>
      </c>
      <c r="G152" s="154" t="s">
        <v>207</v>
      </c>
      <c r="H152" s="155">
        <v>109.221</v>
      </c>
      <c r="I152" s="5"/>
      <c r="J152" s="156">
        <f>ROUND(I152*H152,2)</f>
        <v>0</v>
      </c>
      <c r="K152" s="153" t="s">
        <v>177</v>
      </c>
      <c r="L152" s="24"/>
      <c r="M152" s="157" t="s">
        <v>1</v>
      </c>
      <c r="N152" s="158" t="s">
        <v>39</v>
      </c>
      <c r="O152" s="51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R152" s="161" t="s">
        <v>178</v>
      </c>
      <c r="AT152" s="161" t="s">
        <v>173</v>
      </c>
      <c r="AU152" s="161" t="s">
        <v>83</v>
      </c>
      <c r="AY152" s="11" t="s">
        <v>171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1" t="s">
        <v>81</v>
      </c>
      <c r="BK152" s="162">
        <f>ROUND(I152*H152,2)</f>
        <v>0</v>
      </c>
      <c r="BL152" s="11" t="s">
        <v>178</v>
      </c>
      <c r="BM152" s="161" t="s">
        <v>768</v>
      </c>
    </row>
    <row r="153" spans="1:65" s="27" customFormat="1" ht="19.5">
      <c r="A153" s="23"/>
      <c r="B153" s="24"/>
      <c r="C153" s="23"/>
      <c r="D153" s="163" t="s">
        <v>180</v>
      </c>
      <c r="E153" s="23"/>
      <c r="F153" s="164" t="s">
        <v>212</v>
      </c>
      <c r="G153" s="23"/>
      <c r="H153" s="23"/>
      <c r="I153" s="3"/>
      <c r="J153" s="23"/>
      <c r="K153" s="23"/>
      <c r="L153" s="24"/>
      <c r="M153" s="165"/>
      <c r="N153" s="166"/>
      <c r="O153" s="51"/>
      <c r="P153" s="51"/>
      <c r="Q153" s="51"/>
      <c r="R153" s="51"/>
      <c r="S153" s="51"/>
      <c r="T153" s="52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T153" s="11" t="s">
        <v>180</v>
      </c>
      <c r="AU153" s="11" t="s">
        <v>83</v>
      </c>
    </row>
    <row r="154" spans="1:65" s="167" customFormat="1">
      <c r="B154" s="168"/>
      <c r="D154" s="163" t="s">
        <v>182</v>
      </c>
      <c r="E154" s="169" t="s">
        <v>1</v>
      </c>
      <c r="F154" s="170" t="s">
        <v>115</v>
      </c>
      <c r="H154" s="171">
        <v>109.221</v>
      </c>
      <c r="I154" s="6"/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182</v>
      </c>
      <c r="AU154" s="169" t="s">
        <v>83</v>
      </c>
      <c r="AV154" s="167" t="s">
        <v>83</v>
      </c>
      <c r="AW154" s="167" t="s">
        <v>31</v>
      </c>
      <c r="AX154" s="167" t="s">
        <v>81</v>
      </c>
      <c r="AY154" s="169" t="s">
        <v>171</v>
      </c>
    </row>
    <row r="155" spans="1:65" s="27" customFormat="1" ht="21.75" customHeight="1">
      <c r="A155" s="23"/>
      <c r="B155" s="24"/>
      <c r="C155" s="151" t="s">
        <v>220</v>
      </c>
      <c r="D155" s="151" t="s">
        <v>173</v>
      </c>
      <c r="E155" s="152" t="s">
        <v>229</v>
      </c>
      <c r="F155" s="153" t="s">
        <v>230</v>
      </c>
      <c r="G155" s="154" t="s">
        <v>207</v>
      </c>
      <c r="H155" s="155">
        <v>109.221</v>
      </c>
      <c r="I155" s="5"/>
      <c r="J155" s="156">
        <f>ROUND(I155*H155,2)</f>
        <v>0</v>
      </c>
      <c r="K155" s="153" t="s">
        <v>177</v>
      </c>
      <c r="L155" s="24"/>
      <c r="M155" s="157" t="s">
        <v>1</v>
      </c>
      <c r="N155" s="158" t="s">
        <v>39</v>
      </c>
      <c r="O155" s="51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R155" s="161" t="s">
        <v>178</v>
      </c>
      <c r="AT155" s="161" t="s">
        <v>173</v>
      </c>
      <c r="AU155" s="161" t="s">
        <v>83</v>
      </c>
      <c r="AY155" s="11" t="s">
        <v>171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1" t="s">
        <v>81</v>
      </c>
      <c r="BK155" s="162">
        <f>ROUND(I155*H155,2)</f>
        <v>0</v>
      </c>
      <c r="BL155" s="11" t="s">
        <v>178</v>
      </c>
      <c r="BM155" s="161" t="s">
        <v>769</v>
      </c>
    </row>
    <row r="156" spans="1:65" s="27" customFormat="1" ht="39">
      <c r="A156" s="23"/>
      <c r="B156" s="24"/>
      <c r="C156" s="23"/>
      <c r="D156" s="163" t="s">
        <v>180</v>
      </c>
      <c r="E156" s="23"/>
      <c r="F156" s="164" t="s">
        <v>232</v>
      </c>
      <c r="G156" s="23"/>
      <c r="H156" s="23"/>
      <c r="I156" s="3"/>
      <c r="J156" s="23"/>
      <c r="K156" s="23"/>
      <c r="L156" s="24"/>
      <c r="M156" s="165"/>
      <c r="N156" s="166"/>
      <c r="O156" s="51"/>
      <c r="P156" s="51"/>
      <c r="Q156" s="51"/>
      <c r="R156" s="51"/>
      <c r="S156" s="51"/>
      <c r="T156" s="52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T156" s="11" t="s">
        <v>180</v>
      </c>
      <c r="AU156" s="11" t="s">
        <v>83</v>
      </c>
    </row>
    <row r="157" spans="1:65" s="167" customFormat="1">
      <c r="B157" s="168"/>
      <c r="D157" s="163" t="s">
        <v>182</v>
      </c>
      <c r="E157" s="169" t="s">
        <v>1</v>
      </c>
      <c r="F157" s="170" t="s">
        <v>115</v>
      </c>
      <c r="H157" s="171">
        <v>109.221</v>
      </c>
      <c r="I157" s="6"/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182</v>
      </c>
      <c r="AU157" s="169" t="s">
        <v>83</v>
      </c>
      <c r="AV157" s="167" t="s">
        <v>83</v>
      </c>
      <c r="AW157" s="167" t="s">
        <v>31</v>
      </c>
      <c r="AX157" s="167" t="s">
        <v>81</v>
      </c>
      <c r="AY157" s="169" t="s">
        <v>171</v>
      </c>
    </row>
    <row r="158" spans="1:65" s="27" customFormat="1" ht="21.75" customHeight="1">
      <c r="A158" s="23"/>
      <c r="B158" s="24"/>
      <c r="C158" s="151" t="s">
        <v>228</v>
      </c>
      <c r="D158" s="151" t="s">
        <v>173</v>
      </c>
      <c r="E158" s="152" t="s">
        <v>770</v>
      </c>
      <c r="F158" s="153" t="s">
        <v>771</v>
      </c>
      <c r="G158" s="154" t="s">
        <v>207</v>
      </c>
      <c r="H158" s="155">
        <v>109.221</v>
      </c>
      <c r="I158" s="5"/>
      <c r="J158" s="156">
        <f>ROUND(I158*H158,2)</f>
        <v>0</v>
      </c>
      <c r="K158" s="153" t="s">
        <v>177</v>
      </c>
      <c r="L158" s="24"/>
      <c r="M158" s="157" t="s">
        <v>1</v>
      </c>
      <c r="N158" s="158" t="s">
        <v>39</v>
      </c>
      <c r="O158" s="51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R158" s="161" t="s">
        <v>178</v>
      </c>
      <c r="AT158" s="161" t="s">
        <v>173</v>
      </c>
      <c r="AU158" s="161" t="s">
        <v>83</v>
      </c>
      <c r="AY158" s="11" t="s">
        <v>171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1" t="s">
        <v>81</v>
      </c>
      <c r="BK158" s="162">
        <f>ROUND(I158*H158,2)</f>
        <v>0</v>
      </c>
      <c r="BL158" s="11" t="s">
        <v>178</v>
      </c>
      <c r="BM158" s="161" t="s">
        <v>772</v>
      </c>
    </row>
    <row r="159" spans="1:65" s="27" customFormat="1" ht="29.25">
      <c r="A159" s="23"/>
      <c r="B159" s="24"/>
      <c r="C159" s="23"/>
      <c r="D159" s="163" t="s">
        <v>180</v>
      </c>
      <c r="E159" s="23"/>
      <c r="F159" s="164" t="s">
        <v>773</v>
      </c>
      <c r="G159" s="23"/>
      <c r="H159" s="23"/>
      <c r="I159" s="3"/>
      <c r="J159" s="23"/>
      <c r="K159" s="23"/>
      <c r="L159" s="24"/>
      <c r="M159" s="165"/>
      <c r="N159" s="166"/>
      <c r="O159" s="51"/>
      <c r="P159" s="51"/>
      <c r="Q159" s="51"/>
      <c r="R159" s="51"/>
      <c r="S159" s="51"/>
      <c r="T159" s="52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T159" s="11" t="s">
        <v>180</v>
      </c>
      <c r="AU159" s="11" t="s">
        <v>83</v>
      </c>
    </row>
    <row r="160" spans="1:65" s="167" customFormat="1">
      <c r="B160" s="168"/>
      <c r="D160" s="163" t="s">
        <v>182</v>
      </c>
      <c r="E160" s="169" t="s">
        <v>1</v>
      </c>
      <c r="F160" s="170" t="s">
        <v>115</v>
      </c>
      <c r="H160" s="171">
        <v>109.221</v>
      </c>
      <c r="I160" s="6"/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182</v>
      </c>
      <c r="AU160" s="169" t="s">
        <v>83</v>
      </c>
      <c r="AV160" s="167" t="s">
        <v>83</v>
      </c>
      <c r="AW160" s="167" t="s">
        <v>31</v>
      </c>
      <c r="AX160" s="167" t="s">
        <v>81</v>
      </c>
      <c r="AY160" s="169" t="s">
        <v>171</v>
      </c>
    </row>
    <row r="161" spans="1:65" s="27" customFormat="1" ht="16.5" customHeight="1">
      <c r="A161" s="23"/>
      <c r="B161" s="24"/>
      <c r="C161" s="151" t="s">
        <v>233</v>
      </c>
      <c r="D161" s="151" t="s">
        <v>173</v>
      </c>
      <c r="E161" s="152" t="s">
        <v>245</v>
      </c>
      <c r="F161" s="153" t="s">
        <v>246</v>
      </c>
      <c r="G161" s="154" t="s">
        <v>207</v>
      </c>
      <c r="H161" s="155">
        <v>3.5</v>
      </c>
      <c r="I161" s="5"/>
      <c r="J161" s="156">
        <f>ROUND(I161*H161,2)</f>
        <v>0</v>
      </c>
      <c r="K161" s="153" t="s">
        <v>177</v>
      </c>
      <c r="L161" s="24"/>
      <c r="M161" s="157" t="s">
        <v>1</v>
      </c>
      <c r="N161" s="158" t="s">
        <v>39</v>
      </c>
      <c r="O161" s="51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R161" s="161" t="s">
        <v>178</v>
      </c>
      <c r="AT161" s="161" t="s">
        <v>173</v>
      </c>
      <c r="AU161" s="161" t="s">
        <v>83</v>
      </c>
      <c r="AY161" s="11" t="s">
        <v>171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1" t="s">
        <v>81</v>
      </c>
      <c r="BK161" s="162">
        <f>ROUND(I161*H161,2)</f>
        <v>0</v>
      </c>
      <c r="BL161" s="11" t="s">
        <v>178</v>
      </c>
      <c r="BM161" s="161" t="s">
        <v>774</v>
      </c>
    </row>
    <row r="162" spans="1:65" s="27" customFormat="1" ht="29.25">
      <c r="A162" s="23"/>
      <c r="B162" s="24"/>
      <c r="C162" s="23"/>
      <c r="D162" s="163" t="s">
        <v>180</v>
      </c>
      <c r="E162" s="23"/>
      <c r="F162" s="164" t="s">
        <v>248</v>
      </c>
      <c r="G162" s="23"/>
      <c r="H162" s="23"/>
      <c r="I162" s="3"/>
      <c r="J162" s="23"/>
      <c r="K162" s="23"/>
      <c r="L162" s="24"/>
      <c r="M162" s="165"/>
      <c r="N162" s="166"/>
      <c r="O162" s="51"/>
      <c r="P162" s="51"/>
      <c r="Q162" s="51"/>
      <c r="R162" s="51"/>
      <c r="S162" s="51"/>
      <c r="T162" s="52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T162" s="11" t="s">
        <v>180</v>
      </c>
      <c r="AU162" s="11" t="s">
        <v>83</v>
      </c>
    </row>
    <row r="163" spans="1:65" s="27" customFormat="1" ht="16.5" customHeight="1">
      <c r="A163" s="23"/>
      <c r="B163" s="24"/>
      <c r="C163" s="151" t="s">
        <v>239</v>
      </c>
      <c r="D163" s="151" t="s">
        <v>173</v>
      </c>
      <c r="E163" s="152" t="s">
        <v>250</v>
      </c>
      <c r="F163" s="153" t="s">
        <v>251</v>
      </c>
      <c r="G163" s="154" t="s">
        <v>176</v>
      </c>
      <c r="H163" s="155">
        <v>106.425</v>
      </c>
      <c r="I163" s="5"/>
      <c r="J163" s="156">
        <f>ROUND(I163*H163,2)</f>
        <v>0</v>
      </c>
      <c r="K163" s="153" t="s">
        <v>177</v>
      </c>
      <c r="L163" s="24"/>
      <c r="M163" s="157" t="s">
        <v>1</v>
      </c>
      <c r="N163" s="158" t="s">
        <v>39</v>
      </c>
      <c r="O163" s="51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R163" s="161" t="s">
        <v>178</v>
      </c>
      <c r="AT163" s="161" t="s">
        <v>173</v>
      </c>
      <c r="AU163" s="161" t="s">
        <v>83</v>
      </c>
      <c r="AY163" s="11" t="s">
        <v>171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1" t="s">
        <v>81</v>
      </c>
      <c r="BK163" s="162">
        <f>ROUND(I163*H163,2)</f>
        <v>0</v>
      </c>
      <c r="BL163" s="11" t="s">
        <v>178</v>
      </c>
      <c r="BM163" s="161" t="s">
        <v>775</v>
      </c>
    </row>
    <row r="164" spans="1:65" s="27" customFormat="1">
      <c r="A164" s="23"/>
      <c r="B164" s="24"/>
      <c r="C164" s="23"/>
      <c r="D164" s="163" t="s">
        <v>180</v>
      </c>
      <c r="E164" s="23"/>
      <c r="F164" s="164" t="s">
        <v>251</v>
      </c>
      <c r="G164" s="23"/>
      <c r="H164" s="23"/>
      <c r="I164" s="3"/>
      <c r="J164" s="23"/>
      <c r="K164" s="23"/>
      <c r="L164" s="24"/>
      <c r="M164" s="165"/>
      <c r="N164" s="166"/>
      <c r="O164" s="51"/>
      <c r="P164" s="51"/>
      <c r="Q164" s="51"/>
      <c r="R164" s="51"/>
      <c r="S164" s="51"/>
      <c r="T164" s="52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T164" s="11" t="s">
        <v>180</v>
      </c>
      <c r="AU164" s="11" t="s">
        <v>83</v>
      </c>
    </row>
    <row r="165" spans="1:65" s="167" customFormat="1">
      <c r="B165" s="168"/>
      <c r="D165" s="163" t="s">
        <v>182</v>
      </c>
      <c r="E165" s="169" t="s">
        <v>1</v>
      </c>
      <c r="F165" s="170" t="s">
        <v>253</v>
      </c>
      <c r="H165" s="171">
        <v>106.425</v>
      </c>
      <c r="I165" s="6"/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182</v>
      </c>
      <c r="AU165" s="169" t="s">
        <v>83</v>
      </c>
      <c r="AV165" s="167" t="s">
        <v>83</v>
      </c>
      <c r="AW165" s="167" t="s">
        <v>31</v>
      </c>
      <c r="AX165" s="167" t="s">
        <v>81</v>
      </c>
      <c r="AY165" s="169" t="s">
        <v>171</v>
      </c>
    </row>
    <row r="166" spans="1:65" s="27" customFormat="1" ht="21.75" customHeight="1">
      <c r="A166" s="23"/>
      <c r="B166" s="24"/>
      <c r="C166" s="151" t="s">
        <v>244</v>
      </c>
      <c r="D166" s="151" t="s">
        <v>173</v>
      </c>
      <c r="E166" s="152" t="s">
        <v>254</v>
      </c>
      <c r="F166" s="153" t="s">
        <v>255</v>
      </c>
      <c r="G166" s="154" t="s">
        <v>207</v>
      </c>
      <c r="H166" s="155">
        <v>115.77500000000001</v>
      </c>
      <c r="I166" s="5"/>
      <c r="J166" s="156">
        <f>ROUND(I166*H166,2)</f>
        <v>0</v>
      </c>
      <c r="K166" s="153" t="s">
        <v>177</v>
      </c>
      <c r="L166" s="24"/>
      <c r="M166" s="157" t="s">
        <v>1</v>
      </c>
      <c r="N166" s="158" t="s">
        <v>39</v>
      </c>
      <c r="O166" s="51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R166" s="161" t="s">
        <v>178</v>
      </c>
      <c r="AT166" s="161" t="s">
        <v>173</v>
      </c>
      <c r="AU166" s="161" t="s">
        <v>83</v>
      </c>
      <c r="AY166" s="11" t="s">
        <v>171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1" t="s">
        <v>81</v>
      </c>
      <c r="BK166" s="162">
        <f>ROUND(I166*H166,2)</f>
        <v>0</v>
      </c>
      <c r="BL166" s="11" t="s">
        <v>178</v>
      </c>
      <c r="BM166" s="161" t="s">
        <v>776</v>
      </c>
    </row>
    <row r="167" spans="1:65" s="27" customFormat="1" ht="29.25">
      <c r="A167" s="23"/>
      <c r="B167" s="24"/>
      <c r="C167" s="23"/>
      <c r="D167" s="163" t="s">
        <v>180</v>
      </c>
      <c r="E167" s="23"/>
      <c r="F167" s="164" t="s">
        <v>257</v>
      </c>
      <c r="G167" s="23"/>
      <c r="H167" s="23"/>
      <c r="I167" s="3"/>
      <c r="J167" s="23"/>
      <c r="K167" s="23"/>
      <c r="L167" s="24"/>
      <c r="M167" s="165"/>
      <c r="N167" s="166"/>
      <c r="O167" s="51"/>
      <c r="P167" s="51"/>
      <c r="Q167" s="51"/>
      <c r="R167" s="51"/>
      <c r="S167" s="51"/>
      <c r="T167" s="52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T167" s="11" t="s">
        <v>180</v>
      </c>
      <c r="AU167" s="11" t="s">
        <v>83</v>
      </c>
    </row>
    <row r="168" spans="1:65" s="167" customFormat="1">
      <c r="B168" s="168"/>
      <c r="D168" s="163" t="s">
        <v>182</v>
      </c>
      <c r="E168" s="169" t="s">
        <v>1</v>
      </c>
      <c r="F168" s="170" t="s">
        <v>777</v>
      </c>
      <c r="H168" s="171">
        <v>115.77500000000001</v>
      </c>
      <c r="I168" s="6"/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182</v>
      </c>
      <c r="AU168" s="169" t="s">
        <v>83</v>
      </c>
      <c r="AV168" s="167" t="s">
        <v>83</v>
      </c>
      <c r="AW168" s="167" t="s">
        <v>31</v>
      </c>
      <c r="AX168" s="167" t="s">
        <v>81</v>
      </c>
      <c r="AY168" s="169" t="s">
        <v>171</v>
      </c>
    </row>
    <row r="169" spans="1:65" s="27" customFormat="1" ht="16.5" customHeight="1">
      <c r="A169" s="23"/>
      <c r="B169" s="24"/>
      <c r="C169" s="175" t="s">
        <v>249</v>
      </c>
      <c r="D169" s="175" t="s">
        <v>259</v>
      </c>
      <c r="E169" s="176" t="s">
        <v>260</v>
      </c>
      <c r="F169" s="177" t="s">
        <v>261</v>
      </c>
      <c r="G169" s="178" t="s">
        <v>223</v>
      </c>
      <c r="H169" s="179">
        <v>208.39500000000001</v>
      </c>
      <c r="I169" s="7"/>
      <c r="J169" s="180">
        <f>ROUND(I169*H169,2)</f>
        <v>0</v>
      </c>
      <c r="K169" s="177" t="s">
        <v>177</v>
      </c>
      <c r="L169" s="181"/>
      <c r="M169" s="182" t="s">
        <v>1</v>
      </c>
      <c r="N169" s="183" t="s">
        <v>39</v>
      </c>
      <c r="O169" s="51"/>
      <c r="P169" s="159">
        <f>O169*H169</f>
        <v>0</v>
      </c>
      <c r="Q169" s="159">
        <v>1</v>
      </c>
      <c r="R169" s="159">
        <f>Q169*H169</f>
        <v>208.39500000000001</v>
      </c>
      <c r="S169" s="159">
        <v>0</v>
      </c>
      <c r="T169" s="160">
        <f>S169*H169</f>
        <v>0</v>
      </c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R169" s="161" t="s">
        <v>214</v>
      </c>
      <c r="AT169" s="161" t="s">
        <v>259</v>
      </c>
      <c r="AU169" s="161" t="s">
        <v>83</v>
      </c>
      <c r="AY169" s="11" t="s">
        <v>171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1" t="s">
        <v>81</v>
      </c>
      <c r="BK169" s="162">
        <f>ROUND(I169*H169,2)</f>
        <v>0</v>
      </c>
      <c r="BL169" s="11" t="s">
        <v>178</v>
      </c>
      <c r="BM169" s="161" t="s">
        <v>778</v>
      </c>
    </row>
    <row r="170" spans="1:65" s="27" customFormat="1">
      <c r="A170" s="23"/>
      <c r="B170" s="24"/>
      <c r="C170" s="23"/>
      <c r="D170" s="163" t="s">
        <v>180</v>
      </c>
      <c r="E170" s="23"/>
      <c r="F170" s="164" t="s">
        <v>261</v>
      </c>
      <c r="G170" s="23"/>
      <c r="H170" s="23"/>
      <c r="I170" s="3"/>
      <c r="J170" s="23"/>
      <c r="K170" s="23"/>
      <c r="L170" s="24"/>
      <c r="M170" s="165"/>
      <c r="N170" s="166"/>
      <c r="O170" s="51"/>
      <c r="P170" s="51"/>
      <c r="Q170" s="51"/>
      <c r="R170" s="51"/>
      <c r="S170" s="51"/>
      <c r="T170" s="52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T170" s="11" t="s">
        <v>180</v>
      </c>
      <c r="AU170" s="11" t="s">
        <v>83</v>
      </c>
    </row>
    <row r="171" spans="1:65" s="167" customFormat="1">
      <c r="B171" s="168"/>
      <c r="D171" s="163" t="s">
        <v>182</v>
      </c>
      <c r="F171" s="170" t="s">
        <v>779</v>
      </c>
      <c r="H171" s="171">
        <v>208.39500000000001</v>
      </c>
      <c r="I171" s="6"/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182</v>
      </c>
      <c r="AU171" s="169" t="s">
        <v>83</v>
      </c>
      <c r="AV171" s="167" t="s">
        <v>83</v>
      </c>
      <c r="AW171" s="167" t="s">
        <v>3</v>
      </c>
      <c r="AX171" s="167" t="s">
        <v>81</v>
      </c>
      <c r="AY171" s="169" t="s">
        <v>171</v>
      </c>
    </row>
    <row r="172" spans="1:65" s="27" customFormat="1" ht="21.75" customHeight="1">
      <c r="A172" s="23"/>
      <c r="B172" s="24"/>
      <c r="C172" s="151" t="s">
        <v>8</v>
      </c>
      <c r="D172" s="151" t="s">
        <v>173</v>
      </c>
      <c r="E172" s="152" t="s">
        <v>265</v>
      </c>
      <c r="F172" s="153" t="s">
        <v>266</v>
      </c>
      <c r="G172" s="154" t="s">
        <v>176</v>
      </c>
      <c r="H172" s="155">
        <v>115.625</v>
      </c>
      <c r="I172" s="5"/>
      <c r="J172" s="156">
        <f>ROUND(I172*H172,2)</f>
        <v>0</v>
      </c>
      <c r="K172" s="153" t="s">
        <v>177</v>
      </c>
      <c r="L172" s="24"/>
      <c r="M172" s="157" t="s">
        <v>1</v>
      </c>
      <c r="N172" s="158" t="s">
        <v>39</v>
      </c>
      <c r="O172" s="51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R172" s="161" t="s">
        <v>178</v>
      </c>
      <c r="AT172" s="161" t="s">
        <v>173</v>
      </c>
      <c r="AU172" s="161" t="s">
        <v>83</v>
      </c>
      <c r="AY172" s="11" t="s">
        <v>171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1" t="s">
        <v>81</v>
      </c>
      <c r="BK172" s="162">
        <f>ROUND(I172*H172,2)</f>
        <v>0</v>
      </c>
      <c r="BL172" s="11" t="s">
        <v>178</v>
      </c>
      <c r="BM172" s="161" t="s">
        <v>780</v>
      </c>
    </row>
    <row r="173" spans="1:65" s="27" customFormat="1" ht="19.5">
      <c r="A173" s="23"/>
      <c r="B173" s="24"/>
      <c r="C173" s="23"/>
      <c r="D173" s="163" t="s">
        <v>180</v>
      </c>
      <c r="E173" s="23"/>
      <c r="F173" s="164" t="s">
        <v>266</v>
      </c>
      <c r="G173" s="23"/>
      <c r="H173" s="23"/>
      <c r="I173" s="3"/>
      <c r="J173" s="23"/>
      <c r="K173" s="23"/>
      <c r="L173" s="24"/>
      <c r="M173" s="165"/>
      <c r="N173" s="166"/>
      <c r="O173" s="51"/>
      <c r="P173" s="51"/>
      <c r="Q173" s="51"/>
      <c r="R173" s="51"/>
      <c r="S173" s="51"/>
      <c r="T173" s="52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T173" s="11" t="s">
        <v>180</v>
      </c>
      <c r="AU173" s="11" t="s">
        <v>83</v>
      </c>
    </row>
    <row r="174" spans="1:65" s="27" customFormat="1" ht="16.5" customHeight="1">
      <c r="A174" s="23"/>
      <c r="B174" s="24"/>
      <c r="C174" s="175" t="s">
        <v>258</v>
      </c>
      <c r="D174" s="175" t="s">
        <v>259</v>
      </c>
      <c r="E174" s="176" t="s">
        <v>269</v>
      </c>
      <c r="F174" s="177" t="s">
        <v>270</v>
      </c>
      <c r="G174" s="178" t="s">
        <v>271</v>
      </c>
      <c r="H174" s="179">
        <v>30.295999999999999</v>
      </c>
      <c r="I174" s="7"/>
      <c r="J174" s="180">
        <f>ROUND(I174*H174,2)</f>
        <v>0</v>
      </c>
      <c r="K174" s="177" t="s">
        <v>177</v>
      </c>
      <c r="L174" s="181"/>
      <c r="M174" s="182" t="s">
        <v>1</v>
      </c>
      <c r="N174" s="183" t="s">
        <v>39</v>
      </c>
      <c r="O174" s="51"/>
      <c r="P174" s="159">
        <f>O174*H174</f>
        <v>0</v>
      </c>
      <c r="Q174" s="159">
        <v>1E-3</v>
      </c>
      <c r="R174" s="159">
        <f>Q174*H174</f>
        <v>3.0296E-2</v>
      </c>
      <c r="S174" s="159">
        <v>0</v>
      </c>
      <c r="T174" s="160">
        <f>S174*H174</f>
        <v>0</v>
      </c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R174" s="161" t="s">
        <v>214</v>
      </c>
      <c r="AT174" s="161" t="s">
        <v>259</v>
      </c>
      <c r="AU174" s="161" t="s">
        <v>83</v>
      </c>
      <c r="AY174" s="11" t="s">
        <v>171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1" t="s">
        <v>81</v>
      </c>
      <c r="BK174" s="162">
        <f>ROUND(I174*H174,2)</f>
        <v>0</v>
      </c>
      <c r="BL174" s="11" t="s">
        <v>178</v>
      </c>
      <c r="BM174" s="161" t="s">
        <v>781</v>
      </c>
    </row>
    <row r="175" spans="1:65" s="27" customFormat="1">
      <c r="A175" s="23"/>
      <c r="B175" s="24"/>
      <c r="C175" s="23"/>
      <c r="D175" s="163" t="s">
        <v>180</v>
      </c>
      <c r="E175" s="23"/>
      <c r="F175" s="164" t="s">
        <v>270</v>
      </c>
      <c r="G175" s="23"/>
      <c r="H175" s="23"/>
      <c r="I175" s="3"/>
      <c r="J175" s="23"/>
      <c r="K175" s="23"/>
      <c r="L175" s="24"/>
      <c r="M175" s="165"/>
      <c r="N175" s="166"/>
      <c r="O175" s="51"/>
      <c r="P175" s="51"/>
      <c r="Q175" s="51"/>
      <c r="R175" s="51"/>
      <c r="S175" s="51"/>
      <c r="T175" s="52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T175" s="11" t="s">
        <v>180</v>
      </c>
      <c r="AU175" s="11" t="s">
        <v>83</v>
      </c>
    </row>
    <row r="176" spans="1:65" s="167" customFormat="1">
      <c r="B176" s="168"/>
      <c r="D176" s="163" t="s">
        <v>182</v>
      </c>
      <c r="E176" s="169" t="s">
        <v>1</v>
      </c>
      <c r="F176" s="170" t="s">
        <v>782</v>
      </c>
      <c r="H176" s="171">
        <v>201.97499999999999</v>
      </c>
      <c r="I176" s="6"/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182</v>
      </c>
      <c r="AU176" s="169" t="s">
        <v>83</v>
      </c>
      <c r="AV176" s="167" t="s">
        <v>83</v>
      </c>
      <c r="AW176" s="167" t="s">
        <v>31</v>
      </c>
      <c r="AX176" s="167" t="s">
        <v>81</v>
      </c>
      <c r="AY176" s="169" t="s">
        <v>171</v>
      </c>
    </row>
    <row r="177" spans="1:65" s="167" customFormat="1">
      <c r="B177" s="168"/>
      <c r="D177" s="163" t="s">
        <v>182</v>
      </c>
      <c r="F177" s="170" t="s">
        <v>783</v>
      </c>
      <c r="H177" s="171">
        <v>30.295999999999999</v>
      </c>
      <c r="I177" s="6"/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182</v>
      </c>
      <c r="AU177" s="169" t="s">
        <v>83</v>
      </c>
      <c r="AV177" s="167" t="s">
        <v>83</v>
      </c>
      <c r="AW177" s="167" t="s">
        <v>3</v>
      </c>
      <c r="AX177" s="167" t="s">
        <v>81</v>
      </c>
      <c r="AY177" s="169" t="s">
        <v>171</v>
      </c>
    </row>
    <row r="178" spans="1:65" s="27" customFormat="1" ht="21.75" customHeight="1">
      <c r="A178" s="23"/>
      <c r="B178" s="24"/>
      <c r="C178" s="151" t="s">
        <v>264</v>
      </c>
      <c r="D178" s="151" t="s">
        <v>173</v>
      </c>
      <c r="E178" s="152" t="s">
        <v>275</v>
      </c>
      <c r="F178" s="153" t="s">
        <v>276</v>
      </c>
      <c r="G178" s="154" t="s">
        <v>176</v>
      </c>
      <c r="H178" s="155">
        <v>25.65</v>
      </c>
      <c r="I178" s="5"/>
      <c r="J178" s="156">
        <f>ROUND(I178*H178,2)</f>
        <v>0</v>
      </c>
      <c r="K178" s="153" t="s">
        <v>177</v>
      </c>
      <c r="L178" s="24"/>
      <c r="M178" s="157" t="s">
        <v>1</v>
      </c>
      <c r="N178" s="158" t="s">
        <v>39</v>
      </c>
      <c r="O178" s="51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R178" s="161" t="s">
        <v>178</v>
      </c>
      <c r="AT178" s="161" t="s">
        <v>173</v>
      </c>
      <c r="AU178" s="161" t="s">
        <v>83</v>
      </c>
      <c r="AY178" s="11" t="s">
        <v>171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1" t="s">
        <v>81</v>
      </c>
      <c r="BK178" s="162">
        <f>ROUND(I178*H178,2)</f>
        <v>0</v>
      </c>
      <c r="BL178" s="11" t="s">
        <v>178</v>
      </c>
      <c r="BM178" s="161" t="s">
        <v>784</v>
      </c>
    </row>
    <row r="179" spans="1:65" s="27" customFormat="1" ht="19.5">
      <c r="A179" s="23"/>
      <c r="B179" s="24"/>
      <c r="C179" s="23"/>
      <c r="D179" s="163" t="s">
        <v>180</v>
      </c>
      <c r="E179" s="23"/>
      <c r="F179" s="164" t="s">
        <v>278</v>
      </c>
      <c r="G179" s="23"/>
      <c r="H179" s="23"/>
      <c r="I179" s="3"/>
      <c r="J179" s="23"/>
      <c r="K179" s="23"/>
      <c r="L179" s="24"/>
      <c r="M179" s="165"/>
      <c r="N179" s="166"/>
      <c r="O179" s="51"/>
      <c r="P179" s="51"/>
      <c r="Q179" s="51"/>
      <c r="R179" s="51"/>
      <c r="S179" s="51"/>
      <c r="T179" s="52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T179" s="11" t="s">
        <v>180</v>
      </c>
      <c r="AU179" s="11" t="s">
        <v>83</v>
      </c>
    </row>
    <row r="180" spans="1:65" s="27" customFormat="1" ht="16.5" customHeight="1">
      <c r="A180" s="23"/>
      <c r="B180" s="24"/>
      <c r="C180" s="151" t="s">
        <v>268</v>
      </c>
      <c r="D180" s="151" t="s">
        <v>173</v>
      </c>
      <c r="E180" s="152" t="s">
        <v>280</v>
      </c>
      <c r="F180" s="153" t="s">
        <v>281</v>
      </c>
      <c r="G180" s="154" t="s">
        <v>176</v>
      </c>
      <c r="H180" s="155">
        <v>115.625</v>
      </c>
      <c r="I180" s="5"/>
      <c r="J180" s="156">
        <f>ROUND(I180*H180,2)</f>
        <v>0</v>
      </c>
      <c r="K180" s="153" t="s">
        <v>177</v>
      </c>
      <c r="L180" s="24"/>
      <c r="M180" s="157" t="s">
        <v>1</v>
      </c>
      <c r="N180" s="158" t="s">
        <v>39</v>
      </c>
      <c r="O180" s="51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R180" s="161" t="s">
        <v>178</v>
      </c>
      <c r="AT180" s="161" t="s">
        <v>173</v>
      </c>
      <c r="AU180" s="161" t="s">
        <v>83</v>
      </c>
      <c r="AY180" s="11" t="s">
        <v>171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1" t="s">
        <v>81</v>
      </c>
      <c r="BK180" s="162">
        <f>ROUND(I180*H180,2)</f>
        <v>0</v>
      </c>
      <c r="BL180" s="11" t="s">
        <v>178</v>
      </c>
      <c r="BM180" s="161" t="s">
        <v>785</v>
      </c>
    </row>
    <row r="181" spans="1:65" s="27" customFormat="1">
      <c r="A181" s="23"/>
      <c r="B181" s="24"/>
      <c r="C181" s="23"/>
      <c r="D181" s="163" t="s">
        <v>180</v>
      </c>
      <c r="E181" s="23"/>
      <c r="F181" s="164" t="s">
        <v>281</v>
      </c>
      <c r="G181" s="23"/>
      <c r="H181" s="23"/>
      <c r="I181" s="3"/>
      <c r="J181" s="23"/>
      <c r="K181" s="23"/>
      <c r="L181" s="24"/>
      <c r="M181" s="165"/>
      <c r="N181" s="166"/>
      <c r="O181" s="51"/>
      <c r="P181" s="51"/>
      <c r="Q181" s="51"/>
      <c r="R181" s="51"/>
      <c r="S181" s="51"/>
      <c r="T181" s="52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T181" s="11" t="s">
        <v>180</v>
      </c>
      <c r="AU181" s="11" t="s">
        <v>83</v>
      </c>
    </row>
    <row r="182" spans="1:65" s="27" customFormat="1" ht="21.75" customHeight="1">
      <c r="A182" s="23"/>
      <c r="B182" s="24"/>
      <c r="C182" s="151" t="s">
        <v>274</v>
      </c>
      <c r="D182" s="151" t="s">
        <v>173</v>
      </c>
      <c r="E182" s="152" t="s">
        <v>786</v>
      </c>
      <c r="F182" s="153" t="s">
        <v>787</v>
      </c>
      <c r="G182" s="154" t="s">
        <v>176</v>
      </c>
      <c r="H182" s="155">
        <v>115.625</v>
      </c>
      <c r="I182" s="5"/>
      <c r="J182" s="156">
        <f>ROUND(I182*H182,2)</f>
        <v>0</v>
      </c>
      <c r="K182" s="153" t="s">
        <v>177</v>
      </c>
      <c r="L182" s="24"/>
      <c r="M182" s="157" t="s">
        <v>1</v>
      </c>
      <c r="N182" s="158" t="s">
        <v>39</v>
      </c>
      <c r="O182" s="51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R182" s="161" t="s">
        <v>178</v>
      </c>
      <c r="AT182" s="161" t="s">
        <v>173</v>
      </c>
      <c r="AU182" s="161" t="s">
        <v>83</v>
      </c>
      <c r="AY182" s="11" t="s">
        <v>171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1" t="s">
        <v>81</v>
      </c>
      <c r="BK182" s="162">
        <f>ROUND(I182*H182,2)</f>
        <v>0</v>
      </c>
      <c r="BL182" s="11" t="s">
        <v>178</v>
      </c>
      <c r="BM182" s="161" t="s">
        <v>788</v>
      </c>
    </row>
    <row r="183" spans="1:65" s="27" customFormat="1" ht="19.5">
      <c r="A183" s="23"/>
      <c r="B183" s="24"/>
      <c r="C183" s="23"/>
      <c r="D183" s="163" t="s">
        <v>180</v>
      </c>
      <c r="E183" s="23"/>
      <c r="F183" s="164" t="s">
        <v>789</v>
      </c>
      <c r="G183" s="23"/>
      <c r="H183" s="23"/>
      <c r="I183" s="3"/>
      <c r="J183" s="23"/>
      <c r="K183" s="23"/>
      <c r="L183" s="24"/>
      <c r="M183" s="165"/>
      <c r="N183" s="166"/>
      <c r="O183" s="51"/>
      <c r="P183" s="51"/>
      <c r="Q183" s="51"/>
      <c r="R183" s="51"/>
      <c r="S183" s="51"/>
      <c r="T183" s="52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T183" s="11" t="s">
        <v>180</v>
      </c>
      <c r="AU183" s="11" t="s">
        <v>83</v>
      </c>
    </row>
    <row r="184" spans="1:65" s="27" customFormat="1" ht="21.75" customHeight="1">
      <c r="A184" s="23"/>
      <c r="B184" s="24"/>
      <c r="C184" s="151" t="s">
        <v>279</v>
      </c>
      <c r="D184" s="151" t="s">
        <v>173</v>
      </c>
      <c r="E184" s="152" t="s">
        <v>790</v>
      </c>
      <c r="F184" s="153" t="s">
        <v>791</v>
      </c>
      <c r="G184" s="154" t="s">
        <v>191</v>
      </c>
      <c r="H184" s="155">
        <v>30</v>
      </c>
      <c r="I184" s="5"/>
      <c r="J184" s="156">
        <f>ROUND(I184*H184,2)</f>
        <v>0</v>
      </c>
      <c r="K184" s="153" t="s">
        <v>177</v>
      </c>
      <c r="L184" s="24"/>
      <c r="M184" s="157" t="s">
        <v>1</v>
      </c>
      <c r="N184" s="158" t="s">
        <v>39</v>
      </c>
      <c r="O184" s="51"/>
      <c r="P184" s="159">
        <f>O184*H184</f>
        <v>0</v>
      </c>
      <c r="Q184" s="159">
        <v>0</v>
      </c>
      <c r="R184" s="159">
        <f>Q184*H184</f>
        <v>0</v>
      </c>
      <c r="S184" s="159">
        <v>0.32400000000000001</v>
      </c>
      <c r="T184" s="160">
        <f>S184*H184</f>
        <v>9.7200000000000006</v>
      </c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R184" s="161" t="s">
        <v>178</v>
      </c>
      <c r="AT184" s="161" t="s">
        <v>173</v>
      </c>
      <c r="AU184" s="161" t="s">
        <v>83</v>
      </c>
      <c r="AY184" s="11" t="s">
        <v>171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1" t="s">
        <v>81</v>
      </c>
      <c r="BK184" s="162">
        <f>ROUND(I184*H184,2)</f>
        <v>0</v>
      </c>
      <c r="BL184" s="11" t="s">
        <v>178</v>
      </c>
      <c r="BM184" s="161" t="s">
        <v>792</v>
      </c>
    </row>
    <row r="185" spans="1:65" s="27" customFormat="1" ht="19.5">
      <c r="A185" s="23"/>
      <c r="B185" s="24"/>
      <c r="C185" s="23"/>
      <c r="D185" s="163" t="s">
        <v>180</v>
      </c>
      <c r="E185" s="23"/>
      <c r="F185" s="164" t="s">
        <v>791</v>
      </c>
      <c r="G185" s="23"/>
      <c r="H185" s="23"/>
      <c r="I185" s="3"/>
      <c r="J185" s="23"/>
      <c r="K185" s="23"/>
      <c r="L185" s="24"/>
      <c r="M185" s="165"/>
      <c r="N185" s="166"/>
      <c r="O185" s="51"/>
      <c r="P185" s="51"/>
      <c r="Q185" s="51"/>
      <c r="R185" s="51"/>
      <c r="S185" s="51"/>
      <c r="T185" s="52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T185" s="11" t="s">
        <v>180</v>
      </c>
      <c r="AU185" s="11" t="s">
        <v>83</v>
      </c>
    </row>
    <row r="186" spans="1:65" s="167" customFormat="1">
      <c r="B186" s="168"/>
      <c r="D186" s="163" t="s">
        <v>182</v>
      </c>
      <c r="E186" s="169" t="s">
        <v>1</v>
      </c>
      <c r="F186" s="170" t="s">
        <v>793</v>
      </c>
      <c r="H186" s="171">
        <v>30</v>
      </c>
      <c r="I186" s="6"/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182</v>
      </c>
      <c r="AU186" s="169" t="s">
        <v>83</v>
      </c>
      <c r="AV186" s="167" t="s">
        <v>83</v>
      </c>
      <c r="AW186" s="167" t="s">
        <v>31</v>
      </c>
      <c r="AX186" s="167" t="s">
        <v>81</v>
      </c>
      <c r="AY186" s="169" t="s">
        <v>171</v>
      </c>
    </row>
    <row r="187" spans="1:65" s="138" customFormat="1" ht="22.9" customHeight="1">
      <c r="B187" s="139"/>
      <c r="D187" s="140" t="s">
        <v>73</v>
      </c>
      <c r="E187" s="149" t="s">
        <v>83</v>
      </c>
      <c r="F187" s="149" t="s">
        <v>287</v>
      </c>
      <c r="I187" s="4"/>
      <c r="J187" s="150">
        <f>BK187</f>
        <v>0</v>
      </c>
      <c r="L187" s="139"/>
      <c r="M187" s="143"/>
      <c r="N187" s="144"/>
      <c r="O187" s="144"/>
      <c r="P187" s="145">
        <f>SUM(P188:P214)</f>
        <v>0</v>
      </c>
      <c r="Q187" s="144"/>
      <c r="R187" s="145">
        <f>SUM(R188:R214)</f>
        <v>34.812366800599996</v>
      </c>
      <c r="S187" s="144"/>
      <c r="T187" s="146">
        <f>SUM(T188:T214)</f>
        <v>0</v>
      </c>
      <c r="AR187" s="140" t="s">
        <v>81</v>
      </c>
      <c r="AT187" s="147" t="s">
        <v>73</v>
      </c>
      <c r="AU187" s="147" t="s">
        <v>81</v>
      </c>
      <c r="AY187" s="140" t="s">
        <v>171</v>
      </c>
      <c r="BK187" s="148">
        <f>SUM(BK188:BK214)</f>
        <v>0</v>
      </c>
    </row>
    <row r="188" spans="1:65" s="27" customFormat="1" ht="21.75" customHeight="1">
      <c r="A188" s="23"/>
      <c r="B188" s="24"/>
      <c r="C188" s="151" t="s">
        <v>7</v>
      </c>
      <c r="D188" s="151" t="s">
        <v>173</v>
      </c>
      <c r="E188" s="152" t="s">
        <v>794</v>
      </c>
      <c r="F188" s="153" t="s">
        <v>795</v>
      </c>
      <c r="G188" s="154" t="s">
        <v>207</v>
      </c>
      <c r="H188" s="155">
        <v>8.3040000000000003</v>
      </c>
      <c r="I188" s="5"/>
      <c r="J188" s="156">
        <f>ROUND(I188*H188,2)</f>
        <v>0</v>
      </c>
      <c r="K188" s="153" t="s">
        <v>177</v>
      </c>
      <c r="L188" s="24"/>
      <c r="M188" s="157" t="s">
        <v>1</v>
      </c>
      <c r="N188" s="158" t="s">
        <v>39</v>
      </c>
      <c r="O188" s="51"/>
      <c r="P188" s="159">
        <f>O188*H188</f>
        <v>0</v>
      </c>
      <c r="Q188" s="159">
        <v>2.5359639999999999</v>
      </c>
      <c r="R188" s="159">
        <f>Q188*H188</f>
        <v>21.058645056</v>
      </c>
      <c r="S188" s="159">
        <v>0</v>
      </c>
      <c r="T188" s="160">
        <f>S188*H188</f>
        <v>0</v>
      </c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R188" s="161" t="s">
        <v>178</v>
      </c>
      <c r="AT188" s="161" t="s">
        <v>173</v>
      </c>
      <c r="AU188" s="161" t="s">
        <v>83</v>
      </c>
      <c r="AY188" s="11" t="s">
        <v>171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1" t="s">
        <v>81</v>
      </c>
      <c r="BK188" s="162">
        <f>ROUND(I188*H188,2)</f>
        <v>0</v>
      </c>
      <c r="BL188" s="11" t="s">
        <v>178</v>
      </c>
      <c r="BM188" s="161" t="s">
        <v>796</v>
      </c>
    </row>
    <row r="189" spans="1:65" s="27" customFormat="1" ht="19.5">
      <c r="A189" s="23"/>
      <c r="B189" s="24"/>
      <c r="C189" s="23"/>
      <c r="D189" s="163" t="s">
        <v>180</v>
      </c>
      <c r="E189" s="23"/>
      <c r="F189" s="164" t="s">
        <v>797</v>
      </c>
      <c r="G189" s="23"/>
      <c r="H189" s="23"/>
      <c r="I189" s="3"/>
      <c r="J189" s="23"/>
      <c r="K189" s="23"/>
      <c r="L189" s="24"/>
      <c r="M189" s="165"/>
      <c r="N189" s="166"/>
      <c r="O189" s="51"/>
      <c r="P189" s="51"/>
      <c r="Q189" s="51"/>
      <c r="R189" s="51"/>
      <c r="S189" s="51"/>
      <c r="T189" s="52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T189" s="11" t="s">
        <v>180</v>
      </c>
      <c r="AU189" s="11" t="s">
        <v>83</v>
      </c>
    </row>
    <row r="190" spans="1:65" s="167" customFormat="1">
      <c r="B190" s="168"/>
      <c r="D190" s="163" t="s">
        <v>182</v>
      </c>
      <c r="E190" s="169" t="s">
        <v>1</v>
      </c>
      <c r="F190" s="170" t="s">
        <v>798</v>
      </c>
      <c r="H190" s="171">
        <v>8.3040000000000003</v>
      </c>
      <c r="I190" s="6"/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182</v>
      </c>
      <c r="AU190" s="169" t="s">
        <v>83</v>
      </c>
      <c r="AV190" s="167" t="s">
        <v>83</v>
      </c>
      <c r="AW190" s="167" t="s">
        <v>31</v>
      </c>
      <c r="AX190" s="167" t="s">
        <v>74</v>
      </c>
      <c r="AY190" s="169" t="s">
        <v>171</v>
      </c>
    </row>
    <row r="191" spans="1:65" s="185" customFormat="1">
      <c r="B191" s="186"/>
      <c r="D191" s="163" t="s">
        <v>182</v>
      </c>
      <c r="E191" s="187" t="s">
        <v>1</v>
      </c>
      <c r="F191" s="188" t="s">
        <v>338</v>
      </c>
      <c r="H191" s="189">
        <v>8.3040000000000003</v>
      </c>
      <c r="I191" s="8"/>
      <c r="L191" s="186"/>
      <c r="M191" s="190"/>
      <c r="N191" s="191"/>
      <c r="O191" s="191"/>
      <c r="P191" s="191"/>
      <c r="Q191" s="191"/>
      <c r="R191" s="191"/>
      <c r="S191" s="191"/>
      <c r="T191" s="192"/>
      <c r="AT191" s="187" t="s">
        <v>182</v>
      </c>
      <c r="AU191" s="187" t="s">
        <v>83</v>
      </c>
      <c r="AV191" s="185" t="s">
        <v>178</v>
      </c>
      <c r="AW191" s="185" t="s">
        <v>31</v>
      </c>
      <c r="AX191" s="185" t="s">
        <v>81</v>
      </c>
      <c r="AY191" s="187" t="s">
        <v>171</v>
      </c>
    </row>
    <row r="192" spans="1:65" s="27" customFormat="1" ht="16.5" customHeight="1">
      <c r="A192" s="23"/>
      <c r="B192" s="24"/>
      <c r="C192" s="151" t="s">
        <v>288</v>
      </c>
      <c r="D192" s="151" t="s">
        <v>173</v>
      </c>
      <c r="E192" s="152" t="s">
        <v>799</v>
      </c>
      <c r="F192" s="153" t="s">
        <v>800</v>
      </c>
      <c r="G192" s="154" t="s">
        <v>176</v>
      </c>
      <c r="H192" s="155">
        <v>11.928000000000001</v>
      </c>
      <c r="I192" s="5"/>
      <c r="J192" s="156">
        <f>ROUND(I192*H192,2)</f>
        <v>0</v>
      </c>
      <c r="K192" s="153" t="s">
        <v>177</v>
      </c>
      <c r="L192" s="24"/>
      <c r="M192" s="157" t="s">
        <v>1</v>
      </c>
      <c r="N192" s="158" t="s">
        <v>39</v>
      </c>
      <c r="O192" s="51"/>
      <c r="P192" s="159">
        <f>O192*H192</f>
        <v>0</v>
      </c>
      <c r="Q192" s="159">
        <v>1.4357E-3</v>
      </c>
      <c r="R192" s="159">
        <f>Q192*H192</f>
        <v>1.7125029600000001E-2</v>
      </c>
      <c r="S192" s="159">
        <v>0</v>
      </c>
      <c r="T192" s="160">
        <f>S192*H192</f>
        <v>0</v>
      </c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R192" s="161" t="s">
        <v>178</v>
      </c>
      <c r="AT192" s="161" t="s">
        <v>173</v>
      </c>
      <c r="AU192" s="161" t="s">
        <v>83</v>
      </c>
      <c r="AY192" s="11" t="s">
        <v>171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1" t="s">
        <v>81</v>
      </c>
      <c r="BK192" s="162">
        <f>ROUND(I192*H192,2)</f>
        <v>0</v>
      </c>
      <c r="BL192" s="11" t="s">
        <v>178</v>
      </c>
      <c r="BM192" s="161" t="s">
        <v>801</v>
      </c>
    </row>
    <row r="193" spans="1:65" s="27" customFormat="1">
      <c r="A193" s="23"/>
      <c r="B193" s="24"/>
      <c r="C193" s="23"/>
      <c r="D193" s="163" t="s">
        <v>180</v>
      </c>
      <c r="E193" s="23"/>
      <c r="F193" s="164" t="s">
        <v>802</v>
      </c>
      <c r="G193" s="23"/>
      <c r="H193" s="23"/>
      <c r="I193" s="3"/>
      <c r="J193" s="23"/>
      <c r="K193" s="23"/>
      <c r="L193" s="24"/>
      <c r="M193" s="165"/>
      <c r="N193" s="166"/>
      <c r="O193" s="51"/>
      <c r="P193" s="51"/>
      <c r="Q193" s="51"/>
      <c r="R193" s="51"/>
      <c r="S193" s="51"/>
      <c r="T193" s="52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T193" s="11" t="s">
        <v>180</v>
      </c>
      <c r="AU193" s="11" t="s">
        <v>83</v>
      </c>
    </row>
    <row r="194" spans="1:65" s="167" customFormat="1">
      <c r="B194" s="168"/>
      <c r="D194" s="163" t="s">
        <v>182</v>
      </c>
      <c r="E194" s="169" t="s">
        <v>1</v>
      </c>
      <c r="F194" s="170" t="s">
        <v>803</v>
      </c>
      <c r="H194" s="171">
        <v>10.728</v>
      </c>
      <c r="I194" s="6"/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182</v>
      </c>
      <c r="AU194" s="169" t="s">
        <v>83</v>
      </c>
      <c r="AV194" s="167" t="s">
        <v>83</v>
      </c>
      <c r="AW194" s="167" t="s">
        <v>31</v>
      </c>
      <c r="AX194" s="167" t="s">
        <v>74</v>
      </c>
      <c r="AY194" s="169" t="s">
        <v>171</v>
      </c>
    </row>
    <row r="195" spans="1:65" s="167" customFormat="1">
      <c r="B195" s="168"/>
      <c r="D195" s="163" t="s">
        <v>182</v>
      </c>
      <c r="E195" s="169" t="s">
        <v>1</v>
      </c>
      <c r="F195" s="170" t="s">
        <v>804</v>
      </c>
      <c r="H195" s="171">
        <v>1.2</v>
      </c>
      <c r="I195" s="6"/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182</v>
      </c>
      <c r="AU195" s="169" t="s">
        <v>83</v>
      </c>
      <c r="AV195" s="167" t="s">
        <v>83</v>
      </c>
      <c r="AW195" s="167" t="s">
        <v>31</v>
      </c>
      <c r="AX195" s="167" t="s">
        <v>74</v>
      </c>
      <c r="AY195" s="169" t="s">
        <v>171</v>
      </c>
    </row>
    <row r="196" spans="1:65" s="185" customFormat="1">
      <c r="B196" s="186"/>
      <c r="D196" s="163" t="s">
        <v>182</v>
      </c>
      <c r="E196" s="187" t="s">
        <v>749</v>
      </c>
      <c r="F196" s="188" t="s">
        <v>338</v>
      </c>
      <c r="H196" s="189">
        <v>11.928000000000001</v>
      </c>
      <c r="I196" s="8"/>
      <c r="L196" s="186"/>
      <c r="M196" s="190"/>
      <c r="N196" s="191"/>
      <c r="O196" s="191"/>
      <c r="P196" s="191"/>
      <c r="Q196" s="191"/>
      <c r="R196" s="191"/>
      <c r="S196" s="191"/>
      <c r="T196" s="192"/>
      <c r="AT196" s="187" t="s">
        <v>182</v>
      </c>
      <c r="AU196" s="187" t="s">
        <v>83</v>
      </c>
      <c r="AV196" s="185" t="s">
        <v>178</v>
      </c>
      <c r="AW196" s="185" t="s">
        <v>31</v>
      </c>
      <c r="AX196" s="185" t="s">
        <v>81</v>
      </c>
      <c r="AY196" s="187" t="s">
        <v>171</v>
      </c>
    </row>
    <row r="197" spans="1:65" s="27" customFormat="1" ht="16.5" customHeight="1">
      <c r="A197" s="23"/>
      <c r="B197" s="24"/>
      <c r="C197" s="151" t="s">
        <v>293</v>
      </c>
      <c r="D197" s="151" t="s">
        <v>173</v>
      </c>
      <c r="E197" s="152" t="s">
        <v>805</v>
      </c>
      <c r="F197" s="153" t="s">
        <v>806</v>
      </c>
      <c r="G197" s="154" t="s">
        <v>176</v>
      </c>
      <c r="H197" s="155">
        <v>11.928000000000001</v>
      </c>
      <c r="I197" s="5"/>
      <c r="J197" s="156">
        <f>ROUND(I197*H197,2)</f>
        <v>0</v>
      </c>
      <c r="K197" s="153" t="s">
        <v>177</v>
      </c>
      <c r="L197" s="24"/>
      <c r="M197" s="157" t="s">
        <v>1</v>
      </c>
      <c r="N197" s="158" t="s">
        <v>39</v>
      </c>
      <c r="O197" s="51"/>
      <c r="P197" s="159">
        <f>O197*H197</f>
        <v>0</v>
      </c>
      <c r="Q197" s="159">
        <v>3.6000000000000001E-5</v>
      </c>
      <c r="R197" s="159">
        <f>Q197*H197</f>
        <v>4.2940800000000005E-4</v>
      </c>
      <c r="S197" s="159">
        <v>0</v>
      </c>
      <c r="T197" s="160">
        <f>S197*H197</f>
        <v>0</v>
      </c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R197" s="161" t="s">
        <v>178</v>
      </c>
      <c r="AT197" s="161" t="s">
        <v>173</v>
      </c>
      <c r="AU197" s="161" t="s">
        <v>83</v>
      </c>
      <c r="AY197" s="11" t="s">
        <v>171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1" t="s">
        <v>81</v>
      </c>
      <c r="BK197" s="162">
        <f>ROUND(I197*H197,2)</f>
        <v>0</v>
      </c>
      <c r="BL197" s="11" t="s">
        <v>178</v>
      </c>
      <c r="BM197" s="161" t="s">
        <v>807</v>
      </c>
    </row>
    <row r="198" spans="1:65" s="27" customFormat="1" ht="19.5">
      <c r="A198" s="23"/>
      <c r="B198" s="24"/>
      <c r="C198" s="23"/>
      <c r="D198" s="163" t="s">
        <v>180</v>
      </c>
      <c r="E198" s="23"/>
      <c r="F198" s="164" t="s">
        <v>808</v>
      </c>
      <c r="G198" s="23"/>
      <c r="H198" s="23"/>
      <c r="I198" s="3"/>
      <c r="J198" s="23"/>
      <c r="K198" s="23"/>
      <c r="L198" s="24"/>
      <c r="M198" s="165"/>
      <c r="N198" s="166"/>
      <c r="O198" s="51"/>
      <c r="P198" s="51"/>
      <c r="Q198" s="51"/>
      <c r="R198" s="51"/>
      <c r="S198" s="51"/>
      <c r="T198" s="52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T198" s="11" t="s">
        <v>180</v>
      </c>
      <c r="AU198" s="11" t="s">
        <v>83</v>
      </c>
    </row>
    <row r="199" spans="1:65" s="167" customFormat="1">
      <c r="B199" s="168"/>
      <c r="D199" s="163" t="s">
        <v>182</v>
      </c>
      <c r="E199" s="169" t="s">
        <v>1</v>
      </c>
      <c r="F199" s="170" t="s">
        <v>749</v>
      </c>
      <c r="H199" s="171">
        <v>11.928000000000001</v>
      </c>
      <c r="I199" s="6"/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182</v>
      </c>
      <c r="AU199" s="169" t="s">
        <v>83</v>
      </c>
      <c r="AV199" s="167" t="s">
        <v>83</v>
      </c>
      <c r="AW199" s="167" t="s">
        <v>31</v>
      </c>
      <c r="AX199" s="167" t="s">
        <v>81</v>
      </c>
      <c r="AY199" s="169" t="s">
        <v>171</v>
      </c>
    </row>
    <row r="200" spans="1:65" s="27" customFormat="1" ht="21.75" customHeight="1">
      <c r="A200" s="23"/>
      <c r="B200" s="24"/>
      <c r="C200" s="151" t="s">
        <v>299</v>
      </c>
      <c r="D200" s="151" t="s">
        <v>173</v>
      </c>
      <c r="E200" s="152" t="s">
        <v>809</v>
      </c>
      <c r="F200" s="153" t="s">
        <v>810</v>
      </c>
      <c r="G200" s="154" t="s">
        <v>223</v>
      </c>
      <c r="H200" s="155">
        <v>0.40300000000000002</v>
      </c>
      <c r="I200" s="5"/>
      <c r="J200" s="156">
        <f>ROUND(I200*H200,2)</f>
        <v>0</v>
      </c>
      <c r="K200" s="153" t="s">
        <v>177</v>
      </c>
      <c r="L200" s="24"/>
      <c r="M200" s="157" t="s">
        <v>1</v>
      </c>
      <c r="N200" s="158" t="s">
        <v>39</v>
      </c>
      <c r="O200" s="51"/>
      <c r="P200" s="159">
        <f>O200*H200</f>
        <v>0</v>
      </c>
      <c r="Q200" s="159">
        <v>1.0606640000000001</v>
      </c>
      <c r="R200" s="159">
        <f>Q200*H200</f>
        <v>0.42744759200000004</v>
      </c>
      <c r="S200" s="159">
        <v>0</v>
      </c>
      <c r="T200" s="160">
        <f>S200*H200</f>
        <v>0</v>
      </c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R200" s="161" t="s">
        <v>178</v>
      </c>
      <c r="AT200" s="161" t="s">
        <v>173</v>
      </c>
      <c r="AU200" s="161" t="s">
        <v>83</v>
      </c>
      <c r="AY200" s="11" t="s">
        <v>171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1" t="s">
        <v>81</v>
      </c>
      <c r="BK200" s="162">
        <f>ROUND(I200*H200,2)</f>
        <v>0</v>
      </c>
      <c r="BL200" s="11" t="s">
        <v>178</v>
      </c>
      <c r="BM200" s="161" t="s">
        <v>811</v>
      </c>
    </row>
    <row r="201" spans="1:65" s="27" customFormat="1" ht="19.5">
      <c r="A201" s="23"/>
      <c r="B201" s="24"/>
      <c r="C201" s="23"/>
      <c r="D201" s="163" t="s">
        <v>180</v>
      </c>
      <c r="E201" s="23"/>
      <c r="F201" s="164" t="s">
        <v>812</v>
      </c>
      <c r="G201" s="23"/>
      <c r="H201" s="23"/>
      <c r="I201" s="3"/>
      <c r="J201" s="23"/>
      <c r="K201" s="23"/>
      <c r="L201" s="24"/>
      <c r="M201" s="165"/>
      <c r="N201" s="166"/>
      <c r="O201" s="51"/>
      <c r="P201" s="51"/>
      <c r="Q201" s="51"/>
      <c r="R201" s="51"/>
      <c r="S201" s="51"/>
      <c r="T201" s="5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T201" s="11" t="s">
        <v>180</v>
      </c>
      <c r="AU201" s="11" t="s">
        <v>83</v>
      </c>
    </row>
    <row r="202" spans="1:65" s="167" customFormat="1">
      <c r="B202" s="168"/>
      <c r="D202" s="163" t="s">
        <v>182</v>
      </c>
      <c r="E202" s="169" t="s">
        <v>1</v>
      </c>
      <c r="F202" s="170" t="s">
        <v>813</v>
      </c>
      <c r="H202" s="171">
        <v>0.40300000000000002</v>
      </c>
      <c r="I202" s="6"/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182</v>
      </c>
      <c r="AU202" s="169" t="s">
        <v>83</v>
      </c>
      <c r="AV202" s="167" t="s">
        <v>83</v>
      </c>
      <c r="AW202" s="167" t="s">
        <v>31</v>
      </c>
      <c r="AX202" s="167" t="s">
        <v>81</v>
      </c>
      <c r="AY202" s="169" t="s">
        <v>171</v>
      </c>
    </row>
    <row r="203" spans="1:65" s="27" customFormat="1" ht="16.5" customHeight="1">
      <c r="A203" s="23"/>
      <c r="B203" s="24"/>
      <c r="C203" s="151" t="s">
        <v>183</v>
      </c>
      <c r="D203" s="151" t="s">
        <v>173</v>
      </c>
      <c r="E203" s="152" t="s">
        <v>814</v>
      </c>
      <c r="F203" s="153" t="s">
        <v>815</v>
      </c>
      <c r="G203" s="154" t="s">
        <v>207</v>
      </c>
      <c r="H203" s="155">
        <v>5.2469999999999999</v>
      </c>
      <c r="I203" s="5"/>
      <c r="J203" s="156">
        <f>ROUND(I203*H203,2)</f>
        <v>0</v>
      </c>
      <c r="K203" s="153" t="s">
        <v>177</v>
      </c>
      <c r="L203" s="24"/>
      <c r="M203" s="157" t="s">
        <v>1</v>
      </c>
      <c r="N203" s="158" t="s">
        <v>39</v>
      </c>
      <c r="O203" s="51"/>
      <c r="P203" s="159">
        <f>O203*H203</f>
        <v>0</v>
      </c>
      <c r="Q203" s="159">
        <v>2.5359639999999999</v>
      </c>
      <c r="R203" s="159">
        <f>Q203*H203</f>
        <v>13.306203107999998</v>
      </c>
      <c r="S203" s="159">
        <v>0</v>
      </c>
      <c r="T203" s="160">
        <f>S203*H203</f>
        <v>0</v>
      </c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R203" s="161" t="s">
        <v>178</v>
      </c>
      <c r="AT203" s="161" t="s">
        <v>173</v>
      </c>
      <c r="AU203" s="161" t="s">
        <v>83</v>
      </c>
      <c r="AY203" s="11" t="s">
        <v>171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1" t="s">
        <v>81</v>
      </c>
      <c r="BK203" s="162">
        <f>ROUND(I203*H203,2)</f>
        <v>0</v>
      </c>
      <c r="BL203" s="11" t="s">
        <v>178</v>
      </c>
      <c r="BM203" s="161" t="s">
        <v>816</v>
      </c>
    </row>
    <row r="204" spans="1:65" s="27" customFormat="1" ht="19.5">
      <c r="A204" s="23"/>
      <c r="B204" s="24"/>
      <c r="C204" s="23"/>
      <c r="D204" s="163" t="s">
        <v>180</v>
      </c>
      <c r="E204" s="23"/>
      <c r="F204" s="164" t="s">
        <v>817</v>
      </c>
      <c r="G204" s="23"/>
      <c r="H204" s="23"/>
      <c r="I204" s="3"/>
      <c r="J204" s="23"/>
      <c r="K204" s="23"/>
      <c r="L204" s="24"/>
      <c r="M204" s="165"/>
      <c r="N204" s="166"/>
      <c r="O204" s="51"/>
      <c r="P204" s="51"/>
      <c r="Q204" s="51"/>
      <c r="R204" s="51"/>
      <c r="S204" s="51"/>
      <c r="T204" s="5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T204" s="11" t="s">
        <v>180</v>
      </c>
      <c r="AU204" s="11" t="s">
        <v>83</v>
      </c>
    </row>
    <row r="205" spans="1:65" s="167" customFormat="1">
      <c r="B205" s="168"/>
      <c r="D205" s="163" t="s">
        <v>182</v>
      </c>
      <c r="E205" s="169" t="s">
        <v>1</v>
      </c>
      <c r="F205" s="170" t="s">
        <v>818</v>
      </c>
      <c r="H205" s="171">
        <v>5.2469999999999999</v>
      </c>
      <c r="I205" s="6"/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182</v>
      </c>
      <c r="AU205" s="169" t="s">
        <v>83</v>
      </c>
      <c r="AV205" s="167" t="s">
        <v>83</v>
      </c>
      <c r="AW205" s="167" t="s">
        <v>31</v>
      </c>
      <c r="AX205" s="167" t="s">
        <v>81</v>
      </c>
      <c r="AY205" s="169" t="s">
        <v>171</v>
      </c>
    </row>
    <row r="206" spans="1:65" s="27" customFormat="1" ht="16.5" customHeight="1">
      <c r="A206" s="23"/>
      <c r="B206" s="24"/>
      <c r="C206" s="151" t="s">
        <v>308</v>
      </c>
      <c r="D206" s="151" t="s">
        <v>173</v>
      </c>
      <c r="E206" s="152" t="s">
        <v>819</v>
      </c>
      <c r="F206" s="153" t="s">
        <v>820</v>
      </c>
      <c r="G206" s="154" t="s">
        <v>176</v>
      </c>
      <c r="H206" s="155">
        <v>1.71</v>
      </c>
      <c r="I206" s="5"/>
      <c r="J206" s="156">
        <f>ROUND(I206*H206,2)</f>
        <v>0</v>
      </c>
      <c r="K206" s="153" t="s">
        <v>177</v>
      </c>
      <c r="L206" s="24"/>
      <c r="M206" s="157" t="s">
        <v>1</v>
      </c>
      <c r="N206" s="158" t="s">
        <v>39</v>
      </c>
      <c r="O206" s="51"/>
      <c r="P206" s="159">
        <f>O206*H206</f>
        <v>0</v>
      </c>
      <c r="Q206" s="159">
        <v>1.4357E-3</v>
      </c>
      <c r="R206" s="159">
        <f>Q206*H206</f>
        <v>2.4550470000000001E-3</v>
      </c>
      <c r="S206" s="159">
        <v>0</v>
      </c>
      <c r="T206" s="160">
        <f>S206*H206</f>
        <v>0</v>
      </c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R206" s="161" t="s">
        <v>178</v>
      </c>
      <c r="AT206" s="161" t="s">
        <v>173</v>
      </c>
      <c r="AU206" s="161" t="s">
        <v>83</v>
      </c>
      <c r="AY206" s="11" t="s">
        <v>171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11" t="s">
        <v>81</v>
      </c>
      <c r="BK206" s="162">
        <f>ROUND(I206*H206,2)</f>
        <v>0</v>
      </c>
      <c r="BL206" s="11" t="s">
        <v>178</v>
      </c>
      <c r="BM206" s="161" t="s">
        <v>821</v>
      </c>
    </row>
    <row r="207" spans="1:65" s="27" customFormat="1">
      <c r="A207" s="23"/>
      <c r="B207" s="24"/>
      <c r="C207" s="23"/>
      <c r="D207" s="163" t="s">
        <v>180</v>
      </c>
      <c r="E207" s="23"/>
      <c r="F207" s="164" t="s">
        <v>822</v>
      </c>
      <c r="G207" s="23"/>
      <c r="H207" s="23"/>
      <c r="I207" s="3"/>
      <c r="J207" s="23"/>
      <c r="K207" s="23"/>
      <c r="L207" s="24"/>
      <c r="M207" s="165"/>
      <c r="N207" s="166"/>
      <c r="O207" s="51"/>
      <c r="P207" s="51"/>
      <c r="Q207" s="51"/>
      <c r="R207" s="51"/>
      <c r="S207" s="51"/>
      <c r="T207" s="5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T207" s="11" t="s">
        <v>180</v>
      </c>
      <c r="AU207" s="11" t="s">
        <v>83</v>
      </c>
    </row>
    <row r="208" spans="1:65" s="167" customFormat="1">
      <c r="B208" s="168"/>
      <c r="D208" s="163" t="s">
        <v>182</v>
      </c>
      <c r="E208" s="169" t="s">
        <v>751</v>
      </c>
      <c r="F208" s="170" t="s">
        <v>823</v>
      </c>
      <c r="H208" s="171">
        <v>1.71</v>
      </c>
      <c r="I208" s="6"/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182</v>
      </c>
      <c r="AU208" s="169" t="s">
        <v>83</v>
      </c>
      <c r="AV208" s="167" t="s">
        <v>83</v>
      </c>
      <c r="AW208" s="167" t="s">
        <v>31</v>
      </c>
      <c r="AX208" s="167" t="s">
        <v>81</v>
      </c>
      <c r="AY208" s="169" t="s">
        <v>171</v>
      </c>
    </row>
    <row r="209" spans="1:65" s="27" customFormat="1" ht="16.5" customHeight="1">
      <c r="A209" s="23"/>
      <c r="B209" s="24"/>
      <c r="C209" s="151" t="s">
        <v>315</v>
      </c>
      <c r="D209" s="151" t="s">
        <v>173</v>
      </c>
      <c r="E209" s="152" t="s">
        <v>824</v>
      </c>
      <c r="F209" s="153" t="s">
        <v>825</v>
      </c>
      <c r="G209" s="154" t="s">
        <v>176</v>
      </c>
      <c r="H209" s="155">
        <v>1.71</v>
      </c>
      <c r="I209" s="5"/>
      <c r="J209" s="156">
        <f>ROUND(I209*H209,2)</f>
        <v>0</v>
      </c>
      <c r="K209" s="153" t="s">
        <v>177</v>
      </c>
      <c r="L209" s="24"/>
      <c r="M209" s="157" t="s">
        <v>1</v>
      </c>
      <c r="N209" s="158" t="s">
        <v>39</v>
      </c>
      <c r="O209" s="51"/>
      <c r="P209" s="159">
        <f>O209*H209</f>
        <v>0</v>
      </c>
      <c r="Q209" s="159">
        <v>3.6000000000000001E-5</v>
      </c>
      <c r="R209" s="159">
        <f>Q209*H209</f>
        <v>6.156E-5</v>
      </c>
      <c r="S209" s="159">
        <v>0</v>
      </c>
      <c r="T209" s="160">
        <f>S209*H209</f>
        <v>0</v>
      </c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R209" s="161" t="s">
        <v>178</v>
      </c>
      <c r="AT209" s="161" t="s">
        <v>173</v>
      </c>
      <c r="AU209" s="161" t="s">
        <v>83</v>
      </c>
      <c r="AY209" s="11" t="s">
        <v>171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1" t="s">
        <v>81</v>
      </c>
      <c r="BK209" s="162">
        <f>ROUND(I209*H209,2)</f>
        <v>0</v>
      </c>
      <c r="BL209" s="11" t="s">
        <v>178</v>
      </c>
      <c r="BM209" s="161" t="s">
        <v>826</v>
      </c>
    </row>
    <row r="210" spans="1:65" s="27" customFormat="1">
      <c r="A210" s="23"/>
      <c r="B210" s="24"/>
      <c r="C210" s="23"/>
      <c r="D210" s="163" t="s">
        <v>180</v>
      </c>
      <c r="E210" s="23"/>
      <c r="F210" s="164" t="s">
        <v>827</v>
      </c>
      <c r="G210" s="23"/>
      <c r="H210" s="23"/>
      <c r="I210" s="3"/>
      <c r="J210" s="23"/>
      <c r="K210" s="23"/>
      <c r="L210" s="24"/>
      <c r="M210" s="165"/>
      <c r="N210" s="166"/>
      <c r="O210" s="51"/>
      <c r="P210" s="51"/>
      <c r="Q210" s="51"/>
      <c r="R210" s="51"/>
      <c r="S210" s="51"/>
      <c r="T210" s="5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T210" s="11" t="s">
        <v>180</v>
      </c>
      <c r="AU210" s="11" t="s">
        <v>83</v>
      </c>
    </row>
    <row r="211" spans="1:65" s="167" customFormat="1">
      <c r="B211" s="168"/>
      <c r="D211" s="163" t="s">
        <v>182</v>
      </c>
      <c r="E211" s="169" t="s">
        <v>1</v>
      </c>
      <c r="F211" s="170" t="s">
        <v>751</v>
      </c>
      <c r="H211" s="171">
        <v>1.71</v>
      </c>
      <c r="I211" s="6"/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182</v>
      </c>
      <c r="AU211" s="169" t="s">
        <v>83</v>
      </c>
      <c r="AV211" s="167" t="s">
        <v>83</v>
      </c>
      <c r="AW211" s="167" t="s">
        <v>31</v>
      </c>
      <c r="AX211" s="167" t="s">
        <v>81</v>
      </c>
      <c r="AY211" s="169" t="s">
        <v>171</v>
      </c>
    </row>
    <row r="212" spans="1:65" s="27" customFormat="1" ht="21.75" customHeight="1">
      <c r="A212" s="23"/>
      <c r="B212" s="24"/>
      <c r="C212" s="151" t="s">
        <v>321</v>
      </c>
      <c r="D212" s="151" t="s">
        <v>173</v>
      </c>
      <c r="E212" s="152" t="s">
        <v>309</v>
      </c>
      <c r="F212" s="153" t="s">
        <v>310</v>
      </c>
      <c r="G212" s="154" t="s">
        <v>176</v>
      </c>
      <c r="H212" s="155">
        <v>25.853000000000002</v>
      </c>
      <c r="I212" s="5"/>
      <c r="J212" s="156">
        <f>ROUND(I212*H212,2)</f>
        <v>0</v>
      </c>
      <c r="K212" s="153" t="s">
        <v>177</v>
      </c>
      <c r="L212" s="24"/>
      <c r="M212" s="157" t="s">
        <v>1</v>
      </c>
      <c r="N212" s="158" t="s">
        <v>39</v>
      </c>
      <c r="O212" s="51"/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R212" s="161" t="s">
        <v>178</v>
      </c>
      <c r="AT212" s="161" t="s">
        <v>173</v>
      </c>
      <c r="AU212" s="161" t="s">
        <v>83</v>
      </c>
      <c r="AY212" s="11" t="s">
        <v>171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1" t="s">
        <v>81</v>
      </c>
      <c r="BK212" s="162">
        <f>ROUND(I212*H212,2)</f>
        <v>0</v>
      </c>
      <c r="BL212" s="11" t="s">
        <v>178</v>
      </c>
      <c r="BM212" s="161" t="s">
        <v>828</v>
      </c>
    </row>
    <row r="213" spans="1:65" s="27" customFormat="1" ht="19.5">
      <c r="A213" s="23"/>
      <c r="B213" s="24"/>
      <c r="C213" s="23"/>
      <c r="D213" s="163" t="s">
        <v>180</v>
      </c>
      <c r="E213" s="23"/>
      <c r="F213" s="164" t="s">
        <v>312</v>
      </c>
      <c r="G213" s="23"/>
      <c r="H213" s="23"/>
      <c r="I213" s="3"/>
      <c r="J213" s="23"/>
      <c r="K213" s="23"/>
      <c r="L213" s="24"/>
      <c r="M213" s="165"/>
      <c r="N213" s="166"/>
      <c r="O213" s="51"/>
      <c r="P213" s="51"/>
      <c r="Q213" s="51"/>
      <c r="R213" s="51"/>
      <c r="S213" s="51"/>
      <c r="T213" s="5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T213" s="11" t="s">
        <v>180</v>
      </c>
      <c r="AU213" s="11" t="s">
        <v>83</v>
      </c>
    </row>
    <row r="214" spans="1:65" s="167" customFormat="1">
      <c r="B214" s="168"/>
      <c r="D214" s="163" t="s">
        <v>182</v>
      </c>
      <c r="E214" s="169" t="s">
        <v>1</v>
      </c>
      <c r="F214" s="170" t="s">
        <v>829</v>
      </c>
      <c r="H214" s="171">
        <v>25.853000000000002</v>
      </c>
      <c r="I214" s="6"/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182</v>
      </c>
      <c r="AU214" s="169" t="s">
        <v>83</v>
      </c>
      <c r="AV214" s="167" t="s">
        <v>83</v>
      </c>
      <c r="AW214" s="167" t="s">
        <v>31</v>
      </c>
      <c r="AX214" s="167" t="s">
        <v>81</v>
      </c>
      <c r="AY214" s="169" t="s">
        <v>171</v>
      </c>
    </row>
    <row r="215" spans="1:65" s="138" customFormat="1" ht="22.9" customHeight="1">
      <c r="B215" s="139"/>
      <c r="D215" s="140" t="s">
        <v>73</v>
      </c>
      <c r="E215" s="149" t="s">
        <v>178</v>
      </c>
      <c r="F215" s="149" t="s">
        <v>320</v>
      </c>
      <c r="I215" s="4"/>
      <c r="J215" s="150">
        <f>BK215</f>
        <v>0</v>
      </c>
      <c r="L215" s="139"/>
      <c r="M215" s="143"/>
      <c r="N215" s="144"/>
      <c r="O215" s="144"/>
      <c r="P215" s="145">
        <f>SUM(P216:P221)</f>
        <v>0</v>
      </c>
      <c r="Q215" s="144"/>
      <c r="R215" s="145">
        <f>SUM(R216:R221)</f>
        <v>27.608479374999998</v>
      </c>
      <c r="S215" s="144"/>
      <c r="T215" s="146">
        <f>SUM(T216:T221)</f>
        <v>0</v>
      </c>
      <c r="AR215" s="140" t="s">
        <v>81</v>
      </c>
      <c r="AT215" s="147" t="s">
        <v>73</v>
      </c>
      <c r="AU215" s="147" t="s">
        <v>81</v>
      </c>
      <c r="AY215" s="140" t="s">
        <v>171</v>
      </c>
      <c r="BK215" s="148">
        <f>SUM(BK216:BK221)</f>
        <v>0</v>
      </c>
    </row>
    <row r="216" spans="1:65" s="27" customFormat="1" ht="21.75" customHeight="1">
      <c r="A216" s="23"/>
      <c r="B216" s="24"/>
      <c r="C216" s="151" t="s">
        <v>327</v>
      </c>
      <c r="D216" s="151" t="s">
        <v>173</v>
      </c>
      <c r="E216" s="152" t="s">
        <v>340</v>
      </c>
      <c r="F216" s="153" t="s">
        <v>341</v>
      </c>
      <c r="G216" s="154" t="s">
        <v>176</v>
      </c>
      <c r="H216" s="155">
        <v>20.625</v>
      </c>
      <c r="I216" s="5"/>
      <c r="J216" s="156">
        <f>ROUND(I216*H216,2)</f>
        <v>0</v>
      </c>
      <c r="K216" s="153" t="s">
        <v>177</v>
      </c>
      <c r="L216" s="24"/>
      <c r="M216" s="157" t="s">
        <v>1</v>
      </c>
      <c r="N216" s="158" t="s">
        <v>39</v>
      </c>
      <c r="O216" s="51"/>
      <c r="P216" s="159">
        <f>O216*H216</f>
        <v>0</v>
      </c>
      <c r="Q216" s="159">
        <v>1.031199</v>
      </c>
      <c r="R216" s="159">
        <f>Q216*H216</f>
        <v>21.268479374999998</v>
      </c>
      <c r="S216" s="159">
        <v>0</v>
      </c>
      <c r="T216" s="160">
        <f>S216*H216</f>
        <v>0</v>
      </c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R216" s="161" t="s">
        <v>178</v>
      </c>
      <c r="AT216" s="161" t="s">
        <v>173</v>
      </c>
      <c r="AU216" s="161" t="s">
        <v>83</v>
      </c>
      <c r="AY216" s="11" t="s">
        <v>171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1" t="s">
        <v>81</v>
      </c>
      <c r="BK216" s="162">
        <f>ROUND(I216*H216,2)</f>
        <v>0</v>
      </c>
      <c r="BL216" s="11" t="s">
        <v>178</v>
      </c>
      <c r="BM216" s="161" t="s">
        <v>830</v>
      </c>
    </row>
    <row r="217" spans="1:65" s="27" customFormat="1" ht="29.25">
      <c r="A217" s="23"/>
      <c r="B217" s="24"/>
      <c r="C217" s="23"/>
      <c r="D217" s="163" t="s">
        <v>180</v>
      </c>
      <c r="E217" s="23"/>
      <c r="F217" s="164" t="s">
        <v>343</v>
      </c>
      <c r="G217" s="23"/>
      <c r="H217" s="23"/>
      <c r="I217" s="3"/>
      <c r="J217" s="23"/>
      <c r="K217" s="23"/>
      <c r="L217" s="24"/>
      <c r="M217" s="165"/>
      <c r="N217" s="166"/>
      <c r="O217" s="51"/>
      <c r="P217" s="51"/>
      <c r="Q217" s="51"/>
      <c r="R217" s="51"/>
      <c r="S217" s="51"/>
      <c r="T217" s="5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T217" s="11" t="s">
        <v>180</v>
      </c>
      <c r="AU217" s="11" t="s">
        <v>83</v>
      </c>
    </row>
    <row r="218" spans="1:65" s="167" customFormat="1">
      <c r="B218" s="168"/>
      <c r="D218" s="163" t="s">
        <v>182</v>
      </c>
      <c r="E218" s="169" t="s">
        <v>1</v>
      </c>
      <c r="F218" s="170" t="s">
        <v>344</v>
      </c>
      <c r="H218" s="171">
        <v>20.625</v>
      </c>
      <c r="I218" s="6"/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182</v>
      </c>
      <c r="AU218" s="169" t="s">
        <v>83</v>
      </c>
      <c r="AV218" s="167" t="s">
        <v>83</v>
      </c>
      <c r="AW218" s="167" t="s">
        <v>31</v>
      </c>
      <c r="AX218" s="167" t="s">
        <v>81</v>
      </c>
      <c r="AY218" s="169" t="s">
        <v>171</v>
      </c>
    </row>
    <row r="219" spans="1:65" s="27" customFormat="1" ht="16.5" customHeight="1">
      <c r="A219" s="23"/>
      <c r="B219" s="24"/>
      <c r="C219" s="175" t="s">
        <v>331</v>
      </c>
      <c r="D219" s="175" t="s">
        <v>259</v>
      </c>
      <c r="E219" s="176" t="s">
        <v>346</v>
      </c>
      <c r="F219" s="177" t="s">
        <v>347</v>
      </c>
      <c r="G219" s="178" t="s">
        <v>223</v>
      </c>
      <c r="H219" s="179">
        <v>6.34</v>
      </c>
      <c r="I219" s="7"/>
      <c r="J219" s="180">
        <f>ROUND(I219*H219,2)</f>
        <v>0</v>
      </c>
      <c r="K219" s="177" t="s">
        <v>177</v>
      </c>
      <c r="L219" s="181"/>
      <c r="M219" s="182" t="s">
        <v>1</v>
      </c>
      <c r="N219" s="183" t="s">
        <v>39</v>
      </c>
      <c r="O219" s="51"/>
      <c r="P219" s="159">
        <f>O219*H219</f>
        <v>0</v>
      </c>
      <c r="Q219" s="159">
        <v>1</v>
      </c>
      <c r="R219" s="159">
        <f>Q219*H219</f>
        <v>6.34</v>
      </c>
      <c r="S219" s="159">
        <v>0</v>
      </c>
      <c r="T219" s="160">
        <f>S219*H219</f>
        <v>0</v>
      </c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R219" s="161" t="s">
        <v>214</v>
      </c>
      <c r="AT219" s="161" t="s">
        <v>259</v>
      </c>
      <c r="AU219" s="161" t="s">
        <v>83</v>
      </c>
      <c r="AY219" s="11" t="s">
        <v>171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1" t="s">
        <v>81</v>
      </c>
      <c r="BK219" s="162">
        <f>ROUND(I219*H219,2)</f>
        <v>0</v>
      </c>
      <c r="BL219" s="11" t="s">
        <v>178</v>
      </c>
      <c r="BM219" s="161" t="s">
        <v>831</v>
      </c>
    </row>
    <row r="220" spans="1:65" s="27" customFormat="1">
      <c r="A220" s="23"/>
      <c r="B220" s="24"/>
      <c r="C220" s="23"/>
      <c r="D220" s="163" t="s">
        <v>180</v>
      </c>
      <c r="E220" s="23"/>
      <c r="F220" s="164" t="s">
        <v>347</v>
      </c>
      <c r="G220" s="23"/>
      <c r="H220" s="23"/>
      <c r="I220" s="3"/>
      <c r="J220" s="23"/>
      <c r="K220" s="23"/>
      <c r="L220" s="24"/>
      <c r="M220" s="165"/>
      <c r="N220" s="166"/>
      <c r="O220" s="51"/>
      <c r="P220" s="51"/>
      <c r="Q220" s="51"/>
      <c r="R220" s="51"/>
      <c r="S220" s="51"/>
      <c r="T220" s="5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T220" s="11" t="s">
        <v>180</v>
      </c>
      <c r="AU220" s="11" t="s">
        <v>83</v>
      </c>
    </row>
    <row r="221" spans="1:65" s="167" customFormat="1">
      <c r="B221" s="168"/>
      <c r="D221" s="163" t="s">
        <v>182</v>
      </c>
      <c r="E221" s="169" t="s">
        <v>1</v>
      </c>
      <c r="F221" s="170" t="s">
        <v>349</v>
      </c>
      <c r="H221" s="171">
        <v>6.34</v>
      </c>
      <c r="I221" s="6"/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182</v>
      </c>
      <c r="AU221" s="169" t="s">
        <v>83</v>
      </c>
      <c r="AV221" s="167" t="s">
        <v>83</v>
      </c>
      <c r="AW221" s="167" t="s">
        <v>31</v>
      </c>
      <c r="AX221" s="167" t="s">
        <v>81</v>
      </c>
      <c r="AY221" s="169" t="s">
        <v>171</v>
      </c>
    </row>
    <row r="222" spans="1:65" s="138" customFormat="1" ht="22.9" customHeight="1">
      <c r="B222" s="139"/>
      <c r="D222" s="140" t="s">
        <v>73</v>
      </c>
      <c r="E222" s="149" t="s">
        <v>199</v>
      </c>
      <c r="F222" s="149" t="s">
        <v>350</v>
      </c>
      <c r="I222" s="4"/>
      <c r="J222" s="150">
        <f>BK222</f>
        <v>0</v>
      </c>
      <c r="L222" s="139"/>
      <c r="M222" s="143"/>
      <c r="N222" s="144"/>
      <c r="O222" s="144"/>
      <c r="P222" s="145">
        <f>SUM(P223:P246)</f>
        <v>0</v>
      </c>
      <c r="Q222" s="144"/>
      <c r="R222" s="145">
        <f>SUM(R223:R246)</f>
        <v>164.34078445</v>
      </c>
      <c r="S222" s="144"/>
      <c r="T222" s="146">
        <f>SUM(T223:T246)</f>
        <v>145.422864</v>
      </c>
      <c r="AR222" s="140" t="s">
        <v>81</v>
      </c>
      <c r="AT222" s="147" t="s">
        <v>73</v>
      </c>
      <c r="AU222" s="147" t="s">
        <v>81</v>
      </c>
      <c r="AY222" s="140" t="s">
        <v>171</v>
      </c>
      <c r="BK222" s="148">
        <f>SUM(BK223:BK246)</f>
        <v>0</v>
      </c>
    </row>
    <row r="223" spans="1:65" s="27" customFormat="1" ht="16.5" customHeight="1">
      <c r="A223" s="23"/>
      <c r="B223" s="24"/>
      <c r="C223" s="151" t="s">
        <v>339</v>
      </c>
      <c r="D223" s="151" t="s">
        <v>173</v>
      </c>
      <c r="E223" s="152" t="s">
        <v>352</v>
      </c>
      <c r="F223" s="153" t="s">
        <v>353</v>
      </c>
      <c r="G223" s="154" t="s">
        <v>207</v>
      </c>
      <c r="H223" s="155">
        <v>80.433000000000007</v>
      </c>
      <c r="I223" s="5"/>
      <c r="J223" s="156">
        <f>ROUND(I223*H223,2)</f>
        <v>0</v>
      </c>
      <c r="K223" s="153" t="s">
        <v>177</v>
      </c>
      <c r="L223" s="24"/>
      <c r="M223" s="157" t="s">
        <v>1</v>
      </c>
      <c r="N223" s="158" t="s">
        <v>39</v>
      </c>
      <c r="O223" s="51"/>
      <c r="P223" s="159">
        <f>O223*H223</f>
        <v>0</v>
      </c>
      <c r="Q223" s="159">
        <v>2.03485</v>
      </c>
      <c r="R223" s="159">
        <f>Q223*H223</f>
        <v>163.66909005000002</v>
      </c>
      <c r="S223" s="159">
        <v>0</v>
      </c>
      <c r="T223" s="160">
        <f>S223*H223</f>
        <v>0</v>
      </c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R223" s="161" t="s">
        <v>178</v>
      </c>
      <c r="AT223" s="161" t="s">
        <v>173</v>
      </c>
      <c r="AU223" s="161" t="s">
        <v>83</v>
      </c>
      <c r="AY223" s="11" t="s">
        <v>171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1" t="s">
        <v>81</v>
      </c>
      <c r="BK223" s="162">
        <f>ROUND(I223*H223,2)</f>
        <v>0</v>
      </c>
      <c r="BL223" s="11" t="s">
        <v>178</v>
      </c>
      <c r="BM223" s="161" t="s">
        <v>832</v>
      </c>
    </row>
    <row r="224" spans="1:65" s="27" customFormat="1">
      <c r="A224" s="23"/>
      <c r="B224" s="24"/>
      <c r="C224" s="23"/>
      <c r="D224" s="163" t="s">
        <v>180</v>
      </c>
      <c r="E224" s="23"/>
      <c r="F224" s="164" t="s">
        <v>355</v>
      </c>
      <c r="G224" s="23"/>
      <c r="H224" s="23"/>
      <c r="I224" s="3"/>
      <c r="J224" s="23"/>
      <c r="K224" s="23"/>
      <c r="L224" s="24"/>
      <c r="M224" s="165"/>
      <c r="N224" s="166"/>
      <c r="O224" s="51"/>
      <c r="P224" s="51"/>
      <c r="Q224" s="51"/>
      <c r="R224" s="51"/>
      <c r="S224" s="51"/>
      <c r="T224" s="52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T224" s="11" t="s">
        <v>180</v>
      </c>
      <c r="AU224" s="11" t="s">
        <v>83</v>
      </c>
    </row>
    <row r="225" spans="1:65" s="27" customFormat="1" ht="21.75" customHeight="1">
      <c r="A225" s="23"/>
      <c r="B225" s="24"/>
      <c r="C225" s="151" t="s">
        <v>345</v>
      </c>
      <c r="D225" s="151" t="s">
        <v>173</v>
      </c>
      <c r="E225" s="152" t="s">
        <v>357</v>
      </c>
      <c r="F225" s="153" t="s">
        <v>358</v>
      </c>
      <c r="G225" s="154" t="s">
        <v>207</v>
      </c>
      <c r="H225" s="155">
        <v>80.433000000000007</v>
      </c>
      <c r="I225" s="5"/>
      <c r="J225" s="156">
        <f>ROUND(I225*H225,2)</f>
        <v>0</v>
      </c>
      <c r="K225" s="153" t="s">
        <v>177</v>
      </c>
      <c r="L225" s="24"/>
      <c r="M225" s="157" t="s">
        <v>1</v>
      </c>
      <c r="N225" s="158" t="s">
        <v>39</v>
      </c>
      <c r="O225" s="51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R225" s="161" t="s">
        <v>178</v>
      </c>
      <c r="AT225" s="161" t="s">
        <v>173</v>
      </c>
      <c r="AU225" s="161" t="s">
        <v>83</v>
      </c>
      <c r="AY225" s="11" t="s">
        <v>171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1" t="s">
        <v>81</v>
      </c>
      <c r="BK225" s="162">
        <f>ROUND(I225*H225,2)</f>
        <v>0</v>
      </c>
      <c r="BL225" s="11" t="s">
        <v>178</v>
      </c>
      <c r="BM225" s="161" t="s">
        <v>833</v>
      </c>
    </row>
    <row r="226" spans="1:65" s="27" customFormat="1" ht="19.5">
      <c r="A226" s="23"/>
      <c r="B226" s="24"/>
      <c r="C226" s="23"/>
      <c r="D226" s="163" t="s">
        <v>180</v>
      </c>
      <c r="E226" s="23"/>
      <c r="F226" s="164" t="s">
        <v>360</v>
      </c>
      <c r="G226" s="23"/>
      <c r="H226" s="23"/>
      <c r="I226" s="3"/>
      <c r="J226" s="23"/>
      <c r="K226" s="23"/>
      <c r="L226" s="24"/>
      <c r="M226" s="165"/>
      <c r="N226" s="166"/>
      <c r="O226" s="51"/>
      <c r="P226" s="51"/>
      <c r="Q226" s="51"/>
      <c r="R226" s="51"/>
      <c r="S226" s="51"/>
      <c r="T226" s="52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T226" s="11" t="s">
        <v>180</v>
      </c>
      <c r="AU226" s="11" t="s">
        <v>83</v>
      </c>
    </row>
    <row r="227" spans="1:65" s="27" customFormat="1" ht="21.75" customHeight="1">
      <c r="A227" s="23"/>
      <c r="B227" s="24"/>
      <c r="C227" s="151" t="s">
        <v>351</v>
      </c>
      <c r="D227" s="151" t="s">
        <v>173</v>
      </c>
      <c r="E227" s="152" t="s">
        <v>362</v>
      </c>
      <c r="F227" s="153" t="s">
        <v>363</v>
      </c>
      <c r="G227" s="154" t="s">
        <v>207</v>
      </c>
      <c r="H227" s="155">
        <v>80.433000000000007</v>
      </c>
      <c r="I227" s="5"/>
      <c r="J227" s="156">
        <f>ROUND(I227*H227,2)</f>
        <v>0</v>
      </c>
      <c r="K227" s="153" t="s">
        <v>177</v>
      </c>
      <c r="L227" s="24"/>
      <c r="M227" s="157" t="s">
        <v>1</v>
      </c>
      <c r="N227" s="158" t="s">
        <v>39</v>
      </c>
      <c r="O227" s="51"/>
      <c r="P227" s="159">
        <f>O227*H227</f>
        <v>0</v>
      </c>
      <c r="Q227" s="159">
        <v>0</v>
      </c>
      <c r="R227" s="159">
        <f>Q227*H227</f>
        <v>0</v>
      </c>
      <c r="S227" s="159">
        <v>1.8080000000000001</v>
      </c>
      <c r="T227" s="160">
        <f>S227*H227</f>
        <v>145.422864</v>
      </c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R227" s="161" t="s">
        <v>178</v>
      </c>
      <c r="AT227" s="161" t="s">
        <v>173</v>
      </c>
      <c r="AU227" s="161" t="s">
        <v>83</v>
      </c>
      <c r="AY227" s="11" t="s">
        <v>171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1" t="s">
        <v>81</v>
      </c>
      <c r="BK227" s="162">
        <f>ROUND(I227*H227,2)</f>
        <v>0</v>
      </c>
      <c r="BL227" s="11" t="s">
        <v>178</v>
      </c>
      <c r="BM227" s="161" t="s">
        <v>834</v>
      </c>
    </row>
    <row r="228" spans="1:65" s="27" customFormat="1" ht="39">
      <c r="A228" s="23"/>
      <c r="B228" s="24"/>
      <c r="C228" s="23"/>
      <c r="D228" s="163" t="s">
        <v>180</v>
      </c>
      <c r="E228" s="23"/>
      <c r="F228" s="164" t="s">
        <v>365</v>
      </c>
      <c r="G228" s="23"/>
      <c r="H228" s="23"/>
      <c r="I228" s="3"/>
      <c r="J228" s="23"/>
      <c r="K228" s="23"/>
      <c r="L228" s="24"/>
      <c r="M228" s="165"/>
      <c r="N228" s="166"/>
      <c r="O228" s="51"/>
      <c r="P228" s="51"/>
      <c r="Q228" s="51"/>
      <c r="R228" s="51"/>
      <c r="S228" s="51"/>
      <c r="T228" s="52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T228" s="11" t="s">
        <v>180</v>
      </c>
      <c r="AU228" s="11" t="s">
        <v>83</v>
      </c>
    </row>
    <row r="229" spans="1:65" s="27" customFormat="1" ht="21.75" customHeight="1">
      <c r="A229" s="23"/>
      <c r="B229" s="24"/>
      <c r="C229" s="151" t="s">
        <v>356</v>
      </c>
      <c r="D229" s="151" t="s">
        <v>173</v>
      </c>
      <c r="E229" s="152" t="s">
        <v>367</v>
      </c>
      <c r="F229" s="153" t="s">
        <v>368</v>
      </c>
      <c r="G229" s="154" t="s">
        <v>207</v>
      </c>
      <c r="H229" s="155">
        <v>80.433000000000007</v>
      </c>
      <c r="I229" s="5"/>
      <c r="J229" s="156">
        <f>ROUND(I229*H229,2)</f>
        <v>0</v>
      </c>
      <c r="K229" s="153" t="s">
        <v>177</v>
      </c>
      <c r="L229" s="24"/>
      <c r="M229" s="157" t="s">
        <v>1</v>
      </c>
      <c r="N229" s="158" t="s">
        <v>39</v>
      </c>
      <c r="O229" s="51"/>
      <c r="P229" s="159">
        <f>O229*H229</f>
        <v>0</v>
      </c>
      <c r="Q229" s="159">
        <v>0</v>
      </c>
      <c r="R229" s="159">
        <f>Q229*H229</f>
        <v>0</v>
      </c>
      <c r="S229" s="159">
        <v>0</v>
      </c>
      <c r="T229" s="160">
        <f>S229*H229</f>
        <v>0</v>
      </c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R229" s="161" t="s">
        <v>178</v>
      </c>
      <c r="AT229" s="161" t="s">
        <v>173</v>
      </c>
      <c r="AU229" s="161" t="s">
        <v>83</v>
      </c>
      <c r="AY229" s="11" t="s">
        <v>171</v>
      </c>
      <c r="BE229" s="162">
        <f>IF(N229="základní",J229,0)</f>
        <v>0</v>
      </c>
      <c r="BF229" s="162">
        <f>IF(N229="snížená",J229,0)</f>
        <v>0</v>
      </c>
      <c r="BG229" s="162">
        <f>IF(N229="zákl. přenesená",J229,0)</f>
        <v>0</v>
      </c>
      <c r="BH229" s="162">
        <f>IF(N229="sníž. přenesená",J229,0)</f>
        <v>0</v>
      </c>
      <c r="BI229" s="162">
        <f>IF(N229="nulová",J229,0)</f>
        <v>0</v>
      </c>
      <c r="BJ229" s="11" t="s">
        <v>81</v>
      </c>
      <c r="BK229" s="162">
        <f>ROUND(I229*H229,2)</f>
        <v>0</v>
      </c>
      <c r="BL229" s="11" t="s">
        <v>178</v>
      </c>
      <c r="BM229" s="161" t="s">
        <v>835</v>
      </c>
    </row>
    <row r="230" spans="1:65" s="27" customFormat="1" ht="39">
      <c r="A230" s="23"/>
      <c r="B230" s="24"/>
      <c r="C230" s="23"/>
      <c r="D230" s="163" t="s">
        <v>180</v>
      </c>
      <c r="E230" s="23"/>
      <c r="F230" s="164" t="s">
        <v>370</v>
      </c>
      <c r="G230" s="23"/>
      <c r="H230" s="23"/>
      <c r="I230" s="3"/>
      <c r="J230" s="23"/>
      <c r="K230" s="23"/>
      <c r="L230" s="24"/>
      <c r="M230" s="165"/>
      <c r="N230" s="166"/>
      <c r="O230" s="51"/>
      <c r="P230" s="51"/>
      <c r="Q230" s="51"/>
      <c r="R230" s="51"/>
      <c r="S230" s="51"/>
      <c r="T230" s="52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T230" s="11" t="s">
        <v>180</v>
      </c>
      <c r="AU230" s="11" t="s">
        <v>83</v>
      </c>
    </row>
    <row r="231" spans="1:65" s="27" customFormat="1" ht="21.75" customHeight="1">
      <c r="A231" s="23"/>
      <c r="B231" s="24"/>
      <c r="C231" s="151" t="s">
        <v>361</v>
      </c>
      <c r="D231" s="151" t="s">
        <v>173</v>
      </c>
      <c r="E231" s="152" t="s">
        <v>395</v>
      </c>
      <c r="F231" s="153" t="s">
        <v>396</v>
      </c>
      <c r="G231" s="154" t="s">
        <v>223</v>
      </c>
      <c r="H231" s="155">
        <v>7.5570000000000004</v>
      </c>
      <c r="I231" s="5"/>
      <c r="J231" s="156">
        <f>ROUND(I231*H231,2)</f>
        <v>0</v>
      </c>
      <c r="K231" s="153" t="s">
        <v>177</v>
      </c>
      <c r="L231" s="24"/>
      <c r="M231" s="157" t="s">
        <v>1</v>
      </c>
      <c r="N231" s="158" t="s">
        <v>39</v>
      </c>
      <c r="O231" s="51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R231" s="161" t="s">
        <v>178</v>
      </c>
      <c r="AT231" s="161" t="s">
        <v>173</v>
      </c>
      <c r="AU231" s="161" t="s">
        <v>83</v>
      </c>
      <c r="AY231" s="11" t="s">
        <v>171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1" t="s">
        <v>81</v>
      </c>
      <c r="BK231" s="162">
        <f>ROUND(I231*H231,2)</f>
        <v>0</v>
      </c>
      <c r="BL231" s="11" t="s">
        <v>178</v>
      </c>
      <c r="BM231" s="161" t="s">
        <v>836</v>
      </c>
    </row>
    <row r="232" spans="1:65" s="27" customFormat="1" ht="29.25">
      <c r="A232" s="23"/>
      <c r="B232" s="24"/>
      <c r="C232" s="23"/>
      <c r="D232" s="163" t="s">
        <v>180</v>
      </c>
      <c r="E232" s="23"/>
      <c r="F232" s="164" t="s">
        <v>398</v>
      </c>
      <c r="G232" s="23"/>
      <c r="H232" s="23"/>
      <c r="I232" s="3"/>
      <c r="J232" s="23"/>
      <c r="K232" s="23"/>
      <c r="L232" s="24"/>
      <c r="M232" s="165"/>
      <c r="N232" s="166"/>
      <c r="O232" s="51"/>
      <c r="P232" s="51"/>
      <c r="Q232" s="51"/>
      <c r="R232" s="51"/>
      <c r="S232" s="51"/>
      <c r="T232" s="52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T232" s="11" t="s">
        <v>180</v>
      </c>
      <c r="AU232" s="11" t="s">
        <v>83</v>
      </c>
    </row>
    <row r="233" spans="1:65" s="27" customFormat="1" ht="21.75" customHeight="1">
      <c r="A233" s="23"/>
      <c r="B233" s="24"/>
      <c r="C233" s="151" t="s">
        <v>366</v>
      </c>
      <c r="D233" s="151" t="s">
        <v>173</v>
      </c>
      <c r="E233" s="152" t="s">
        <v>399</v>
      </c>
      <c r="F233" s="153" t="s">
        <v>400</v>
      </c>
      <c r="G233" s="154" t="s">
        <v>223</v>
      </c>
      <c r="H233" s="155">
        <v>7.5570000000000004</v>
      </c>
      <c r="I233" s="5"/>
      <c r="J233" s="156">
        <f>ROUND(I233*H233,2)</f>
        <v>0</v>
      </c>
      <c r="K233" s="153" t="s">
        <v>177</v>
      </c>
      <c r="L233" s="24"/>
      <c r="M233" s="157" t="s">
        <v>1</v>
      </c>
      <c r="N233" s="158" t="s">
        <v>39</v>
      </c>
      <c r="O233" s="51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R233" s="161" t="s">
        <v>178</v>
      </c>
      <c r="AT233" s="161" t="s">
        <v>173</v>
      </c>
      <c r="AU233" s="161" t="s">
        <v>83</v>
      </c>
      <c r="AY233" s="11" t="s">
        <v>171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1" t="s">
        <v>81</v>
      </c>
      <c r="BK233" s="162">
        <f>ROUND(I233*H233,2)</f>
        <v>0</v>
      </c>
      <c r="BL233" s="11" t="s">
        <v>178</v>
      </c>
      <c r="BM233" s="161" t="s">
        <v>837</v>
      </c>
    </row>
    <row r="234" spans="1:65" s="27" customFormat="1" ht="29.25">
      <c r="A234" s="23"/>
      <c r="B234" s="24"/>
      <c r="C234" s="23"/>
      <c r="D234" s="163" t="s">
        <v>180</v>
      </c>
      <c r="E234" s="23"/>
      <c r="F234" s="164" t="s">
        <v>402</v>
      </c>
      <c r="G234" s="23"/>
      <c r="H234" s="23"/>
      <c r="I234" s="3"/>
      <c r="J234" s="23"/>
      <c r="K234" s="23"/>
      <c r="L234" s="24"/>
      <c r="M234" s="165"/>
      <c r="N234" s="166"/>
      <c r="O234" s="51"/>
      <c r="P234" s="51"/>
      <c r="Q234" s="51"/>
      <c r="R234" s="51"/>
      <c r="S234" s="51"/>
      <c r="T234" s="52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T234" s="11" t="s">
        <v>180</v>
      </c>
      <c r="AU234" s="11" t="s">
        <v>83</v>
      </c>
    </row>
    <row r="235" spans="1:65" s="27" customFormat="1" ht="21.75" customHeight="1">
      <c r="A235" s="23"/>
      <c r="B235" s="24"/>
      <c r="C235" s="151" t="s">
        <v>371</v>
      </c>
      <c r="D235" s="151" t="s">
        <v>173</v>
      </c>
      <c r="E235" s="152" t="s">
        <v>404</v>
      </c>
      <c r="F235" s="153" t="s">
        <v>405</v>
      </c>
      <c r="G235" s="154" t="s">
        <v>223</v>
      </c>
      <c r="H235" s="155">
        <v>7.5570000000000004</v>
      </c>
      <c r="I235" s="5"/>
      <c r="J235" s="156">
        <f>ROUND(I235*H235,2)</f>
        <v>0</v>
      </c>
      <c r="K235" s="153" t="s">
        <v>177</v>
      </c>
      <c r="L235" s="24"/>
      <c r="M235" s="157" t="s">
        <v>1</v>
      </c>
      <c r="N235" s="158" t="s">
        <v>39</v>
      </c>
      <c r="O235" s="51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R235" s="161" t="s">
        <v>178</v>
      </c>
      <c r="AT235" s="161" t="s">
        <v>173</v>
      </c>
      <c r="AU235" s="161" t="s">
        <v>83</v>
      </c>
      <c r="AY235" s="11" t="s">
        <v>171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1" t="s">
        <v>81</v>
      </c>
      <c r="BK235" s="162">
        <f>ROUND(I235*H235,2)</f>
        <v>0</v>
      </c>
      <c r="BL235" s="11" t="s">
        <v>178</v>
      </c>
      <c r="BM235" s="161" t="s">
        <v>838</v>
      </c>
    </row>
    <row r="236" spans="1:65" s="27" customFormat="1" ht="29.25">
      <c r="A236" s="23"/>
      <c r="B236" s="24"/>
      <c r="C236" s="23"/>
      <c r="D236" s="163" t="s">
        <v>180</v>
      </c>
      <c r="E236" s="23"/>
      <c r="F236" s="164" t="s">
        <v>407</v>
      </c>
      <c r="G236" s="23"/>
      <c r="H236" s="23"/>
      <c r="I236" s="3"/>
      <c r="J236" s="23"/>
      <c r="K236" s="23"/>
      <c r="L236" s="24"/>
      <c r="M236" s="165"/>
      <c r="N236" s="166"/>
      <c r="O236" s="51"/>
      <c r="P236" s="51"/>
      <c r="Q236" s="51"/>
      <c r="R236" s="51"/>
      <c r="S236" s="51"/>
      <c r="T236" s="52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T236" s="11" t="s">
        <v>180</v>
      </c>
      <c r="AU236" s="11" t="s">
        <v>83</v>
      </c>
    </row>
    <row r="237" spans="1:65" s="27" customFormat="1" ht="21.75" customHeight="1">
      <c r="A237" s="23"/>
      <c r="B237" s="24"/>
      <c r="C237" s="151" t="s">
        <v>376</v>
      </c>
      <c r="D237" s="151" t="s">
        <v>173</v>
      </c>
      <c r="E237" s="152" t="s">
        <v>839</v>
      </c>
      <c r="F237" s="153" t="s">
        <v>840</v>
      </c>
      <c r="G237" s="154" t="s">
        <v>191</v>
      </c>
      <c r="H237" s="155">
        <v>50</v>
      </c>
      <c r="I237" s="5"/>
      <c r="J237" s="156">
        <f>ROUND(I237*H237,2)</f>
        <v>0</v>
      </c>
      <c r="K237" s="153" t="s">
        <v>177</v>
      </c>
      <c r="L237" s="24"/>
      <c r="M237" s="157" t="s">
        <v>1</v>
      </c>
      <c r="N237" s="158" t="s">
        <v>39</v>
      </c>
      <c r="O237" s="51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R237" s="161" t="s">
        <v>178</v>
      </c>
      <c r="AT237" s="161" t="s">
        <v>173</v>
      </c>
      <c r="AU237" s="161" t="s">
        <v>83</v>
      </c>
      <c r="AY237" s="11" t="s">
        <v>171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1" t="s">
        <v>81</v>
      </c>
      <c r="BK237" s="162">
        <f>ROUND(I237*H237,2)</f>
        <v>0</v>
      </c>
      <c r="BL237" s="11" t="s">
        <v>178</v>
      </c>
      <c r="BM237" s="161" t="s">
        <v>841</v>
      </c>
    </row>
    <row r="238" spans="1:65" s="27" customFormat="1" ht="19.5">
      <c r="A238" s="23"/>
      <c r="B238" s="24"/>
      <c r="C238" s="23"/>
      <c r="D238" s="163" t="s">
        <v>180</v>
      </c>
      <c r="E238" s="23"/>
      <c r="F238" s="164" t="s">
        <v>842</v>
      </c>
      <c r="G238" s="23"/>
      <c r="H238" s="23"/>
      <c r="I238" s="3"/>
      <c r="J238" s="23"/>
      <c r="K238" s="23"/>
      <c r="L238" s="24"/>
      <c r="M238" s="165"/>
      <c r="N238" s="166"/>
      <c r="O238" s="51"/>
      <c r="P238" s="51"/>
      <c r="Q238" s="51"/>
      <c r="R238" s="51"/>
      <c r="S238" s="51"/>
      <c r="T238" s="52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T238" s="11" t="s">
        <v>180</v>
      </c>
      <c r="AU238" s="11" t="s">
        <v>83</v>
      </c>
    </row>
    <row r="239" spans="1:65" s="27" customFormat="1" ht="16.5" customHeight="1">
      <c r="A239" s="23"/>
      <c r="B239" s="24"/>
      <c r="C239" s="151" t="s">
        <v>385</v>
      </c>
      <c r="D239" s="151" t="s">
        <v>173</v>
      </c>
      <c r="E239" s="152" t="s">
        <v>409</v>
      </c>
      <c r="F239" s="153" t="s">
        <v>843</v>
      </c>
      <c r="G239" s="154" t="s">
        <v>379</v>
      </c>
      <c r="H239" s="155">
        <v>50</v>
      </c>
      <c r="I239" s="5"/>
      <c r="J239" s="156">
        <f>ROUND(I239*H239,2)</f>
        <v>0</v>
      </c>
      <c r="K239" s="153" t="s">
        <v>1</v>
      </c>
      <c r="L239" s="24"/>
      <c r="M239" s="157" t="s">
        <v>1</v>
      </c>
      <c r="N239" s="158" t="s">
        <v>39</v>
      </c>
      <c r="O239" s="51"/>
      <c r="P239" s="159">
        <f>O239*H239</f>
        <v>0</v>
      </c>
      <c r="Q239" s="159">
        <v>1.256E-2</v>
      </c>
      <c r="R239" s="159">
        <f>Q239*H239</f>
        <v>0.628</v>
      </c>
      <c r="S239" s="159">
        <v>0</v>
      </c>
      <c r="T239" s="160">
        <f>S239*H239</f>
        <v>0</v>
      </c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R239" s="161" t="s">
        <v>178</v>
      </c>
      <c r="AT239" s="161" t="s">
        <v>173</v>
      </c>
      <c r="AU239" s="161" t="s">
        <v>83</v>
      </c>
      <c r="AY239" s="11" t="s">
        <v>171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1" t="s">
        <v>81</v>
      </c>
      <c r="BK239" s="162">
        <f>ROUND(I239*H239,2)</f>
        <v>0</v>
      </c>
      <c r="BL239" s="11" t="s">
        <v>178</v>
      </c>
      <c r="BM239" s="161" t="s">
        <v>844</v>
      </c>
    </row>
    <row r="240" spans="1:65" s="27" customFormat="1" ht="19.5">
      <c r="A240" s="23"/>
      <c r="B240" s="24"/>
      <c r="C240" s="23"/>
      <c r="D240" s="163" t="s">
        <v>180</v>
      </c>
      <c r="E240" s="23"/>
      <c r="F240" s="164" t="s">
        <v>412</v>
      </c>
      <c r="G240" s="23"/>
      <c r="H240" s="23"/>
      <c r="I240" s="3"/>
      <c r="J240" s="23"/>
      <c r="K240" s="23"/>
      <c r="L240" s="24"/>
      <c r="M240" s="165"/>
      <c r="N240" s="166"/>
      <c r="O240" s="51"/>
      <c r="P240" s="51"/>
      <c r="Q240" s="51"/>
      <c r="R240" s="51"/>
      <c r="S240" s="51"/>
      <c r="T240" s="52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T240" s="11" t="s">
        <v>180</v>
      </c>
      <c r="AU240" s="11" t="s">
        <v>83</v>
      </c>
    </row>
    <row r="241" spans="1:65" s="27" customFormat="1" ht="21.75" customHeight="1">
      <c r="A241" s="23"/>
      <c r="B241" s="24"/>
      <c r="C241" s="151" t="s">
        <v>194</v>
      </c>
      <c r="D241" s="151" t="s">
        <v>173</v>
      </c>
      <c r="E241" s="152" t="s">
        <v>423</v>
      </c>
      <c r="F241" s="153" t="s">
        <v>424</v>
      </c>
      <c r="G241" s="154" t="s">
        <v>379</v>
      </c>
      <c r="H241" s="155">
        <v>4</v>
      </c>
      <c r="I241" s="5"/>
      <c r="J241" s="156">
        <f>ROUND(I241*H241,2)</f>
        <v>0</v>
      </c>
      <c r="K241" s="153" t="s">
        <v>177</v>
      </c>
      <c r="L241" s="24"/>
      <c r="M241" s="157" t="s">
        <v>1</v>
      </c>
      <c r="N241" s="158" t="s">
        <v>39</v>
      </c>
      <c r="O241" s="51"/>
      <c r="P241" s="159">
        <f>O241*H241</f>
        <v>0</v>
      </c>
      <c r="Q241" s="159">
        <v>1.0403600000000001E-2</v>
      </c>
      <c r="R241" s="159">
        <f>Q241*H241</f>
        <v>4.1614400000000003E-2</v>
      </c>
      <c r="S241" s="159">
        <v>0</v>
      </c>
      <c r="T241" s="160">
        <f>S241*H241</f>
        <v>0</v>
      </c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R241" s="161" t="s">
        <v>178</v>
      </c>
      <c r="AT241" s="161" t="s">
        <v>173</v>
      </c>
      <c r="AU241" s="161" t="s">
        <v>83</v>
      </c>
      <c r="AY241" s="11" t="s">
        <v>171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1" t="s">
        <v>81</v>
      </c>
      <c r="BK241" s="162">
        <f>ROUND(I241*H241,2)</f>
        <v>0</v>
      </c>
      <c r="BL241" s="11" t="s">
        <v>178</v>
      </c>
      <c r="BM241" s="161" t="s">
        <v>845</v>
      </c>
    </row>
    <row r="242" spans="1:65" s="27" customFormat="1" ht="19.5">
      <c r="A242" s="23"/>
      <c r="B242" s="24"/>
      <c r="C242" s="23"/>
      <c r="D242" s="163" t="s">
        <v>180</v>
      </c>
      <c r="E242" s="23"/>
      <c r="F242" s="164" t="s">
        <v>426</v>
      </c>
      <c r="G242" s="23"/>
      <c r="H242" s="23"/>
      <c r="I242" s="3"/>
      <c r="J242" s="23"/>
      <c r="K242" s="23"/>
      <c r="L242" s="24"/>
      <c r="M242" s="165"/>
      <c r="N242" s="166"/>
      <c r="O242" s="51"/>
      <c r="P242" s="51"/>
      <c r="Q242" s="51"/>
      <c r="R242" s="51"/>
      <c r="S242" s="51"/>
      <c r="T242" s="52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T242" s="11" t="s">
        <v>180</v>
      </c>
      <c r="AU242" s="11" t="s">
        <v>83</v>
      </c>
    </row>
    <row r="243" spans="1:65" s="27" customFormat="1" ht="16.5" customHeight="1">
      <c r="A243" s="23"/>
      <c r="B243" s="24"/>
      <c r="C243" s="151" t="s">
        <v>394</v>
      </c>
      <c r="D243" s="151" t="s">
        <v>173</v>
      </c>
      <c r="E243" s="152" t="s">
        <v>428</v>
      </c>
      <c r="F243" s="153" t="s">
        <v>429</v>
      </c>
      <c r="G243" s="154" t="s">
        <v>379</v>
      </c>
      <c r="H243" s="155">
        <v>4</v>
      </c>
      <c r="I243" s="5"/>
      <c r="J243" s="156">
        <f>ROUND(I243*H243,2)</f>
        <v>0</v>
      </c>
      <c r="K243" s="153" t="s">
        <v>177</v>
      </c>
      <c r="L243" s="24"/>
      <c r="M243" s="157" t="s">
        <v>1</v>
      </c>
      <c r="N243" s="158" t="s">
        <v>39</v>
      </c>
      <c r="O243" s="51"/>
      <c r="P243" s="159">
        <f>O243*H243</f>
        <v>0</v>
      </c>
      <c r="Q243" s="159">
        <v>5.1999999999999995E-4</v>
      </c>
      <c r="R243" s="159">
        <f>Q243*H243</f>
        <v>2.0799999999999998E-3</v>
      </c>
      <c r="S243" s="159">
        <v>0</v>
      </c>
      <c r="T243" s="160">
        <f>S243*H243</f>
        <v>0</v>
      </c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R243" s="161" t="s">
        <v>178</v>
      </c>
      <c r="AT243" s="161" t="s">
        <v>173</v>
      </c>
      <c r="AU243" s="161" t="s">
        <v>83</v>
      </c>
      <c r="AY243" s="11" t="s">
        <v>171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1" t="s">
        <v>81</v>
      </c>
      <c r="BK243" s="162">
        <f>ROUND(I243*H243,2)</f>
        <v>0</v>
      </c>
      <c r="BL243" s="11" t="s">
        <v>178</v>
      </c>
      <c r="BM243" s="161" t="s">
        <v>846</v>
      </c>
    </row>
    <row r="244" spans="1:65" s="27" customFormat="1">
      <c r="A244" s="23"/>
      <c r="B244" s="24"/>
      <c r="C244" s="23"/>
      <c r="D244" s="163" t="s">
        <v>180</v>
      </c>
      <c r="E244" s="23"/>
      <c r="F244" s="164" t="s">
        <v>431</v>
      </c>
      <c r="G244" s="23"/>
      <c r="H244" s="23"/>
      <c r="I244" s="3"/>
      <c r="J244" s="23"/>
      <c r="K244" s="23"/>
      <c r="L244" s="24"/>
      <c r="M244" s="165"/>
      <c r="N244" s="166"/>
      <c r="O244" s="51"/>
      <c r="P244" s="51"/>
      <c r="Q244" s="51"/>
      <c r="R244" s="51"/>
      <c r="S244" s="51"/>
      <c r="T244" s="52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T244" s="11" t="s">
        <v>180</v>
      </c>
      <c r="AU244" s="11" t="s">
        <v>83</v>
      </c>
    </row>
    <row r="245" spans="1:65" s="27" customFormat="1" ht="21.75" customHeight="1">
      <c r="A245" s="23"/>
      <c r="B245" s="24"/>
      <c r="C245" s="151" t="s">
        <v>124</v>
      </c>
      <c r="D245" s="151" t="s">
        <v>173</v>
      </c>
      <c r="E245" s="152" t="s">
        <v>433</v>
      </c>
      <c r="F245" s="153" t="s">
        <v>434</v>
      </c>
      <c r="G245" s="154" t="s">
        <v>435</v>
      </c>
      <c r="H245" s="155">
        <v>0.5</v>
      </c>
      <c r="I245" s="5"/>
      <c r="J245" s="156">
        <f>ROUND(I245*H245,2)</f>
        <v>0</v>
      </c>
      <c r="K245" s="153" t="s">
        <v>380</v>
      </c>
      <c r="L245" s="24"/>
      <c r="M245" s="157" t="s">
        <v>1</v>
      </c>
      <c r="N245" s="158" t="s">
        <v>39</v>
      </c>
      <c r="O245" s="51"/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R245" s="161" t="s">
        <v>178</v>
      </c>
      <c r="AT245" s="161" t="s">
        <v>173</v>
      </c>
      <c r="AU245" s="161" t="s">
        <v>83</v>
      </c>
      <c r="AY245" s="11" t="s">
        <v>171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1" t="s">
        <v>81</v>
      </c>
      <c r="BK245" s="162">
        <f>ROUND(I245*H245,2)</f>
        <v>0</v>
      </c>
      <c r="BL245" s="11" t="s">
        <v>178</v>
      </c>
      <c r="BM245" s="161" t="s">
        <v>847</v>
      </c>
    </row>
    <row r="246" spans="1:65" s="27" customFormat="1" ht="19.5">
      <c r="A246" s="23"/>
      <c r="B246" s="24"/>
      <c r="C246" s="23"/>
      <c r="D246" s="163" t="s">
        <v>180</v>
      </c>
      <c r="E246" s="23"/>
      <c r="F246" s="164" t="s">
        <v>434</v>
      </c>
      <c r="G246" s="23"/>
      <c r="H246" s="23"/>
      <c r="I246" s="3"/>
      <c r="J246" s="23"/>
      <c r="K246" s="23"/>
      <c r="L246" s="24"/>
      <c r="M246" s="165"/>
      <c r="N246" s="166"/>
      <c r="O246" s="51"/>
      <c r="P246" s="51"/>
      <c r="Q246" s="51"/>
      <c r="R246" s="51"/>
      <c r="S246" s="51"/>
      <c r="T246" s="52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T246" s="11" t="s">
        <v>180</v>
      </c>
      <c r="AU246" s="11" t="s">
        <v>83</v>
      </c>
    </row>
    <row r="247" spans="1:65" s="138" customFormat="1" ht="22.9" customHeight="1">
      <c r="B247" s="139"/>
      <c r="D247" s="140" t="s">
        <v>73</v>
      </c>
      <c r="E247" s="149" t="s">
        <v>204</v>
      </c>
      <c r="F247" s="149" t="s">
        <v>437</v>
      </c>
      <c r="I247" s="4"/>
      <c r="J247" s="150">
        <f>BK247</f>
        <v>0</v>
      </c>
      <c r="L247" s="139"/>
      <c r="M247" s="143"/>
      <c r="N247" s="144"/>
      <c r="O247" s="144"/>
      <c r="P247" s="145">
        <f>SUM(P248:P250)</f>
        <v>0</v>
      </c>
      <c r="Q247" s="144"/>
      <c r="R247" s="145">
        <f>SUM(R248:R250)</f>
        <v>0.23970787499999999</v>
      </c>
      <c r="S247" s="144"/>
      <c r="T247" s="146">
        <f>SUM(T248:T250)</f>
        <v>0</v>
      </c>
      <c r="AR247" s="140" t="s">
        <v>81</v>
      </c>
      <c r="AT247" s="147" t="s">
        <v>73</v>
      </c>
      <c r="AU247" s="147" t="s">
        <v>81</v>
      </c>
      <c r="AY247" s="140" t="s">
        <v>171</v>
      </c>
      <c r="BK247" s="148">
        <f>SUM(BK248:BK250)</f>
        <v>0</v>
      </c>
    </row>
    <row r="248" spans="1:65" s="27" customFormat="1" ht="21.75" customHeight="1">
      <c r="A248" s="23"/>
      <c r="B248" s="24"/>
      <c r="C248" s="151" t="s">
        <v>403</v>
      </c>
      <c r="D248" s="151" t="s">
        <v>173</v>
      </c>
      <c r="E248" s="152" t="s">
        <v>848</v>
      </c>
      <c r="F248" s="153" t="s">
        <v>849</v>
      </c>
      <c r="G248" s="154" t="s">
        <v>176</v>
      </c>
      <c r="H248" s="155">
        <v>20.625</v>
      </c>
      <c r="I248" s="5"/>
      <c r="J248" s="156">
        <f>ROUND(I248*H248,2)</f>
        <v>0</v>
      </c>
      <c r="K248" s="153" t="s">
        <v>177</v>
      </c>
      <c r="L248" s="24"/>
      <c r="M248" s="157" t="s">
        <v>1</v>
      </c>
      <c r="N248" s="158" t="s">
        <v>39</v>
      </c>
      <c r="O248" s="51"/>
      <c r="P248" s="159">
        <f>O248*H248</f>
        <v>0</v>
      </c>
      <c r="Q248" s="159">
        <v>1.1622199999999999E-2</v>
      </c>
      <c r="R248" s="159">
        <f>Q248*H248</f>
        <v>0.23970787499999999</v>
      </c>
      <c r="S248" s="159">
        <v>0</v>
      </c>
      <c r="T248" s="160">
        <f>S248*H248</f>
        <v>0</v>
      </c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R248" s="161" t="s">
        <v>178</v>
      </c>
      <c r="AT248" s="161" t="s">
        <v>173</v>
      </c>
      <c r="AU248" s="161" t="s">
        <v>83</v>
      </c>
      <c r="AY248" s="11" t="s">
        <v>171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1" t="s">
        <v>81</v>
      </c>
      <c r="BK248" s="162">
        <f>ROUND(I248*H248,2)</f>
        <v>0</v>
      </c>
      <c r="BL248" s="11" t="s">
        <v>178</v>
      </c>
      <c r="BM248" s="161" t="s">
        <v>850</v>
      </c>
    </row>
    <row r="249" spans="1:65" s="27" customFormat="1" ht="29.25">
      <c r="A249" s="23"/>
      <c r="B249" s="24"/>
      <c r="C249" s="23"/>
      <c r="D249" s="163" t="s">
        <v>180</v>
      </c>
      <c r="E249" s="23"/>
      <c r="F249" s="164" t="s">
        <v>851</v>
      </c>
      <c r="G249" s="23"/>
      <c r="H249" s="23"/>
      <c r="I249" s="3"/>
      <c r="J249" s="23"/>
      <c r="K249" s="23"/>
      <c r="L249" s="24"/>
      <c r="M249" s="165"/>
      <c r="N249" s="166"/>
      <c r="O249" s="51"/>
      <c r="P249" s="51"/>
      <c r="Q249" s="51"/>
      <c r="R249" s="51"/>
      <c r="S249" s="51"/>
      <c r="T249" s="52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T249" s="11" t="s">
        <v>180</v>
      </c>
      <c r="AU249" s="11" t="s">
        <v>83</v>
      </c>
    </row>
    <row r="250" spans="1:65" s="167" customFormat="1">
      <c r="B250" s="168"/>
      <c r="D250" s="163" t="s">
        <v>182</v>
      </c>
      <c r="E250" s="169" t="s">
        <v>1</v>
      </c>
      <c r="F250" s="170" t="s">
        <v>344</v>
      </c>
      <c r="H250" s="171">
        <v>20.625</v>
      </c>
      <c r="I250" s="6"/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182</v>
      </c>
      <c r="AU250" s="169" t="s">
        <v>83</v>
      </c>
      <c r="AV250" s="167" t="s">
        <v>83</v>
      </c>
      <c r="AW250" s="167" t="s">
        <v>31</v>
      </c>
      <c r="AX250" s="167" t="s">
        <v>81</v>
      </c>
      <c r="AY250" s="169" t="s">
        <v>171</v>
      </c>
    </row>
    <row r="251" spans="1:65" s="138" customFormat="1" ht="22.9" customHeight="1">
      <c r="B251" s="139"/>
      <c r="D251" s="140" t="s">
        <v>73</v>
      </c>
      <c r="E251" s="149" t="s">
        <v>220</v>
      </c>
      <c r="F251" s="149" t="s">
        <v>445</v>
      </c>
      <c r="I251" s="4"/>
      <c r="J251" s="150">
        <f>BK251</f>
        <v>0</v>
      </c>
      <c r="L251" s="139"/>
      <c r="M251" s="143"/>
      <c r="N251" s="144"/>
      <c r="O251" s="144"/>
      <c r="P251" s="145">
        <f>SUM(P252:P273)</f>
        <v>0</v>
      </c>
      <c r="Q251" s="144"/>
      <c r="R251" s="145">
        <f>SUM(R252:R273)</f>
        <v>62.30585529999999</v>
      </c>
      <c r="S251" s="144"/>
      <c r="T251" s="146">
        <f>SUM(T252:T273)</f>
        <v>69.106799999999993</v>
      </c>
      <c r="AR251" s="140" t="s">
        <v>81</v>
      </c>
      <c r="AT251" s="147" t="s">
        <v>73</v>
      </c>
      <c r="AU251" s="147" t="s">
        <v>81</v>
      </c>
      <c r="AY251" s="140" t="s">
        <v>171</v>
      </c>
      <c r="BK251" s="148">
        <f>SUM(BK252:BK273)</f>
        <v>0</v>
      </c>
    </row>
    <row r="252" spans="1:65" s="27" customFormat="1" ht="16.5" customHeight="1">
      <c r="A252" s="23"/>
      <c r="B252" s="24"/>
      <c r="C252" s="151" t="s">
        <v>408</v>
      </c>
      <c r="D252" s="151" t="s">
        <v>173</v>
      </c>
      <c r="E252" s="152" t="s">
        <v>852</v>
      </c>
      <c r="F252" s="153" t="s">
        <v>853</v>
      </c>
      <c r="G252" s="154" t="s">
        <v>191</v>
      </c>
      <c r="H252" s="155">
        <v>13.41</v>
      </c>
      <c r="I252" s="5"/>
      <c r="J252" s="156">
        <f>ROUND(I252*H252,2)</f>
        <v>0</v>
      </c>
      <c r="K252" s="153" t="s">
        <v>177</v>
      </c>
      <c r="L252" s="24"/>
      <c r="M252" s="157" t="s">
        <v>1</v>
      </c>
      <c r="N252" s="158" t="s">
        <v>39</v>
      </c>
      <c r="O252" s="51"/>
      <c r="P252" s="159">
        <f>O252*H252</f>
        <v>0</v>
      </c>
      <c r="Q252" s="159">
        <v>2.9413299999999998</v>
      </c>
      <c r="R252" s="159">
        <f>Q252*H252</f>
        <v>39.443235299999998</v>
      </c>
      <c r="S252" s="159">
        <v>0</v>
      </c>
      <c r="T252" s="160">
        <f>S252*H252</f>
        <v>0</v>
      </c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R252" s="161" t="s">
        <v>178</v>
      </c>
      <c r="AT252" s="161" t="s">
        <v>173</v>
      </c>
      <c r="AU252" s="161" t="s">
        <v>83</v>
      </c>
      <c r="AY252" s="11" t="s">
        <v>171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1" t="s">
        <v>81</v>
      </c>
      <c r="BK252" s="162">
        <f>ROUND(I252*H252,2)</f>
        <v>0</v>
      </c>
      <c r="BL252" s="11" t="s">
        <v>178</v>
      </c>
      <c r="BM252" s="161" t="s">
        <v>854</v>
      </c>
    </row>
    <row r="253" spans="1:65" s="27" customFormat="1">
      <c r="A253" s="23"/>
      <c r="B253" s="24"/>
      <c r="C253" s="23"/>
      <c r="D253" s="163" t="s">
        <v>180</v>
      </c>
      <c r="E253" s="23"/>
      <c r="F253" s="164" t="s">
        <v>855</v>
      </c>
      <c r="G253" s="23"/>
      <c r="H253" s="23"/>
      <c r="I253" s="3"/>
      <c r="J253" s="23"/>
      <c r="K253" s="23"/>
      <c r="L253" s="24"/>
      <c r="M253" s="165"/>
      <c r="N253" s="166"/>
      <c r="O253" s="51"/>
      <c r="P253" s="51"/>
      <c r="Q253" s="51"/>
      <c r="R253" s="51"/>
      <c r="S253" s="51"/>
      <c r="T253" s="52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T253" s="11" t="s">
        <v>180</v>
      </c>
      <c r="AU253" s="11" t="s">
        <v>83</v>
      </c>
    </row>
    <row r="254" spans="1:65" s="27" customFormat="1" ht="16.5" customHeight="1">
      <c r="A254" s="23"/>
      <c r="B254" s="24"/>
      <c r="C254" s="175" t="s">
        <v>413</v>
      </c>
      <c r="D254" s="175" t="s">
        <v>259</v>
      </c>
      <c r="E254" s="176" t="s">
        <v>856</v>
      </c>
      <c r="F254" s="177" t="s">
        <v>857</v>
      </c>
      <c r="G254" s="178" t="s">
        <v>191</v>
      </c>
      <c r="H254" s="179">
        <v>13.41</v>
      </c>
      <c r="I254" s="7"/>
      <c r="J254" s="180">
        <f>ROUND(I254*H254,2)</f>
        <v>0</v>
      </c>
      <c r="K254" s="177" t="s">
        <v>1</v>
      </c>
      <c r="L254" s="181"/>
      <c r="M254" s="182" t="s">
        <v>1</v>
      </c>
      <c r="N254" s="183" t="s">
        <v>39</v>
      </c>
      <c r="O254" s="51"/>
      <c r="P254" s="159">
        <f>O254*H254</f>
        <v>0</v>
      </c>
      <c r="Q254" s="159">
        <v>1.3839999999999999</v>
      </c>
      <c r="R254" s="159">
        <f>Q254*H254</f>
        <v>18.559439999999999</v>
      </c>
      <c r="S254" s="159">
        <v>0</v>
      </c>
      <c r="T254" s="160">
        <f>S254*H254</f>
        <v>0</v>
      </c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R254" s="161" t="s">
        <v>214</v>
      </c>
      <c r="AT254" s="161" t="s">
        <v>259</v>
      </c>
      <c r="AU254" s="161" t="s">
        <v>83</v>
      </c>
      <c r="AY254" s="11" t="s">
        <v>171</v>
      </c>
      <c r="BE254" s="162">
        <f>IF(N254="základní",J254,0)</f>
        <v>0</v>
      </c>
      <c r="BF254" s="162">
        <f>IF(N254="snížená",J254,0)</f>
        <v>0</v>
      </c>
      <c r="BG254" s="162">
        <f>IF(N254="zákl. přenesená",J254,0)</f>
        <v>0</v>
      </c>
      <c r="BH254" s="162">
        <f>IF(N254="sníž. přenesená",J254,0)</f>
        <v>0</v>
      </c>
      <c r="BI254" s="162">
        <f>IF(N254="nulová",J254,0)</f>
        <v>0</v>
      </c>
      <c r="BJ254" s="11" t="s">
        <v>81</v>
      </c>
      <c r="BK254" s="162">
        <f>ROUND(I254*H254,2)</f>
        <v>0</v>
      </c>
      <c r="BL254" s="11" t="s">
        <v>178</v>
      </c>
      <c r="BM254" s="161" t="s">
        <v>858</v>
      </c>
    </row>
    <row r="255" spans="1:65" s="27" customFormat="1">
      <c r="A255" s="23"/>
      <c r="B255" s="24"/>
      <c r="C255" s="23"/>
      <c r="D255" s="163" t="s">
        <v>180</v>
      </c>
      <c r="E255" s="23"/>
      <c r="F255" s="164" t="s">
        <v>859</v>
      </c>
      <c r="G255" s="23"/>
      <c r="H255" s="23"/>
      <c r="I255" s="3"/>
      <c r="J255" s="23"/>
      <c r="K255" s="23"/>
      <c r="L255" s="24"/>
      <c r="M255" s="165"/>
      <c r="N255" s="166"/>
      <c r="O255" s="51"/>
      <c r="P255" s="51"/>
      <c r="Q255" s="51"/>
      <c r="R255" s="51"/>
      <c r="S255" s="51"/>
      <c r="T255" s="52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T255" s="11" t="s">
        <v>180</v>
      </c>
      <c r="AU255" s="11" t="s">
        <v>83</v>
      </c>
    </row>
    <row r="256" spans="1:65" s="27" customFormat="1" ht="16.5" customHeight="1">
      <c r="A256" s="23"/>
      <c r="B256" s="24"/>
      <c r="C256" s="151" t="s">
        <v>418</v>
      </c>
      <c r="D256" s="151" t="s">
        <v>173</v>
      </c>
      <c r="E256" s="152" t="s">
        <v>447</v>
      </c>
      <c r="F256" s="153" t="s">
        <v>448</v>
      </c>
      <c r="G256" s="154" t="s">
        <v>176</v>
      </c>
      <c r="H256" s="155">
        <v>55.25</v>
      </c>
      <c r="I256" s="5"/>
      <c r="J256" s="156">
        <f>ROUND(I256*H256,2)</f>
        <v>0</v>
      </c>
      <c r="K256" s="153" t="s">
        <v>177</v>
      </c>
      <c r="L256" s="24"/>
      <c r="M256" s="157" t="s">
        <v>1</v>
      </c>
      <c r="N256" s="158" t="s">
        <v>39</v>
      </c>
      <c r="O256" s="51"/>
      <c r="P256" s="159">
        <f>O256*H256</f>
        <v>0</v>
      </c>
      <c r="Q256" s="159">
        <v>0</v>
      </c>
      <c r="R256" s="159">
        <f>Q256*H256</f>
        <v>0</v>
      </c>
      <c r="S256" s="159">
        <v>0</v>
      </c>
      <c r="T256" s="160">
        <f>S256*H256</f>
        <v>0</v>
      </c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R256" s="161" t="s">
        <v>178</v>
      </c>
      <c r="AT256" s="161" t="s">
        <v>173</v>
      </c>
      <c r="AU256" s="161" t="s">
        <v>83</v>
      </c>
      <c r="AY256" s="11" t="s">
        <v>171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1" t="s">
        <v>81</v>
      </c>
      <c r="BK256" s="162">
        <f>ROUND(I256*H256,2)</f>
        <v>0</v>
      </c>
      <c r="BL256" s="11" t="s">
        <v>178</v>
      </c>
      <c r="BM256" s="161" t="s">
        <v>860</v>
      </c>
    </row>
    <row r="257" spans="1:65" s="27" customFormat="1">
      <c r="A257" s="23"/>
      <c r="B257" s="24"/>
      <c r="C257" s="23"/>
      <c r="D257" s="163" t="s">
        <v>180</v>
      </c>
      <c r="E257" s="23"/>
      <c r="F257" s="164" t="s">
        <v>450</v>
      </c>
      <c r="G257" s="23"/>
      <c r="H257" s="23"/>
      <c r="I257" s="3"/>
      <c r="J257" s="23"/>
      <c r="K257" s="23"/>
      <c r="L257" s="24"/>
      <c r="M257" s="165"/>
      <c r="N257" s="166"/>
      <c r="O257" s="51"/>
      <c r="P257" s="51"/>
      <c r="Q257" s="51"/>
      <c r="R257" s="51"/>
      <c r="S257" s="51"/>
      <c r="T257" s="52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T257" s="11" t="s">
        <v>180</v>
      </c>
      <c r="AU257" s="11" t="s">
        <v>83</v>
      </c>
    </row>
    <row r="258" spans="1:65" s="27" customFormat="1" ht="21.75" customHeight="1">
      <c r="A258" s="23"/>
      <c r="B258" s="24"/>
      <c r="C258" s="151" t="s">
        <v>422</v>
      </c>
      <c r="D258" s="151" t="s">
        <v>173</v>
      </c>
      <c r="E258" s="152" t="s">
        <v>861</v>
      </c>
      <c r="F258" s="153" t="s">
        <v>862</v>
      </c>
      <c r="G258" s="154" t="s">
        <v>191</v>
      </c>
      <c r="H258" s="155">
        <v>39</v>
      </c>
      <c r="I258" s="5"/>
      <c r="J258" s="156">
        <f>ROUND(I258*H258,2)</f>
        <v>0</v>
      </c>
      <c r="K258" s="153" t="s">
        <v>177</v>
      </c>
      <c r="L258" s="24"/>
      <c r="M258" s="157" t="s">
        <v>1</v>
      </c>
      <c r="N258" s="158" t="s">
        <v>39</v>
      </c>
      <c r="O258" s="51"/>
      <c r="P258" s="159">
        <f>O258*H258</f>
        <v>0</v>
      </c>
      <c r="Q258" s="159">
        <v>3.4499999999999999E-3</v>
      </c>
      <c r="R258" s="159">
        <f>Q258*H258</f>
        <v>0.13455</v>
      </c>
      <c r="S258" s="159">
        <v>0</v>
      </c>
      <c r="T258" s="160">
        <f>S258*H258</f>
        <v>0</v>
      </c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R258" s="161" t="s">
        <v>178</v>
      </c>
      <c r="AT258" s="161" t="s">
        <v>173</v>
      </c>
      <c r="AU258" s="161" t="s">
        <v>83</v>
      </c>
      <c r="AY258" s="11" t="s">
        <v>171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1" t="s">
        <v>81</v>
      </c>
      <c r="BK258" s="162">
        <f>ROUND(I258*H258,2)</f>
        <v>0</v>
      </c>
      <c r="BL258" s="11" t="s">
        <v>178</v>
      </c>
      <c r="BM258" s="161" t="s">
        <v>863</v>
      </c>
    </row>
    <row r="259" spans="1:65" s="27" customFormat="1" ht="19.5">
      <c r="A259" s="23"/>
      <c r="B259" s="24"/>
      <c r="C259" s="23"/>
      <c r="D259" s="163" t="s">
        <v>180</v>
      </c>
      <c r="E259" s="23"/>
      <c r="F259" s="164" t="s">
        <v>864</v>
      </c>
      <c r="G259" s="23"/>
      <c r="H259" s="23"/>
      <c r="I259" s="3"/>
      <c r="J259" s="23"/>
      <c r="K259" s="23"/>
      <c r="L259" s="24"/>
      <c r="M259" s="165"/>
      <c r="N259" s="166"/>
      <c r="O259" s="51"/>
      <c r="P259" s="51"/>
      <c r="Q259" s="51"/>
      <c r="R259" s="51"/>
      <c r="S259" s="51"/>
      <c r="T259" s="52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T259" s="11" t="s">
        <v>180</v>
      </c>
      <c r="AU259" s="11" t="s">
        <v>83</v>
      </c>
    </row>
    <row r="260" spans="1:65" s="167" customFormat="1">
      <c r="B260" s="168"/>
      <c r="D260" s="163" t="s">
        <v>182</v>
      </c>
      <c r="E260" s="169" t="s">
        <v>1</v>
      </c>
      <c r="F260" s="170" t="s">
        <v>865</v>
      </c>
      <c r="H260" s="171">
        <v>39</v>
      </c>
      <c r="I260" s="6"/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182</v>
      </c>
      <c r="AU260" s="169" t="s">
        <v>83</v>
      </c>
      <c r="AV260" s="167" t="s">
        <v>83</v>
      </c>
      <c r="AW260" s="167" t="s">
        <v>31</v>
      </c>
      <c r="AX260" s="167" t="s">
        <v>81</v>
      </c>
      <c r="AY260" s="169" t="s">
        <v>171</v>
      </c>
    </row>
    <row r="261" spans="1:65" s="27" customFormat="1" ht="44.25" customHeight="1">
      <c r="A261" s="23"/>
      <c r="B261" s="24"/>
      <c r="C261" s="175" t="s">
        <v>427</v>
      </c>
      <c r="D261" s="175" t="s">
        <v>259</v>
      </c>
      <c r="E261" s="176" t="s">
        <v>866</v>
      </c>
      <c r="F261" s="177" t="s">
        <v>867</v>
      </c>
      <c r="G261" s="178" t="s">
        <v>176</v>
      </c>
      <c r="H261" s="179">
        <v>39</v>
      </c>
      <c r="I261" s="7"/>
      <c r="J261" s="180">
        <f>ROUND(I261*H261,2)</f>
        <v>0</v>
      </c>
      <c r="K261" s="177" t="s">
        <v>177</v>
      </c>
      <c r="L261" s="181"/>
      <c r="M261" s="182" t="s">
        <v>1</v>
      </c>
      <c r="N261" s="183" t="s">
        <v>39</v>
      </c>
      <c r="O261" s="51"/>
      <c r="P261" s="159">
        <f>O261*H261</f>
        <v>0</v>
      </c>
      <c r="Q261" s="159">
        <v>5.3E-3</v>
      </c>
      <c r="R261" s="159">
        <f>Q261*H261</f>
        <v>0.20669999999999999</v>
      </c>
      <c r="S261" s="159">
        <v>0</v>
      </c>
      <c r="T261" s="160">
        <f>S261*H261</f>
        <v>0</v>
      </c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R261" s="161" t="s">
        <v>214</v>
      </c>
      <c r="AT261" s="161" t="s">
        <v>259</v>
      </c>
      <c r="AU261" s="161" t="s">
        <v>83</v>
      </c>
      <c r="AY261" s="11" t="s">
        <v>171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1" t="s">
        <v>81</v>
      </c>
      <c r="BK261" s="162">
        <f>ROUND(I261*H261,2)</f>
        <v>0</v>
      </c>
      <c r="BL261" s="11" t="s">
        <v>178</v>
      </c>
      <c r="BM261" s="161" t="s">
        <v>868</v>
      </c>
    </row>
    <row r="262" spans="1:65" s="27" customFormat="1" ht="29.25">
      <c r="A262" s="23"/>
      <c r="B262" s="24"/>
      <c r="C262" s="23"/>
      <c r="D262" s="163" t="s">
        <v>180</v>
      </c>
      <c r="E262" s="23"/>
      <c r="F262" s="164" t="s">
        <v>867</v>
      </c>
      <c r="G262" s="23"/>
      <c r="H262" s="23"/>
      <c r="I262" s="3"/>
      <c r="J262" s="23"/>
      <c r="K262" s="23"/>
      <c r="L262" s="24"/>
      <c r="M262" s="165"/>
      <c r="N262" s="166"/>
      <c r="O262" s="51"/>
      <c r="P262" s="51"/>
      <c r="Q262" s="51"/>
      <c r="R262" s="51"/>
      <c r="S262" s="51"/>
      <c r="T262" s="52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T262" s="11" t="s">
        <v>180</v>
      </c>
      <c r="AU262" s="11" t="s">
        <v>83</v>
      </c>
    </row>
    <row r="263" spans="1:65" s="27" customFormat="1" ht="21.75" customHeight="1">
      <c r="A263" s="23"/>
      <c r="B263" s="24"/>
      <c r="C263" s="151" t="s">
        <v>432</v>
      </c>
      <c r="D263" s="151" t="s">
        <v>173</v>
      </c>
      <c r="E263" s="152" t="s">
        <v>869</v>
      </c>
      <c r="F263" s="153" t="s">
        <v>870</v>
      </c>
      <c r="G263" s="154" t="s">
        <v>379</v>
      </c>
      <c r="H263" s="155">
        <v>2</v>
      </c>
      <c r="I263" s="5"/>
      <c r="J263" s="156">
        <f>ROUND(I263*H263,2)</f>
        <v>0</v>
      </c>
      <c r="K263" s="153" t="s">
        <v>177</v>
      </c>
      <c r="L263" s="24"/>
      <c r="M263" s="157" t="s">
        <v>1</v>
      </c>
      <c r="N263" s="158" t="s">
        <v>39</v>
      </c>
      <c r="O263" s="51"/>
      <c r="P263" s="159">
        <f>O263*H263</f>
        <v>0</v>
      </c>
      <c r="Q263" s="159">
        <v>6.4850000000000003E-3</v>
      </c>
      <c r="R263" s="159">
        <f>Q263*H263</f>
        <v>1.2970000000000001E-2</v>
      </c>
      <c r="S263" s="159">
        <v>0</v>
      </c>
      <c r="T263" s="160">
        <f>S263*H263</f>
        <v>0</v>
      </c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R263" s="161" t="s">
        <v>178</v>
      </c>
      <c r="AT263" s="161" t="s">
        <v>173</v>
      </c>
      <c r="AU263" s="161" t="s">
        <v>83</v>
      </c>
      <c r="AY263" s="11" t="s">
        <v>171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1" t="s">
        <v>81</v>
      </c>
      <c r="BK263" s="162">
        <f>ROUND(I263*H263,2)</f>
        <v>0</v>
      </c>
      <c r="BL263" s="11" t="s">
        <v>178</v>
      </c>
      <c r="BM263" s="161" t="s">
        <v>871</v>
      </c>
    </row>
    <row r="264" spans="1:65" s="27" customFormat="1" ht="19.5">
      <c r="A264" s="23"/>
      <c r="B264" s="24"/>
      <c r="C264" s="23"/>
      <c r="D264" s="163" t="s">
        <v>180</v>
      </c>
      <c r="E264" s="23"/>
      <c r="F264" s="164" t="s">
        <v>872</v>
      </c>
      <c r="G264" s="23"/>
      <c r="H264" s="23"/>
      <c r="I264" s="3"/>
      <c r="J264" s="23"/>
      <c r="K264" s="23"/>
      <c r="L264" s="24"/>
      <c r="M264" s="165"/>
      <c r="N264" s="166"/>
      <c r="O264" s="51"/>
      <c r="P264" s="51"/>
      <c r="Q264" s="51"/>
      <c r="R264" s="51"/>
      <c r="S264" s="51"/>
      <c r="T264" s="52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T264" s="11" t="s">
        <v>180</v>
      </c>
      <c r="AU264" s="11" t="s">
        <v>83</v>
      </c>
    </row>
    <row r="265" spans="1:65" s="27" customFormat="1" ht="16.5" customHeight="1">
      <c r="A265" s="23"/>
      <c r="B265" s="24"/>
      <c r="C265" s="151" t="s">
        <v>438</v>
      </c>
      <c r="D265" s="151" t="s">
        <v>173</v>
      </c>
      <c r="E265" s="152" t="s">
        <v>873</v>
      </c>
      <c r="F265" s="153" t="s">
        <v>874</v>
      </c>
      <c r="G265" s="154" t="s">
        <v>207</v>
      </c>
      <c r="H265" s="155">
        <v>15.231999999999999</v>
      </c>
      <c r="I265" s="5"/>
      <c r="J265" s="156">
        <f>ROUND(I265*H265,2)</f>
        <v>0</v>
      </c>
      <c r="K265" s="153" t="s">
        <v>177</v>
      </c>
      <c r="L265" s="24"/>
      <c r="M265" s="157" t="s">
        <v>1</v>
      </c>
      <c r="N265" s="158" t="s">
        <v>39</v>
      </c>
      <c r="O265" s="51"/>
      <c r="P265" s="159">
        <f>O265*H265</f>
        <v>0</v>
      </c>
      <c r="Q265" s="159">
        <v>0.12</v>
      </c>
      <c r="R265" s="159">
        <f>Q265*H265</f>
        <v>1.8278399999999999</v>
      </c>
      <c r="S265" s="159">
        <v>2.1</v>
      </c>
      <c r="T265" s="160">
        <f>S265*H265</f>
        <v>31.987200000000001</v>
      </c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R265" s="161" t="s">
        <v>178</v>
      </c>
      <c r="AT265" s="161" t="s">
        <v>173</v>
      </c>
      <c r="AU265" s="161" t="s">
        <v>83</v>
      </c>
      <c r="AY265" s="11" t="s">
        <v>171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1" t="s">
        <v>81</v>
      </c>
      <c r="BK265" s="162">
        <f>ROUND(I265*H265,2)</f>
        <v>0</v>
      </c>
      <c r="BL265" s="11" t="s">
        <v>178</v>
      </c>
      <c r="BM265" s="161" t="s">
        <v>875</v>
      </c>
    </row>
    <row r="266" spans="1:65" s="27" customFormat="1">
      <c r="A266" s="23"/>
      <c r="B266" s="24"/>
      <c r="C266" s="23"/>
      <c r="D266" s="163" t="s">
        <v>180</v>
      </c>
      <c r="E266" s="23"/>
      <c r="F266" s="164" t="s">
        <v>876</v>
      </c>
      <c r="G266" s="23"/>
      <c r="H266" s="23"/>
      <c r="I266" s="3"/>
      <c r="J266" s="23"/>
      <c r="K266" s="23"/>
      <c r="L266" s="24"/>
      <c r="M266" s="165"/>
      <c r="N266" s="166"/>
      <c r="O266" s="51"/>
      <c r="P266" s="51"/>
      <c r="Q266" s="51"/>
      <c r="R266" s="51"/>
      <c r="S266" s="51"/>
      <c r="T266" s="52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T266" s="11" t="s">
        <v>180</v>
      </c>
      <c r="AU266" s="11" t="s">
        <v>83</v>
      </c>
    </row>
    <row r="267" spans="1:65" s="167" customFormat="1">
      <c r="B267" s="168"/>
      <c r="D267" s="163" t="s">
        <v>182</v>
      </c>
      <c r="E267" s="169" t="s">
        <v>1</v>
      </c>
      <c r="F267" s="170" t="s">
        <v>877</v>
      </c>
      <c r="H267" s="171">
        <v>15.231999999999999</v>
      </c>
      <c r="I267" s="6"/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182</v>
      </c>
      <c r="AU267" s="169" t="s">
        <v>83</v>
      </c>
      <c r="AV267" s="167" t="s">
        <v>83</v>
      </c>
      <c r="AW267" s="167" t="s">
        <v>31</v>
      </c>
      <c r="AX267" s="167" t="s">
        <v>81</v>
      </c>
      <c r="AY267" s="169" t="s">
        <v>171</v>
      </c>
    </row>
    <row r="268" spans="1:65" s="27" customFormat="1" ht="21.75" customHeight="1">
      <c r="A268" s="23"/>
      <c r="B268" s="24"/>
      <c r="C268" s="151" t="s">
        <v>446</v>
      </c>
      <c r="D268" s="151" t="s">
        <v>173</v>
      </c>
      <c r="E268" s="152" t="s">
        <v>878</v>
      </c>
      <c r="F268" s="153" t="s">
        <v>879</v>
      </c>
      <c r="G268" s="154" t="s">
        <v>207</v>
      </c>
      <c r="H268" s="155">
        <v>17.675999999999998</v>
      </c>
      <c r="I268" s="5"/>
      <c r="J268" s="156">
        <f>ROUND(I268*H268,2)</f>
        <v>0</v>
      </c>
      <c r="K268" s="153" t="s">
        <v>177</v>
      </c>
      <c r="L268" s="24"/>
      <c r="M268" s="157" t="s">
        <v>1</v>
      </c>
      <c r="N268" s="158" t="s">
        <v>39</v>
      </c>
      <c r="O268" s="51"/>
      <c r="P268" s="159">
        <f>O268*H268</f>
        <v>0</v>
      </c>
      <c r="Q268" s="159">
        <v>0.12</v>
      </c>
      <c r="R268" s="159">
        <f>Q268*H268</f>
        <v>2.1211199999999999</v>
      </c>
      <c r="S268" s="159">
        <v>2.1</v>
      </c>
      <c r="T268" s="160">
        <f>S268*H268</f>
        <v>37.119599999999998</v>
      </c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R268" s="161" t="s">
        <v>178</v>
      </c>
      <c r="AT268" s="161" t="s">
        <v>173</v>
      </c>
      <c r="AU268" s="161" t="s">
        <v>83</v>
      </c>
      <c r="AY268" s="11" t="s">
        <v>171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1" t="s">
        <v>81</v>
      </c>
      <c r="BK268" s="162">
        <f>ROUND(I268*H268,2)</f>
        <v>0</v>
      </c>
      <c r="BL268" s="11" t="s">
        <v>178</v>
      </c>
      <c r="BM268" s="161" t="s">
        <v>880</v>
      </c>
    </row>
    <row r="269" spans="1:65" s="27" customFormat="1" ht="19.5">
      <c r="A269" s="23"/>
      <c r="B269" s="24"/>
      <c r="C269" s="23"/>
      <c r="D269" s="163" t="s">
        <v>180</v>
      </c>
      <c r="E269" s="23"/>
      <c r="F269" s="164" t="s">
        <v>881</v>
      </c>
      <c r="G269" s="23"/>
      <c r="H269" s="23"/>
      <c r="I269" s="3"/>
      <c r="J269" s="23"/>
      <c r="K269" s="23"/>
      <c r="L269" s="24"/>
      <c r="M269" s="165"/>
      <c r="N269" s="166"/>
      <c r="O269" s="51"/>
      <c r="P269" s="51"/>
      <c r="Q269" s="51"/>
      <c r="R269" s="51"/>
      <c r="S269" s="51"/>
      <c r="T269" s="52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T269" s="11" t="s">
        <v>180</v>
      </c>
      <c r="AU269" s="11" t="s">
        <v>83</v>
      </c>
    </row>
    <row r="270" spans="1:65" s="167" customFormat="1">
      <c r="B270" s="168"/>
      <c r="D270" s="163" t="s">
        <v>182</v>
      </c>
      <c r="E270" s="169" t="s">
        <v>1</v>
      </c>
      <c r="F270" s="170" t="s">
        <v>882</v>
      </c>
      <c r="H270" s="171">
        <v>14.28</v>
      </c>
      <c r="I270" s="6"/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182</v>
      </c>
      <c r="AU270" s="169" t="s">
        <v>83</v>
      </c>
      <c r="AV270" s="167" t="s">
        <v>83</v>
      </c>
      <c r="AW270" s="167" t="s">
        <v>31</v>
      </c>
      <c r="AX270" s="167" t="s">
        <v>74</v>
      </c>
      <c r="AY270" s="169" t="s">
        <v>171</v>
      </c>
    </row>
    <row r="271" spans="1:65" s="167" customFormat="1">
      <c r="B271" s="168"/>
      <c r="D271" s="163" t="s">
        <v>182</v>
      </c>
      <c r="E271" s="169" t="s">
        <v>1</v>
      </c>
      <c r="F271" s="170" t="s">
        <v>883</v>
      </c>
      <c r="H271" s="171">
        <v>0.54</v>
      </c>
      <c r="I271" s="6"/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182</v>
      </c>
      <c r="AU271" s="169" t="s">
        <v>83</v>
      </c>
      <c r="AV271" s="167" t="s">
        <v>83</v>
      </c>
      <c r="AW271" s="167" t="s">
        <v>31</v>
      </c>
      <c r="AX271" s="167" t="s">
        <v>74</v>
      </c>
      <c r="AY271" s="169" t="s">
        <v>171</v>
      </c>
    </row>
    <row r="272" spans="1:65" s="167" customFormat="1">
      <c r="B272" s="168"/>
      <c r="D272" s="163" t="s">
        <v>182</v>
      </c>
      <c r="E272" s="169" t="s">
        <v>1</v>
      </c>
      <c r="F272" s="170" t="s">
        <v>884</v>
      </c>
      <c r="H272" s="171">
        <v>2.8559999999999999</v>
      </c>
      <c r="I272" s="6"/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182</v>
      </c>
      <c r="AU272" s="169" t="s">
        <v>83</v>
      </c>
      <c r="AV272" s="167" t="s">
        <v>83</v>
      </c>
      <c r="AW272" s="167" t="s">
        <v>31</v>
      </c>
      <c r="AX272" s="167" t="s">
        <v>74</v>
      </c>
      <c r="AY272" s="169" t="s">
        <v>171</v>
      </c>
    </row>
    <row r="273" spans="1:65" s="185" customFormat="1">
      <c r="B273" s="186"/>
      <c r="D273" s="163" t="s">
        <v>182</v>
      </c>
      <c r="E273" s="187" t="s">
        <v>1</v>
      </c>
      <c r="F273" s="188" t="s">
        <v>338</v>
      </c>
      <c r="H273" s="189">
        <v>17.675999999999998</v>
      </c>
      <c r="I273" s="8"/>
      <c r="L273" s="186"/>
      <c r="M273" s="190"/>
      <c r="N273" s="191"/>
      <c r="O273" s="191"/>
      <c r="P273" s="191"/>
      <c r="Q273" s="191"/>
      <c r="R273" s="191"/>
      <c r="S273" s="191"/>
      <c r="T273" s="192"/>
      <c r="AT273" s="187" t="s">
        <v>182</v>
      </c>
      <c r="AU273" s="187" t="s">
        <v>83</v>
      </c>
      <c r="AV273" s="185" t="s">
        <v>178</v>
      </c>
      <c r="AW273" s="185" t="s">
        <v>31</v>
      </c>
      <c r="AX273" s="185" t="s">
        <v>81</v>
      </c>
      <c r="AY273" s="187" t="s">
        <v>171</v>
      </c>
    </row>
    <row r="274" spans="1:65" s="138" customFormat="1" ht="22.9" customHeight="1">
      <c r="B274" s="139"/>
      <c r="D274" s="140" t="s">
        <v>73</v>
      </c>
      <c r="E274" s="149" t="s">
        <v>541</v>
      </c>
      <c r="F274" s="149" t="s">
        <v>542</v>
      </c>
      <c r="I274" s="4"/>
      <c r="J274" s="150">
        <f>BK274</f>
        <v>0</v>
      </c>
      <c r="L274" s="139"/>
      <c r="M274" s="143"/>
      <c r="N274" s="144"/>
      <c r="O274" s="144"/>
      <c r="P274" s="145">
        <f>SUM(P275:P294)</f>
        <v>0</v>
      </c>
      <c r="Q274" s="144"/>
      <c r="R274" s="145">
        <f>SUM(R275:R294)</f>
        <v>0</v>
      </c>
      <c r="S274" s="144"/>
      <c r="T274" s="146">
        <f>SUM(T275:T294)</f>
        <v>0</v>
      </c>
      <c r="AR274" s="140" t="s">
        <v>81</v>
      </c>
      <c r="AT274" s="147" t="s">
        <v>73</v>
      </c>
      <c r="AU274" s="147" t="s">
        <v>81</v>
      </c>
      <c r="AY274" s="140" t="s">
        <v>171</v>
      </c>
      <c r="BK274" s="148">
        <f>SUM(BK275:BK294)</f>
        <v>0</v>
      </c>
    </row>
    <row r="275" spans="1:65" s="27" customFormat="1" ht="16.5" customHeight="1">
      <c r="A275" s="23"/>
      <c r="B275" s="24"/>
      <c r="C275" s="151" t="s">
        <v>451</v>
      </c>
      <c r="D275" s="151" t="s">
        <v>173</v>
      </c>
      <c r="E275" s="152" t="s">
        <v>544</v>
      </c>
      <c r="F275" s="153" t="s">
        <v>545</v>
      </c>
      <c r="G275" s="154" t="s">
        <v>223</v>
      </c>
      <c r="H275" s="155">
        <v>224.25</v>
      </c>
      <c r="I275" s="5"/>
      <c r="J275" s="156">
        <f>ROUND(I275*H275,2)</f>
        <v>0</v>
      </c>
      <c r="K275" s="153" t="s">
        <v>177</v>
      </c>
      <c r="L275" s="24"/>
      <c r="M275" s="157" t="s">
        <v>1</v>
      </c>
      <c r="N275" s="158" t="s">
        <v>39</v>
      </c>
      <c r="O275" s="51"/>
      <c r="P275" s="159">
        <f>O275*H275</f>
        <v>0</v>
      </c>
      <c r="Q275" s="159">
        <v>0</v>
      </c>
      <c r="R275" s="159">
        <f>Q275*H275</f>
        <v>0</v>
      </c>
      <c r="S275" s="159">
        <v>0</v>
      </c>
      <c r="T275" s="160">
        <f>S275*H275</f>
        <v>0</v>
      </c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R275" s="161" t="s">
        <v>178</v>
      </c>
      <c r="AT275" s="161" t="s">
        <v>173</v>
      </c>
      <c r="AU275" s="161" t="s">
        <v>83</v>
      </c>
      <c r="AY275" s="11" t="s">
        <v>171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1" t="s">
        <v>81</v>
      </c>
      <c r="BK275" s="162">
        <f>ROUND(I275*H275,2)</f>
        <v>0</v>
      </c>
      <c r="BL275" s="11" t="s">
        <v>178</v>
      </c>
      <c r="BM275" s="161" t="s">
        <v>885</v>
      </c>
    </row>
    <row r="276" spans="1:65" s="27" customFormat="1" ht="39">
      <c r="A276" s="23"/>
      <c r="B276" s="24"/>
      <c r="C276" s="23"/>
      <c r="D276" s="163" t="s">
        <v>180</v>
      </c>
      <c r="E276" s="23"/>
      <c r="F276" s="164" t="s">
        <v>547</v>
      </c>
      <c r="G276" s="23"/>
      <c r="H276" s="23"/>
      <c r="I276" s="3"/>
      <c r="J276" s="23"/>
      <c r="K276" s="23"/>
      <c r="L276" s="24"/>
      <c r="M276" s="165"/>
      <c r="N276" s="166"/>
      <c r="O276" s="51"/>
      <c r="P276" s="51"/>
      <c r="Q276" s="51"/>
      <c r="R276" s="51"/>
      <c r="S276" s="51"/>
      <c r="T276" s="52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T276" s="11" t="s">
        <v>180</v>
      </c>
      <c r="AU276" s="11" t="s">
        <v>83</v>
      </c>
    </row>
    <row r="277" spans="1:65" s="27" customFormat="1" ht="33" customHeight="1">
      <c r="A277" s="23"/>
      <c r="B277" s="24"/>
      <c r="C277" s="151" t="s">
        <v>456</v>
      </c>
      <c r="D277" s="151" t="s">
        <v>173</v>
      </c>
      <c r="E277" s="152" t="s">
        <v>886</v>
      </c>
      <c r="F277" s="153" t="s">
        <v>887</v>
      </c>
      <c r="G277" s="154" t="s">
        <v>223</v>
      </c>
      <c r="H277" s="155">
        <v>65.816000000000003</v>
      </c>
      <c r="I277" s="5"/>
      <c r="J277" s="156">
        <f>ROUND(I277*H277,2)</f>
        <v>0</v>
      </c>
      <c r="K277" s="153" t="s">
        <v>177</v>
      </c>
      <c r="L277" s="24"/>
      <c r="M277" s="157" t="s">
        <v>1</v>
      </c>
      <c r="N277" s="158" t="s">
        <v>39</v>
      </c>
      <c r="O277" s="51"/>
      <c r="P277" s="159">
        <f>O277*H277</f>
        <v>0</v>
      </c>
      <c r="Q277" s="159">
        <v>0</v>
      </c>
      <c r="R277" s="159">
        <f>Q277*H277</f>
        <v>0</v>
      </c>
      <c r="S277" s="159">
        <v>0</v>
      </c>
      <c r="T277" s="160">
        <f>S277*H277</f>
        <v>0</v>
      </c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R277" s="161" t="s">
        <v>178</v>
      </c>
      <c r="AT277" s="161" t="s">
        <v>173</v>
      </c>
      <c r="AU277" s="161" t="s">
        <v>83</v>
      </c>
      <c r="AY277" s="11" t="s">
        <v>171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1" t="s">
        <v>81</v>
      </c>
      <c r="BK277" s="162">
        <f>ROUND(I277*H277,2)</f>
        <v>0</v>
      </c>
      <c r="BL277" s="11" t="s">
        <v>178</v>
      </c>
      <c r="BM277" s="161" t="s">
        <v>888</v>
      </c>
    </row>
    <row r="278" spans="1:65" s="27" customFormat="1" ht="29.25">
      <c r="A278" s="23"/>
      <c r="B278" s="24"/>
      <c r="C278" s="23"/>
      <c r="D278" s="163" t="s">
        <v>180</v>
      </c>
      <c r="E278" s="23"/>
      <c r="F278" s="164" t="s">
        <v>889</v>
      </c>
      <c r="G278" s="23"/>
      <c r="H278" s="23"/>
      <c r="I278" s="3"/>
      <c r="J278" s="23"/>
      <c r="K278" s="23"/>
      <c r="L278" s="24"/>
      <c r="M278" s="165"/>
      <c r="N278" s="166"/>
      <c r="O278" s="51"/>
      <c r="P278" s="51"/>
      <c r="Q278" s="51"/>
      <c r="R278" s="51"/>
      <c r="S278" s="51"/>
      <c r="T278" s="52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T278" s="11" t="s">
        <v>180</v>
      </c>
      <c r="AU278" s="11" t="s">
        <v>83</v>
      </c>
    </row>
    <row r="279" spans="1:65" s="27" customFormat="1" ht="21.75" customHeight="1">
      <c r="A279" s="23"/>
      <c r="B279" s="24"/>
      <c r="C279" s="151" t="s">
        <v>461</v>
      </c>
      <c r="D279" s="151" t="s">
        <v>173</v>
      </c>
      <c r="E279" s="152" t="s">
        <v>554</v>
      </c>
      <c r="F279" s="153" t="s">
        <v>555</v>
      </c>
      <c r="G279" s="154" t="s">
        <v>223</v>
      </c>
      <c r="H279" s="155">
        <v>158.434</v>
      </c>
      <c r="I279" s="5"/>
      <c r="J279" s="156">
        <f>ROUND(I279*H279,2)</f>
        <v>0</v>
      </c>
      <c r="K279" s="153" t="s">
        <v>177</v>
      </c>
      <c r="L279" s="24"/>
      <c r="M279" s="157" t="s">
        <v>1</v>
      </c>
      <c r="N279" s="158" t="s">
        <v>39</v>
      </c>
      <c r="O279" s="51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R279" s="161" t="s">
        <v>178</v>
      </c>
      <c r="AT279" s="161" t="s">
        <v>173</v>
      </c>
      <c r="AU279" s="161" t="s">
        <v>83</v>
      </c>
      <c r="AY279" s="11" t="s">
        <v>171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1" t="s">
        <v>81</v>
      </c>
      <c r="BK279" s="162">
        <f>ROUND(I279*H279,2)</f>
        <v>0</v>
      </c>
      <c r="BL279" s="11" t="s">
        <v>178</v>
      </c>
      <c r="BM279" s="161" t="s">
        <v>890</v>
      </c>
    </row>
    <row r="280" spans="1:65" s="27" customFormat="1" ht="29.25">
      <c r="A280" s="23"/>
      <c r="B280" s="24"/>
      <c r="C280" s="23"/>
      <c r="D280" s="163" t="s">
        <v>180</v>
      </c>
      <c r="E280" s="23"/>
      <c r="F280" s="164" t="s">
        <v>557</v>
      </c>
      <c r="G280" s="23"/>
      <c r="H280" s="23"/>
      <c r="I280" s="3"/>
      <c r="J280" s="23"/>
      <c r="K280" s="23"/>
      <c r="L280" s="24"/>
      <c r="M280" s="165"/>
      <c r="N280" s="166"/>
      <c r="O280" s="51"/>
      <c r="P280" s="51"/>
      <c r="Q280" s="51"/>
      <c r="R280" s="51"/>
      <c r="S280" s="51"/>
      <c r="T280" s="52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T280" s="11" t="s">
        <v>180</v>
      </c>
      <c r="AU280" s="11" t="s">
        <v>83</v>
      </c>
    </row>
    <row r="281" spans="1:65" s="167" customFormat="1">
      <c r="B281" s="168"/>
      <c r="D281" s="163" t="s">
        <v>182</v>
      </c>
      <c r="E281" s="169" t="s">
        <v>1</v>
      </c>
      <c r="F281" s="170" t="s">
        <v>891</v>
      </c>
      <c r="H281" s="171">
        <v>158.434</v>
      </c>
      <c r="I281" s="6"/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182</v>
      </c>
      <c r="AU281" s="169" t="s">
        <v>83</v>
      </c>
      <c r="AV281" s="167" t="s">
        <v>83</v>
      </c>
      <c r="AW281" s="167" t="s">
        <v>31</v>
      </c>
      <c r="AX281" s="167" t="s">
        <v>81</v>
      </c>
      <c r="AY281" s="169" t="s">
        <v>171</v>
      </c>
    </row>
    <row r="282" spans="1:65" s="27" customFormat="1" ht="16.5" customHeight="1">
      <c r="A282" s="23"/>
      <c r="B282" s="24"/>
      <c r="C282" s="151" t="s">
        <v>465</v>
      </c>
      <c r="D282" s="151" t="s">
        <v>173</v>
      </c>
      <c r="E282" s="152" t="s">
        <v>560</v>
      </c>
      <c r="F282" s="153" t="s">
        <v>561</v>
      </c>
      <c r="G282" s="154" t="s">
        <v>223</v>
      </c>
      <c r="H282" s="155">
        <v>224.25</v>
      </c>
      <c r="I282" s="5"/>
      <c r="J282" s="156">
        <f>ROUND(I282*H282,2)</f>
        <v>0</v>
      </c>
      <c r="K282" s="153" t="s">
        <v>177</v>
      </c>
      <c r="L282" s="24"/>
      <c r="M282" s="157" t="s">
        <v>1</v>
      </c>
      <c r="N282" s="158" t="s">
        <v>39</v>
      </c>
      <c r="O282" s="51"/>
      <c r="P282" s="159">
        <f>O282*H282</f>
        <v>0</v>
      </c>
      <c r="Q282" s="159">
        <v>0</v>
      </c>
      <c r="R282" s="159">
        <f>Q282*H282</f>
        <v>0</v>
      </c>
      <c r="S282" s="159">
        <v>0</v>
      </c>
      <c r="T282" s="160">
        <f>S282*H282</f>
        <v>0</v>
      </c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R282" s="161" t="s">
        <v>178</v>
      </c>
      <c r="AT282" s="161" t="s">
        <v>173</v>
      </c>
      <c r="AU282" s="161" t="s">
        <v>83</v>
      </c>
      <c r="AY282" s="11" t="s">
        <v>171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1" t="s">
        <v>81</v>
      </c>
      <c r="BK282" s="162">
        <f>ROUND(I282*H282,2)</f>
        <v>0</v>
      </c>
      <c r="BL282" s="11" t="s">
        <v>178</v>
      </c>
      <c r="BM282" s="161" t="s">
        <v>892</v>
      </c>
    </row>
    <row r="283" spans="1:65" s="27" customFormat="1" ht="29.25">
      <c r="A283" s="23"/>
      <c r="B283" s="24"/>
      <c r="C283" s="23"/>
      <c r="D283" s="163" t="s">
        <v>180</v>
      </c>
      <c r="E283" s="23"/>
      <c r="F283" s="164" t="s">
        <v>563</v>
      </c>
      <c r="G283" s="23"/>
      <c r="H283" s="23"/>
      <c r="I283" s="3"/>
      <c r="J283" s="23"/>
      <c r="K283" s="23"/>
      <c r="L283" s="24"/>
      <c r="M283" s="165"/>
      <c r="N283" s="166"/>
      <c r="O283" s="51"/>
      <c r="P283" s="51"/>
      <c r="Q283" s="51"/>
      <c r="R283" s="51"/>
      <c r="S283" s="51"/>
      <c r="T283" s="52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T283" s="11" t="s">
        <v>180</v>
      </c>
      <c r="AU283" s="11" t="s">
        <v>83</v>
      </c>
    </row>
    <row r="284" spans="1:65" s="27" customFormat="1" ht="21.75" customHeight="1">
      <c r="A284" s="23"/>
      <c r="B284" s="24"/>
      <c r="C284" s="151" t="s">
        <v>471</v>
      </c>
      <c r="D284" s="151" t="s">
        <v>173</v>
      </c>
      <c r="E284" s="152" t="s">
        <v>565</v>
      </c>
      <c r="F284" s="153" t="s">
        <v>566</v>
      </c>
      <c r="G284" s="154" t="s">
        <v>223</v>
      </c>
      <c r="H284" s="155">
        <v>2915.25</v>
      </c>
      <c r="I284" s="5"/>
      <c r="J284" s="156">
        <f>ROUND(I284*H284,2)</f>
        <v>0</v>
      </c>
      <c r="K284" s="153" t="s">
        <v>177</v>
      </c>
      <c r="L284" s="24"/>
      <c r="M284" s="157" t="s">
        <v>1</v>
      </c>
      <c r="N284" s="158" t="s">
        <v>39</v>
      </c>
      <c r="O284" s="51"/>
      <c r="P284" s="159">
        <f>O284*H284</f>
        <v>0</v>
      </c>
      <c r="Q284" s="159">
        <v>0</v>
      </c>
      <c r="R284" s="159">
        <f>Q284*H284</f>
        <v>0</v>
      </c>
      <c r="S284" s="159">
        <v>0</v>
      </c>
      <c r="T284" s="160">
        <f>S284*H284</f>
        <v>0</v>
      </c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R284" s="161" t="s">
        <v>178</v>
      </c>
      <c r="AT284" s="161" t="s">
        <v>173</v>
      </c>
      <c r="AU284" s="161" t="s">
        <v>83</v>
      </c>
      <c r="AY284" s="11" t="s">
        <v>171</v>
      </c>
      <c r="BE284" s="162">
        <f>IF(N284="základní",J284,0)</f>
        <v>0</v>
      </c>
      <c r="BF284" s="162">
        <f>IF(N284="snížená",J284,0)</f>
        <v>0</v>
      </c>
      <c r="BG284" s="162">
        <f>IF(N284="zákl. přenesená",J284,0)</f>
        <v>0</v>
      </c>
      <c r="BH284" s="162">
        <f>IF(N284="sníž. přenesená",J284,0)</f>
        <v>0</v>
      </c>
      <c r="BI284" s="162">
        <f>IF(N284="nulová",J284,0)</f>
        <v>0</v>
      </c>
      <c r="BJ284" s="11" t="s">
        <v>81</v>
      </c>
      <c r="BK284" s="162">
        <f>ROUND(I284*H284,2)</f>
        <v>0</v>
      </c>
      <c r="BL284" s="11" t="s">
        <v>178</v>
      </c>
      <c r="BM284" s="161" t="s">
        <v>893</v>
      </c>
    </row>
    <row r="285" spans="1:65" s="27" customFormat="1" ht="29.25">
      <c r="A285" s="23"/>
      <c r="B285" s="24"/>
      <c r="C285" s="23"/>
      <c r="D285" s="163" t="s">
        <v>180</v>
      </c>
      <c r="E285" s="23"/>
      <c r="F285" s="164" t="s">
        <v>568</v>
      </c>
      <c r="G285" s="23"/>
      <c r="H285" s="23"/>
      <c r="I285" s="3"/>
      <c r="J285" s="23"/>
      <c r="K285" s="23"/>
      <c r="L285" s="24"/>
      <c r="M285" s="165"/>
      <c r="N285" s="166"/>
      <c r="O285" s="51"/>
      <c r="P285" s="51"/>
      <c r="Q285" s="51"/>
      <c r="R285" s="51"/>
      <c r="S285" s="51"/>
      <c r="T285" s="52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T285" s="11" t="s">
        <v>180</v>
      </c>
      <c r="AU285" s="11" t="s">
        <v>83</v>
      </c>
    </row>
    <row r="286" spans="1:65" s="167" customFormat="1">
      <c r="B286" s="168"/>
      <c r="D286" s="163" t="s">
        <v>182</v>
      </c>
      <c r="F286" s="170" t="s">
        <v>894</v>
      </c>
      <c r="H286" s="171">
        <v>2915.25</v>
      </c>
      <c r="I286" s="6"/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182</v>
      </c>
      <c r="AU286" s="169" t="s">
        <v>83</v>
      </c>
      <c r="AV286" s="167" t="s">
        <v>83</v>
      </c>
      <c r="AW286" s="167" t="s">
        <v>3</v>
      </c>
      <c r="AX286" s="167" t="s">
        <v>81</v>
      </c>
      <c r="AY286" s="169" t="s">
        <v>171</v>
      </c>
    </row>
    <row r="287" spans="1:65" s="27" customFormat="1" ht="21.75" customHeight="1">
      <c r="A287" s="23"/>
      <c r="B287" s="24"/>
      <c r="C287" s="151" t="s">
        <v>477</v>
      </c>
      <c r="D287" s="151" t="s">
        <v>173</v>
      </c>
      <c r="E287" s="152" t="s">
        <v>571</v>
      </c>
      <c r="F287" s="153" t="s">
        <v>572</v>
      </c>
      <c r="G287" s="154" t="s">
        <v>223</v>
      </c>
      <c r="H287" s="155">
        <v>224.25</v>
      </c>
      <c r="I287" s="5"/>
      <c r="J287" s="156">
        <f>ROUND(I287*H287,2)</f>
        <v>0</v>
      </c>
      <c r="K287" s="153" t="s">
        <v>177</v>
      </c>
      <c r="L287" s="24"/>
      <c r="M287" s="157" t="s">
        <v>1</v>
      </c>
      <c r="N287" s="158" t="s">
        <v>39</v>
      </c>
      <c r="O287" s="51"/>
      <c r="P287" s="159">
        <f>O287*H287</f>
        <v>0</v>
      </c>
      <c r="Q287" s="159">
        <v>0</v>
      </c>
      <c r="R287" s="159">
        <f>Q287*H287</f>
        <v>0</v>
      </c>
      <c r="S287" s="159">
        <v>0</v>
      </c>
      <c r="T287" s="160">
        <f>S287*H287</f>
        <v>0</v>
      </c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R287" s="161" t="s">
        <v>178</v>
      </c>
      <c r="AT287" s="161" t="s">
        <v>173</v>
      </c>
      <c r="AU287" s="161" t="s">
        <v>83</v>
      </c>
      <c r="AY287" s="11" t="s">
        <v>171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1" t="s">
        <v>81</v>
      </c>
      <c r="BK287" s="162">
        <f>ROUND(I287*H287,2)</f>
        <v>0</v>
      </c>
      <c r="BL287" s="11" t="s">
        <v>178</v>
      </c>
      <c r="BM287" s="161" t="s">
        <v>895</v>
      </c>
    </row>
    <row r="288" spans="1:65" s="27" customFormat="1" ht="29.25">
      <c r="A288" s="23"/>
      <c r="B288" s="24"/>
      <c r="C288" s="23"/>
      <c r="D288" s="163" t="s">
        <v>180</v>
      </c>
      <c r="E288" s="23"/>
      <c r="F288" s="164" t="s">
        <v>574</v>
      </c>
      <c r="G288" s="23"/>
      <c r="H288" s="23"/>
      <c r="I288" s="3"/>
      <c r="J288" s="23"/>
      <c r="K288" s="23"/>
      <c r="L288" s="24"/>
      <c r="M288" s="165"/>
      <c r="N288" s="166"/>
      <c r="O288" s="51"/>
      <c r="P288" s="51"/>
      <c r="Q288" s="51"/>
      <c r="R288" s="51"/>
      <c r="S288" s="51"/>
      <c r="T288" s="52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T288" s="11" t="s">
        <v>180</v>
      </c>
      <c r="AU288" s="11" t="s">
        <v>83</v>
      </c>
    </row>
    <row r="289" spans="1:65" s="27" customFormat="1" ht="16.5" customHeight="1">
      <c r="A289" s="23"/>
      <c r="B289" s="24"/>
      <c r="C289" s="151" t="s">
        <v>481</v>
      </c>
      <c r="D289" s="151" t="s">
        <v>173</v>
      </c>
      <c r="E289" s="152" t="s">
        <v>576</v>
      </c>
      <c r="F289" s="153" t="s">
        <v>577</v>
      </c>
      <c r="G289" s="154" t="s">
        <v>223</v>
      </c>
      <c r="H289" s="155">
        <v>65.816000000000003</v>
      </c>
      <c r="I289" s="5"/>
      <c r="J289" s="156">
        <f>ROUND(I289*H289,2)</f>
        <v>0</v>
      </c>
      <c r="K289" s="153" t="s">
        <v>177</v>
      </c>
      <c r="L289" s="24"/>
      <c r="M289" s="157" t="s">
        <v>1</v>
      </c>
      <c r="N289" s="158" t="s">
        <v>39</v>
      </c>
      <c r="O289" s="51"/>
      <c r="P289" s="159">
        <f>O289*H289</f>
        <v>0</v>
      </c>
      <c r="Q289" s="159">
        <v>0</v>
      </c>
      <c r="R289" s="159">
        <f>Q289*H289</f>
        <v>0</v>
      </c>
      <c r="S289" s="159">
        <v>0</v>
      </c>
      <c r="T289" s="160">
        <f>S289*H289</f>
        <v>0</v>
      </c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R289" s="161" t="s">
        <v>178</v>
      </c>
      <c r="AT289" s="161" t="s">
        <v>173</v>
      </c>
      <c r="AU289" s="161" t="s">
        <v>83</v>
      </c>
      <c r="AY289" s="11" t="s">
        <v>171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1" t="s">
        <v>81</v>
      </c>
      <c r="BK289" s="162">
        <f>ROUND(I289*H289,2)</f>
        <v>0</v>
      </c>
      <c r="BL289" s="11" t="s">
        <v>178</v>
      </c>
      <c r="BM289" s="161" t="s">
        <v>896</v>
      </c>
    </row>
    <row r="290" spans="1:65" s="27" customFormat="1" ht="19.5">
      <c r="A290" s="23"/>
      <c r="B290" s="24"/>
      <c r="C290" s="23"/>
      <c r="D290" s="163" t="s">
        <v>180</v>
      </c>
      <c r="E290" s="23"/>
      <c r="F290" s="164" t="s">
        <v>579</v>
      </c>
      <c r="G290" s="23"/>
      <c r="H290" s="23"/>
      <c r="I290" s="3"/>
      <c r="J290" s="23"/>
      <c r="K290" s="23"/>
      <c r="L290" s="24"/>
      <c r="M290" s="165"/>
      <c r="N290" s="166"/>
      <c r="O290" s="51"/>
      <c r="P290" s="51"/>
      <c r="Q290" s="51"/>
      <c r="R290" s="51"/>
      <c r="S290" s="51"/>
      <c r="T290" s="52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T290" s="11" t="s">
        <v>180</v>
      </c>
      <c r="AU290" s="11" t="s">
        <v>83</v>
      </c>
    </row>
    <row r="291" spans="1:65" s="167" customFormat="1">
      <c r="B291" s="168"/>
      <c r="D291" s="163" t="s">
        <v>182</v>
      </c>
      <c r="E291" s="169" t="s">
        <v>1</v>
      </c>
      <c r="F291" s="170" t="s">
        <v>897</v>
      </c>
      <c r="H291" s="171">
        <v>65.816000000000003</v>
      </c>
      <c r="I291" s="6"/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182</v>
      </c>
      <c r="AU291" s="169" t="s">
        <v>83</v>
      </c>
      <c r="AV291" s="167" t="s">
        <v>83</v>
      </c>
      <c r="AW291" s="167" t="s">
        <v>31</v>
      </c>
      <c r="AX291" s="167" t="s">
        <v>81</v>
      </c>
      <c r="AY291" s="169" t="s">
        <v>171</v>
      </c>
    </row>
    <row r="292" spans="1:65" s="27" customFormat="1" ht="16.5" customHeight="1">
      <c r="A292" s="23"/>
      <c r="B292" s="24"/>
      <c r="C292" s="151" t="s">
        <v>487</v>
      </c>
      <c r="D292" s="151" t="s">
        <v>173</v>
      </c>
      <c r="E292" s="152" t="s">
        <v>898</v>
      </c>
      <c r="F292" s="153" t="s">
        <v>899</v>
      </c>
      <c r="G292" s="154" t="s">
        <v>223</v>
      </c>
      <c r="H292" s="155">
        <v>158.434</v>
      </c>
      <c r="I292" s="5"/>
      <c r="J292" s="156">
        <f>ROUND(I292*H292,2)</f>
        <v>0</v>
      </c>
      <c r="K292" s="153" t="s">
        <v>177</v>
      </c>
      <c r="L292" s="24"/>
      <c r="M292" s="157" t="s">
        <v>1</v>
      </c>
      <c r="N292" s="158" t="s">
        <v>39</v>
      </c>
      <c r="O292" s="51"/>
      <c r="P292" s="159">
        <f>O292*H292</f>
        <v>0</v>
      </c>
      <c r="Q292" s="159">
        <v>0</v>
      </c>
      <c r="R292" s="159">
        <f>Q292*H292</f>
        <v>0</v>
      </c>
      <c r="S292" s="159">
        <v>0</v>
      </c>
      <c r="T292" s="160">
        <f>S292*H292</f>
        <v>0</v>
      </c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R292" s="161" t="s">
        <v>178</v>
      </c>
      <c r="AT292" s="161" t="s">
        <v>173</v>
      </c>
      <c r="AU292" s="161" t="s">
        <v>83</v>
      </c>
      <c r="AY292" s="11" t="s">
        <v>171</v>
      </c>
      <c r="BE292" s="162">
        <f>IF(N292="základní",J292,0)</f>
        <v>0</v>
      </c>
      <c r="BF292" s="162">
        <f>IF(N292="snížená",J292,0)</f>
        <v>0</v>
      </c>
      <c r="BG292" s="162">
        <f>IF(N292="zákl. přenesená",J292,0)</f>
        <v>0</v>
      </c>
      <c r="BH292" s="162">
        <f>IF(N292="sníž. přenesená",J292,0)</f>
        <v>0</v>
      </c>
      <c r="BI292" s="162">
        <f>IF(N292="nulová",J292,0)</f>
        <v>0</v>
      </c>
      <c r="BJ292" s="11" t="s">
        <v>81</v>
      </c>
      <c r="BK292" s="162">
        <f>ROUND(I292*H292,2)</f>
        <v>0</v>
      </c>
      <c r="BL292" s="11" t="s">
        <v>178</v>
      </c>
      <c r="BM292" s="161" t="s">
        <v>900</v>
      </c>
    </row>
    <row r="293" spans="1:65" s="27" customFormat="1" ht="19.5">
      <c r="A293" s="23"/>
      <c r="B293" s="24"/>
      <c r="C293" s="23"/>
      <c r="D293" s="163" t="s">
        <v>180</v>
      </c>
      <c r="E293" s="23"/>
      <c r="F293" s="164" t="s">
        <v>901</v>
      </c>
      <c r="G293" s="23"/>
      <c r="H293" s="23"/>
      <c r="I293" s="3"/>
      <c r="J293" s="23"/>
      <c r="K293" s="23"/>
      <c r="L293" s="24"/>
      <c r="M293" s="165"/>
      <c r="N293" s="166"/>
      <c r="O293" s="51"/>
      <c r="P293" s="51"/>
      <c r="Q293" s="51"/>
      <c r="R293" s="51"/>
      <c r="S293" s="51"/>
      <c r="T293" s="52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T293" s="11" t="s">
        <v>180</v>
      </c>
      <c r="AU293" s="11" t="s">
        <v>83</v>
      </c>
    </row>
    <row r="294" spans="1:65" s="167" customFormat="1">
      <c r="B294" s="168"/>
      <c r="D294" s="163" t="s">
        <v>182</v>
      </c>
      <c r="E294" s="169" t="s">
        <v>1</v>
      </c>
      <c r="F294" s="170" t="s">
        <v>902</v>
      </c>
      <c r="H294" s="171">
        <v>158.434</v>
      </c>
      <c r="I294" s="6"/>
      <c r="L294" s="168"/>
      <c r="M294" s="172"/>
      <c r="N294" s="173"/>
      <c r="O294" s="173"/>
      <c r="P294" s="173"/>
      <c r="Q294" s="173"/>
      <c r="R294" s="173"/>
      <c r="S294" s="173"/>
      <c r="T294" s="174"/>
      <c r="AT294" s="169" t="s">
        <v>182</v>
      </c>
      <c r="AU294" s="169" t="s">
        <v>83</v>
      </c>
      <c r="AV294" s="167" t="s">
        <v>83</v>
      </c>
      <c r="AW294" s="167" t="s">
        <v>31</v>
      </c>
      <c r="AX294" s="167" t="s">
        <v>81</v>
      </c>
      <c r="AY294" s="169" t="s">
        <v>171</v>
      </c>
    </row>
    <row r="295" spans="1:65" s="138" customFormat="1" ht="22.9" customHeight="1">
      <c r="B295" s="139"/>
      <c r="D295" s="140" t="s">
        <v>73</v>
      </c>
      <c r="E295" s="149" t="s">
        <v>580</v>
      </c>
      <c r="F295" s="149" t="s">
        <v>581</v>
      </c>
      <c r="I295" s="4"/>
      <c r="J295" s="150">
        <f>BK295</f>
        <v>0</v>
      </c>
      <c r="L295" s="139"/>
      <c r="M295" s="143"/>
      <c r="N295" s="144"/>
      <c r="O295" s="144"/>
      <c r="P295" s="145">
        <f>SUM(P296:P299)</f>
        <v>0</v>
      </c>
      <c r="Q295" s="144"/>
      <c r="R295" s="145">
        <f>SUM(R296:R299)</f>
        <v>0</v>
      </c>
      <c r="S295" s="144"/>
      <c r="T295" s="146">
        <f>SUM(T296:T299)</f>
        <v>0</v>
      </c>
      <c r="AR295" s="140" t="s">
        <v>81</v>
      </c>
      <c r="AT295" s="147" t="s">
        <v>73</v>
      </c>
      <c r="AU295" s="147" t="s">
        <v>81</v>
      </c>
      <c r="AY295" s="140" t="s">
        <v>171</v>
      </c>
      <c r="BK295" s="148">
        <f>SUM(BK296:BK299)</f>
        <v>0</v>
      </c>
    </row>
    <row r="296" spans="1:65" s="27" customFormat="1" ht="21.75" customHeight="1">
      <c r="A296" s="23"/>
      <c r="B296" s="24"/>
      <c r="C296" s="151" t="s">
        <v>493</v>
      </c>
      <c r="D296" s="151" t="s">
        <v>173</v>
      </c>
      <c r="E296" s="152" t="s">
        <v>583</v>
      </c>
      <c r="F296" s="153" t="s">
        <v>584</v>
      </c>
      <c r="G296" s="154" t="s">
        <v>223</v>
      </c>
      <c r="H296" s="155">
        <v>498.476</v>
      </c>
      <c r="I296" s="5"/>
      <c r="J296" s="156">
        <f>ROUND(I296*H296,2)</f>
        <v>0</v>
      </c>
      <c r="K296" s="153" t="s">
        <v>177</v>
      </c>
      <c r="L296" s="24"/>
      <c r="M296" s="157" t="s">
        <v>1</v>
      </c>
      <c r="N296" s="158" t="s">
        <v>39</v>
      </c>
      <c r="O296" s="51"/>
      <c r="P296" s="159">
        <f>O296*H296</f>
        <v>0</v>
      </c>
      <c r="Q296" s="159">
        <v>0</v>
      </c>
      <c r="R296" s="159">
        <f>Q296*H296</f>
        <v>0</v>
      </c>
      <c r="S296" s="159">
        <v>0</v>
      </c>
      <c r="T296" s="160">
        <f>S296*H296</f>
        <v>0</v>
      </c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R296" s="161" t="s">
        <v>178</v>
      </c>
      <c r="AT296" s="161" t="s">
        <v>173</v>
      </c>
      <c r="AU296" s="161" t="s">
        <v>83</v>
      </c>
      <c r="AY296" s="11" t="s">
        <v>171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1" t="s">
        <v>81</v>
      </c>
      <c r="BK296" s="162">
        <f>ROUND(I296*H296,2)</f>
        <v>0</v>
      </c>
      <c r="BL296" s="11" t="s">
        <v>178</v>
      </c>
      <c r="BM296" s="161" t="s">
        <v>903</v>
      </c>
    </row>
    <row r="297" spans="1:65" s="27" customFormat="1" ht="29.25">
      <c r="A297" s="23"/>
      <c r="B297" s="24"/>
      <c r="C297" s="23"/>
      <c r="D297" s="163" t="s">
        <v>180</v>
      </c>
      <c r="E297" s="23"/>
      <c r="F297" s="164" t="s">
        <v>586</v>
      </c>
      <c r="G297" s="23"/>
      <c r="H297" s="23"/>
      <c r="I297" s="3"/>
      <c r="J297" s="23"/>
      <c r="K297" s="23"/>
      <c r="L297" s="24"/>
      <c r="M297" s="165"/>
      <c r="N297" s="166"/>
      <c r="O297" s="51"/>
      <c r="P297" s="51"/>
      <c r="Q297" s="51"/>
      <c r="R297" s="51"/>
      <c r="S297" s="51"/>
      <c r="T297" s="52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T297" s="11" t="s">
        <v>180</v>
      </c>
      <c r="AU297" s="11" t="s">
        <v>83</v>
      </c>
    </row>
    <row r="298" spans="1:65" s="27" customFormat="1" ht="21.75" customHeight="1">
      <c r="A298" s="23"/>
      <c r="B298" s="24"/>
      <c r="C298" s="151" t="s">
        <v>498</v>
      </c>
      <c r="D298" s="151" t="s">
        <v>173</v>
      </c>
      <c r="E298" s="152" t="s">
        <v>588</v>
      </c>
      <c r="F298" s="153" t="s">
        <v>589</v>
      </c>
      <c r="G298" s="154" t="s">
        <v>223</v>
      </c>
      <c r="H298" s="155">
        <v>498.476</v>
      </c>
      <c r="I298" s="5"/>
      <c r="J298" s="156">
        <f>ROUND(I298*H298,2)</f>
        <v>0</v>
      </c>
      <c r="K298" s="153" t="s">
        <v>177</v>
      </c>
      <c r="L298" s="24"/>
      <c r="M298" s="157" t="s">
        <v>1</v>
      </c>
      <c r="N298" s="158" t="s">
        <v>39</v>
      </c>
      <c r="O298" s="51"/>
      <c r="P298" s="159">
        <f>O298*H298</f>
        <v>0</v>
      </c>
      <c r="Q298" s="159">
        <v>0</v>
      </c>
      <c r="R298" s="159">
        <f>Q298*H298</f>
        <v>0</v>
      </c>
      <c r="S298" s="159">
        <v>0</v>
      </c>
      <c r="T298" s="160">
        <f>S298*H298</f>
        <v>0</v>
      </c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R298" s="161" t="s">
        <v>178</v>
      </c>
      <c r="AT298" s="161" t="s">
        <v>173</v>
      </c>
      <c r="AU298" s="161" t="s">
        <v>83</v>
      </c>
      <c r="AY298" s="11" t="s">
        <v>171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1" t="s">
        <v>81</v>
      </c>
      <c r="BK298" s="162">
        <f>ROUND(I298*H298,2)</f>
        <v>0</v>
      </c>
      <c r="BL298" s="11" t="s">
        <v>178</v>
      </c>
      <c r="BM298" s="161" t="s">
        <v>904</v>
      </c>
    </row>
    <row r="299" spans="1:65" s="27" customFormat="1" ht="29.25">
      <c r="A299" s="23"/>
      <c r="B299" s="24"/>
      <c r="C299" s="23"/>
      <c r="D299" s="163" t="s">
        <v>180</v>
      </c>
      <c r="E299" s="23"/>
      <c r="F299" s="164" t="s">
        <v>591</v>
      </c>
      <c r="G299" s="23"/>
      <c r="H299" s="23"/>
      <c r="I299" s="3"/>
      <c r="J299" s="23"/>
      <c r="K299" s="23"/>
      <c r="L299" s="24"/>
      <c r="M299" s="165"/>
      <c r="N299" s="166"/>
      <c r="O299" s="51"/>
      <c r="P299" s="51"/>
      <c r="Q299" s="51"/>
      <c r="R299" s="51"/>
      <c r="S299" s="51"/>
      <c r="T299" s="52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T299" s="11" t="s">
        <v>180</v>
      </c>
      <c r="AU299" s="11" t="s">
        <v>83</v>
      </c>
    </row>
    <row r="300" spans="1:65" s="138" customFormat="1" ht="25.9" customHeight="1">
      <c r="B300" s="139"/>
      <c r="D300" s="140" t="s">
        <v>73</v>
      </c>
      <c r="E300" s="141" t="s">
        <v>592</v>
      </c>
      <c r="F300" s="141" t="s">
        <v>593</v>
      </c>
      <c r="I300" s="4"/>
      <c r="J300" s="142">
        <f>BK300</f>
        <v>0</v>
      </c>
      <c r="L300" s="139"/>
      <c r="M300" s="143"/>
      <c r="N300" s="144"/>
      <c r="O300" s="144"/>
      <c r="P300" s="145">
        <f>P301</f>
        <v>0</v>
      </c>
      <c r="Q300" s="144"/>
      <c r="R300" s="145">
        <f>R301</f>
        <v>0.10302230000000001</v>
      </c>
      <c r="S300" s="144"/>
      <c r="T300" s="146">
        <f>T301</f>
        <v>0</v>
      </c>
      <c r="AR300" s="140" t="s">
        <v>83</v>
      </c>
      <c r="AT300" s="147" t="s">
        <v>73</v>
      </c>
      <c r="AU300" s="147" t="s">
        <v>74</v>
      </c>
      <c r="AY300" s="140" t="s">
        <v>171</v>
      </c>
      <c r="BK300" s="148">
        <f>BK301</f>
        <v>0</v>
      </c>
    </row>
    <row r="301" spans="1:65" s="138" customFormat="1" ht="22.9" customHeight="1">
      <c r="B301" s="139"/>
      <c r="D301" s="140" t="s">
        <v>73</v>
      </c>
      <c r="E301" s="149" t="s">
        <v>594</v>
      </c>
      <c r="F301" s="149" t="s">
        <v>595</v>
      </c>
      <c r="I301" s="4"/>
      <c r="J301" s="150">
        <f>BK301</f>
        <v>0</v>
      </c>
      <c r="L301" s="139"/>
      <c r="M301" s="143"/>
      <c r="N301" s="144"/>
      <c r="O301" s="144"/>
      <c r="P301" s="145">
        <f>SUM(P302:P308)</f>
        <v>0</v>
      </c>
      <c r="Q301" s="144"/>
      <c r="R301" s="145">
        <f>SUM(R302:R308)</f>
        <v>0.10302230000000001</v>
      </c>
      <c r="S301" s="144"/>
      <c r="T301" s="146">
        <f>SUM(T302:T308)</f>
        <v>0</v>
      </c>
      <c r="AR301" s="140" t="s">
        <v>83</v>
      </c>
      <c r="AT301" s="147" t="s">
        <v>73</v>
      </c>
      <c r="AU301" s="147" t="s">
        <v>81</v>
      </c>
      <c r="AY301" s="140" t="s">
        <v>171</v>
      </c>
      <c r="BK301" s="148">
        <f>SUM(BK302:BK308)</f>
        <v>0</v>
      </c>
    </row>
    <row r="302" spans="1:65" s="27" customFormat="1" ht="21.75" customHeight="1">
      <c r="A302" s="23"/>
      <c r="B302" s="24"/>
      <c r="C302" s="151" t="s">
        <v>503</v>
      </c>
      <c r="D302" s="151" t="s">
        <v>173</v>
      </c>
      <c r="E302" s="152" t="s">
        <v>905</v>
      </c>
      <c r="F302" s="153" t="s">
        <v>906</v>
      </c>
      <c r="G302" s="154" t="s">
        <v>176</v>
      </c>
      <c r="H302" s="155">
        <v>67.41</v>
      </c>
      <c r="I302" s="5"/>
      <c r="J302" s="156">
        <f>ROUND(I302*H302,2)</f>
        <v>0</v>
      </c>
      <c r="K302" s="153" t="s">
        <v>177</v>
      </c>
      <c r="L302" s="24"/>
      <c r="M302" s="157" t="s">
        <v>1</v>
      </c>
      <c r="N302" s="158" t="s">
        <v>39</v>
      </c>
      <c r="O302" s="51"/>
      <c r="P302" s="159">
        <f>O302*H302</f>
        <v>0</v>
      </c>
      <c r="Q302" s="159">
        <v>3.0000000000000001E-5</v>
      </c>
      <c r="R302" s="159">
        <f>Q302*H302</f>
        <v>2.0222999999999999E-3</v>
      </c>
      <c r="S302" s="159">
        <v>0</v>
      </c>
      <c r="T302" s="160">
        <f>S302*H302</f>
        <v>0</v>
      </c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R302" s="161" t="s">
        <v>258</v>
      </c>
      <c r="AT302" s="161" t="s">
        <v>173</v>
      </c>
      <c r="AU302" s="161" t="s">
        <v>83</v>
      </c>
      <c r="AY302" s="11" t="s">
        <v>171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1" t="s">
        <v>81</v>
      </c>
      <c r="BK302" s="162">
        <f>ROUND(I302*H302,2)</f>
        <v>0</v>
      </c>
      <c r="BL302" s="11" t="s">
        <v>258</v>
      </c>
      <c r="BM302" s="161" t="s">
        <v>907</v>
      </c>
    </row>
    <row r="303" spans="1:65" s="27" customFormat="1" ht="29.25">
      <c r="A303" s="23"/>
      <c r="B303" s="24"/>
      <c r="C303" s="23"/>
      <c r="D303" s="163" t="s">
        <v>180</v>
      </c>
      <c r="E303" s="23"/>
      <c r="F303" s="164" t="s">
        <v>908</v>
      </c>
      <c r="G303" s="23"/>
      <c r="H303" s="23"/>
      <c r="I303" s="3"/>
      <c r="J303" s="23"/>
      <c r="K303" s="23"/>
      <c r="L303" s="24"/>
      <c r="M303" s="165"/>
      <c r="N303" s="166"/>
      <c r="O303" s="51"/>
      <c r="P303" s="51"/>
      <c r="Q303" s="51"/>
      <c r="R303" s="51"/>
      <c r="S303" s="51"/>
      <c r="T303" s="52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T303" s="11" t="s">
        <v>180</v>
      </c>
      <c r="AU303" s="11" t="s">
        <v>83</v>
      </c>
    </row>
    <row r="304" spans="1:65" s="27" customFormat="1" ht="16.5" customHeight="1">
      <c r="A304" s="23"/>
      <c r="B304" s="24"/>
      <c r="C304" s="175" t="s">
        <v>507</v>
      </c>
      <c r="D304" s="175" t="s">
        <v>259</v>
      </c>
      <c r="E304" s="176" t="s">
        <v>909</v>
      </c>
      <c r="F304" s="177" t="s">
        <v>910</v>
      </c>
      <c r="G304" s="178" t="s">
        <v>223</v>
      </c>
      <c r="H304" s="179">
        <v>0.10100000000000001</v>
      </c>
      <c r="I304" s="7"/>
      <c r="J304" s="180">
        <f>ROUND(I304*H304,2)</f>
        <v>0</v>
      </c>
      <c r="K304" s="177" t="s">
        <v>177</v>
      </c>
      <c r="L304" s="181"/>
      <c r="M304" s="182" t="s">
        <v>1</v>
      </c>
      <c r="N304" s="183" t="s">
        <v>39</v>
      </c>
      <c r="O304" s="51"/>
      <c r="P304" s="159">
        <f>O304*H304</f>
        <v>0</v>
      </c>
      <c r="Q304" s="159">
        <v>1</v>
      </c>
      <c r="R304" s="159">
        <f>Q304*H304</f>
        <v>0.10100000000000001</v>
      </c>
      <c r="S304" s="159">
        <v>0</v>
      </c>
      <c r="T304" s="160">
        <f>S304*H304</f>
        <v>0</v>
      </c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R304" s="161" t="s">
        <v>345</v>
      </c>
      <c r="AT304" s="161" t="s">
        <v>259</v>
      </c>
      <c r="AU304" s="161" t="s">
        <v>83</v>
      </c>
      <c r="AY304" s="11" t="s">
        <v>171</v>
      </c>
      <c r="BE304" s="162">
        <f>IF(N304="základní",J304,0)</f>
        <v>0</v>
      </c>
      <c r="BF304" s="162">
        <f>IF(N304="snížená",J304,0)</f>
        <v>0</v>
      </c>
      <c r="BG304" s="162">
        <f>IF(N304="zákl. přenesená",J304,0)</f>
        <v>0</v>
      </c>
      <c r="BH304" s="162">
        <f>IF(N304="sníž. přenesená",J304,0)</f>
        <v>0</v>
      </c>
      <c r="BI304" s="162">
        <f>IF(N304="nulová",J304,0)</f>
        <v>0</v>
      </c>
      <c r="BJ304" s="11" t="s">
        <v>81</v>
      </c>
      <c r="BK304" s="162">
        <f>ROUND(I304*H304,2)</f>
        <v>0</v>
      </c>
      <c r="BL304" s="11" t="s">
        <v>258</v>
      </c>
      <c r="BM304" s="161" t="s">
        <v>911</v>
      </c>
    </row>
    <row r="305" spans="1:65" s="27" customFormat="1">
      <c r="A305" s="23"/>
      <c r="B305" s="24"/>
      <c r="C305" s="23"/>
      <c r="D305" s="163" t="s">
        <v>180</v>
      </c>
      <c r="E305" s="23"/>
      <c r="F305" s="164" t="s">
        <v>910</v>
      </c>
      <c r="G305" s="23"/>
      <c r="H305" s="23"/>
      <c r="I305" s="3"/>
      <c r="J305" s="23"/>
      <c r="K305" s="23"/>
      <c r="L305" s="24"/>
      <c r="M305" s="165"/>
      <c r="N305" s="166"/>
      <c r="O305" s="51"/>
      <c r="P305" s="51"/>
      <c r="Q305" s="51"/>
      <c r="R305" s="51"/>
      <c r="S305" s="51"/>
      <c r="T305" s="52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T305" s="11" t="s">
        <v>180</v>
      </c>
      <c r="AU305" s="11" t="s">
        <v>83</v>
      </c>
    </row>
    <row r="306" spans="1:65" s="167" customFormat="1">
      <c r="B306" s="168"/>
      <c r="D306" s="163" t="s">
        <v>182</v>
      </c>
      <c r="F306" s="170" t="s">
        <v>912</v>
      </c>
      <c r="H306" s="171">
        <v>0.10100000000000001</v>
      </c>
      <c r="I306" s="6"/>
      <c r="L306" s="168"/>
      <c r="M306" s="172"/>
      <c r="N306" s="173"/>
      <c r="O306" s="173"/>
      <c r="P306" s="173"/>
      <c r="Q306" s="173"/>
      <c r="R306" s="173"/>
      <c r="S306" s="173"/>
      <c r="T306" s="174"/>
      <c r="AT306" s="169" t="s">
        <v>182</v>
      </c>
      <c r="AU306" s="169" t="s">
        <v>83</v>
      </c>
      <c r="AV306" s="167" t="s">
        <v>83</v>
      </c>
      <c r="AW306" s="167" t="s">
        <v>3</v>
      </c>
      <c r="AX306" s="167" t="s">
        <v>81</v>
      </c>
      <c r="AY306" s="169" t="s">
        <v>171</v>
      </c>
    </row>
    <row r="307" spans="1:65" s="27" customFormat="1" ht="21.75" customHeight="1">
      <c r="A307" s="23"/>
      <c r="B307" s="24"/>
      <c r="C307" s="151" t="s">
        <v>511</v>
      </c>
      <c r="D307" s="151" t="s">
        <v>173</v>
      </c>
      <c r="E307" s="152" t="s">
        <v>649</v>
      </c>
      <c r="F307" s="153" t="s">
        <v>650</v>
      </c>
      <c r="G307" s="154" t="s">
        <v>651</v>
      </c>
      <c r="H307" s="193">
        <v>43.043999999999997</v>
      </c>
      <c r="I307" s="5"/>
      <c r="J307" s="156">
        <f>ROUND(I307*H307,2)</f>
        <v>0</v>
      </c>
      <c r="K307" s="153" t="s">
        <v>177</v>
      </c>
      <c r="L307" s="24"/>
      <c r="M307" s="157" t="s">
        <v>1</v>
      </c>
      <c r="N307" s="158" t="s">
        <v>39</v>
      </c>
      <c r="O307" s="51"/>
      <c r="P307" s="159">
        <f>O307*H307</f>
        <v>0</v>
      </c>
      <c r="Q307" s="159">
        <v>0</v>
      </c>
      <c r="R307" s="159">
        <f>Q307*H307</f>
        <v>0</v>
      </c>
      <c r="S307" s="159">
        <v>0</v>
      </c>
      <c r="T307" s="160">
        <f>S307*H307</f>
        <v>0</v>
      </c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R307" s="161" t="s">
        <v>258</v>
      </c>
      <c r="AT307" s="161" t="s">
        <v>173</v>
      </c>
      <c r="AU307" s="161" t="s">
        <v>83</v>
      </c>
      <c r="AY307" s="11" t="s">
        <v>171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1" t="s">
        <v>81</v>
      </c>
      <c r="BK307" s="162">
        <f>ROUND(I307*H307,2)</f>
        <v>0</v>
      </c>
      <c r="BL307" s="11" t="s">
        <v>258</v>
      </c>
      <c r="BM307" s="161" t="s">
        <v>913</v>
      </c>
    </row>
    <row r="308" spans="1:65" s="27" customFormat="1" ht="29.25">
      <c r="A308" s="23"/>
      <c r="B308" s="24"/>
      <c r="C308" s="23"/>
      <c r="D308" s="163" t="s">
        <v>180</v>
      </c>
      <c r="E308" s="23"/>
      <c r="F308" s="164" t="s">
        <v>653</v>
      </c>
      <c r="G308" s="23"/>
      <c r="H308" s="23"/>
      <c r="I308" s="3"/>
      <c r="J308" s="23"/>
      <c r="K308" s="23"/>
      <c r="L308" s="24"/>
      <c r="M308" s="165"/>
      <c r="N308" s="166"/>
      <c r="O308" s="51"/>
      <c r="P308" s="51"/>
      <c r="Q308" s="51"/>
      <c r="R308" s="51"/>
      <c r="S308" s="51"/>
      <c r="T308" s="52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T308" s="11" t="s">
        <v>180</v>
      </c>
      <c r="AU308" s="11" t="s">
        <v>83</v>
      </c>
    </row>
    <row r="309" spans="1:65" s="138" customFormat="1" ht="25.9" customHeight="1">
      <c r="B309" s="139"/>
      <c r="D309" s="140" t="s">
        <v>73</v>
      </c>
      <c r="E309" s="141" t="s">
        <v>259</v>
      </c>
      <c r="F309" s="141" t="s">
        <v>701</v>
      </c>
      <c r="I309" s="4"/>
      <c r="J309" s="142">
        <f>BK309</f>
        <v>0</v>
      </c>
      <c r="L309" s="139"/>
      <c r="M309" s="143"/>
      <c r="N309" s="144"/>
      <c r="O309" s="144"/>
      <c r="P309" s="145">
        <f>P310</f>
        <v>0</v>
      </c>
      <c r="Q309" s="144"/>
      <c r="R309" s="145">
        <f>R310</f>
        <v>3.8989999999999997E-2</v>
      </c>
      <c r="S309" s="144"/>
      <c r="T309" s="146">
        <f>T310</f>
        <v>0</v>
      </c>
      <c r="AR309" s="140" t="s">
        <v>188</v>
      </c>
      <c r="AT309" s="147" t="s">
        <v>73</v>
      </c>
      <c r="AU309" s="147" t="s">
        <v>74</v>
      </c>
      <c r="AY309" s="140" t="s">
        <v>171</v>
      </c>
      <c r="BK309" s="148">
        <f>BK310</f>
        <v>0</v>
      </c>
    </row>
    <row r="310" spans="1:65" s="138" customFormat="1" ht="22.9" customHeight="1">
      <c r="B310" s="139"/>
      <c r="D310" s="140" t="s">
        <v>73</v>
      </c>
      <c r="E310" s="149" t="s">
        <v>702</v>
      </c>
      <c r="F310" s="149" t="s">
        <v>703</v>
      </c>
      <c r="I310" s="4"/>
      <c r="J310" s="150">
        <f>BK310</f>
        <v>0</v>
      </c>
      <c r="L310" s="139"/>
      <c r="M310" s="143"/>
      <c r="N310" s="144"/>
      <c r="O310" s="144"/>
      <c r="P310" s="145">
        <f>SUM(P311:P314)</f>
        <v>0</v>
      </c>
      <c r="Q310" s="144"/>
      <c r="R310" s="145">
        <f>SUM(R311:R314)</f>
        <v>3.8989999999999997E-2</v>
      </c>
      <c r="S310" s="144"/>
      <c r="T310" s="146">
        <f>SUM(T311:T314)</f>
        <v>0</v>
      </c>
      <c r="AR310" s="140" t="s">
        <v>188</v>
      </c>
      <c r="AT310" s="147" t="s">
        <v>73</v>
      </c>
      <c r="AU310" s="147" t="s">
        <v>81</v>
      </c>
      <c r="AY310" s="140" t="s">
        <v>171</v>
      </c>
      <c r="BK310" s="148">
        <f>SUM(BK311:BK314)</f>
        <v>0</v>
      </c>
    </row>
    <row r="311" spans="1:65" s="27" customFormat="1" ht="16.5" customHeight="1">
      <c r="A311" s="23"/>
      <c r="B311" s="24"/>
      <c r="C311" s="151" t="s">
        <v>517</v>
      </c>
      <c r="D311" s="151" t="s">
        <v>173</v>
      </c>
      <c r="E311" s="152" t="s">
        <v>705</v>
      </c>
      <c r="F311" s="153" t="s">
        <v>706</v>
      </c>
      <c r="G311" s="154" t="s">
        <v>435</v>
      </c>
      <c r="H311" s="155">
        <v>0.1</v>
      </c>
      <c r="I311" s="5"/>
      <c r="J311" s="156">
        <f>ROUND(I311*H311,2)</f>
        <v>0</v>
      </c>
      <c r="K311" s="153" t="s">
        <v>177</v>
      </c>
      <c r="L311" s="24"/>
      <c r="M311" s="157" t="s">
        <v>1</v>
      </c>
      <c r="N311" s="158" t="s">
        <v>39</v>
      </c>
      <c r="O311" s="51"/>
      <c r="P311" s="159">
        <f>O311*H311</f>
        <v>0</v>
      </c>
      <c r="Q311" s="159">
        <v>9.9000000000000008E-3</v>
      </c>
      <c r="R311" s="159">
        <f>Q311*H311</f>
        <v>9.9000000000000021E-4</v>
      </c>
      <c r="S311" s="159">
        <v>0</v>
      </c>
      <c r="T311" s="160">
        <f>S311*H311</f>
        <v>0</v>
      </c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R311" s="161" t="s">
        <v>511</v>
      </c>
      <c r="AT311" s="161" t="s">
        <v>173</v>
      </c>
      <c r="AU311" s="161" t="s">
        <v>83</v>
      </c>
      <c r="AY311" s="11" t="s">
        <v>171</v>
      </c>
      <c r="BE311" s="162">
        <f>IF(N311="základní",J311,0)</f>
        <v>0</v>
      </c>
      <c r="BF311" s="162">
        <f>IF(N311="snížená",J311,0)</f>
        <v>0</v>
      </c>
      <c r="BG311" s="162">
        <f>IF(N311="zákl. přenesená",J311,0)</f>
        <v>0</v>
      </c>
      <c r="BH311" s="162">
        <f>IF(N311="sníž. přenesená",J311,0)</f>
        <v>0</v>
      </c>
      <c r="BI311" s="162">
        <f>IF(N311="nulová",J311,0)</f>
        <v>0</v>
      </c>
      <c r="BJ311" s="11" t="s">
        <v>81</v>
      </c>
      <c r="BK311" s="162">
        <f>ROUND(I311*H311,2)</f>
        <v>0</v>
      </c>
      <c r="BL311" s="11" t="s">
        <v>511</v>
      </c>
      <c r="BM311" s="161" t="s">
        <v>914</v>
      </c>
    </row>
    <row r="312" spans="1:65" s="27" customFormat="1">
      <c r="A312" s="23"/>
      <c r="B312" s="24"/>
      <c r="C312" s="23"/>
      <c r="D312" s="163" t="s">
        <v>180</v>
      </c>
      <c r="E312" s="23"/>
      <c r="F312" s="164" t="s">
        <v>708</v>
      </c>
      <c r="G312" s="23"/>
      <c r="H312" s="23"/>
      <c r="I312" s="3"/>
      <c r="J312" s="23"/>
      <c r="K312" s="23"/>
      <c r="L312" s="24"/>
      <c r="M312" s="165"/>
      <c r="N312" s="166"/>
      <c r="O312" s="51"/>
      <c r="P312" s="51"/>
      <c r="Q312" s="51"/>
      <c r="R312" s="51"/>
      <c r="S312" s="51"/>
      <c r="T312" s="52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T312" s="11" t="s">
        <v>180</v>
      </c>
      <c r="AU312" s="11" t="s">
        <v>83</v>
      </c>
    </row>
    <row r="313" spans="1:65" s="27" customFormat="1" ht="21.75" customHeight="1">
      <c r="A313" s="23"/>
      <c r="B313" s="24"/>
      <c r="C313" s="151" t="s">
        <v>522</v>
      </c>
      <c r="D313" s="151" t="s">
        <v>173</v>
      </c>
      <c r="E313" s="152" t="s">
        <v>710</v>
      </c>
      <c r="F313" s="153" t="s">
        <v>711</v>
      </c>
      <c r="G313" s="154" t="s">
        <v>191</v>
      </c>
      <c r="H313" s="155">
        <v>20</v>
      </c>
      <c r="I313" s="5"/>
      <c r="J313" s="156">
        <f>ROUND(I313*H313,2)</f>
        <v>0</v>
      </c>
      <c r="K313" s="153" t="s">
        <v>177</v>
      </c>
      <c r="L313" s="24"/>
      <c r="M313" s="157" t="s">
        <v>1</v>
      </c>
      <c r="N313" s="158" t="s">
        <v>39</v>
      </c>
      <c r="O313" s="51"/>
      <c r="P313" s="159">
        <f>O313*H313</f>
        <v>0</v>
      </c>
      <c r="Q313" s="159">
        <v>1.9E-3</v>
      </c>
      <c r="R313" s="159">
        <f>Q313*H313</f>
        <v>3.7999999999999999E-2</v>
      </c>
      <c r="S313" s="159">
        <v>0</v>
      </c>
      <c r="T313" s="160">
        <f>S313*H313</f>
        <v>0</v>
      </c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R313" s="161" t="s">
        <v>511</v>
      </c>
      <c r="AT313" s="161" t="s">
        <v>173</v>
      </c>
      <c r="AU313" s="161" t="s">
        <v>83</v>
      </c>
      <c r="AY313" s="11" t="s">
        <v>171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1" t="s">
        <v>81</v>
      </c>
      <c r="BK313" s="162">
        <f>ROUND(I313*H313,2)</f>
        <v>0</v>
      </c>
      <c r="BL313" s="11" t="s">
        <v>511</v>
      </c>
      <c r="BM313" s="161" t="s">
        <v>915</v>
      </c>
    </row>
    <row r="314" spans="1:65" s="27" customFormat="1" ht="19.5">
      <c r="A314" s="23"/>
      <c r="B314" s="24"/>
      <c r="C314" s="23"/>
      <c r="D314" s="163" t="s">
        <v>180</v>
      </c>
      <c r="E314" s="23"/>
      <c r="F314" s="164" t="s">
        <v>713</v>
      </c>
      <c r="G314" s="23"/>
      <c r="H314" s="23"/>
      <c r="I314" s="3"/>
      <c r="J314" s="23"/>
      <c r="K314" s="23"/>
      <c r="L314" s="24"/>
      <c r="M314" s="165"/>
      <c r="N314" s="166"/>
      <c r="O314" s="51"/>
      <c r="P314" s="51"/>
      <c r="Q314" s="51"/>
      <c r="R314" s="51"/>
      <c r="S314" s="51"/>
      <c r="T314" s="52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T314" s="11" t="s">
        <v>180</v>
      </c>
      <c r="AU314" s="11" t="s">
        <v>83</v>
      </c>
    </row>
    <row r="315" spans="1:65" s="138" customFormat="1" ht="25.9" customHeight="1">
      <c r="B315" s="139"/>
      <c r="D315" s="140" t="s">
        <v>73</v>
      </c>
      <c r="E315" s="141" t="s">
        <v>714</v>
      </c>
      <c r="F315" s="141" t="s">
        <v>715</v>
      </c>
      <c r="I315" s="4"/>
      <c r="J315" s="142">
        <f>BK315</f>
        <v>0</v>
      </c>
      <c r="L315" s="139"/>
      <c r="M315" s="143"/>
      <c r="N315" s="144"/>
      <c r="O315" s="144"/>
      <c r="P315" s="145">
        <f>SUM(P316:P318)</f>
        <v>0</v>
      </c>
      <c r="Q315" s="144"/>
      <c r="R315" s="145">
        <f>SUM(R316:R318)</f>
        <v>0</v>
      </c>
      <c r="S315" s="144"/>
      <c r="T315" s="146">
        <f>SUM(T316:T318)</f>
        <v>0</v>
      </c>
      <c r="AR315" s="140" t="s">
        <v>178</v>
      </c>
      <c r="AT315" s="147" t="s">
        <v>73</v>
      </c>
      <c r="AU315" s="147" t="s">
        <v>74</v>
      </c>
      <c r="AY315" s="140" t="s">
        <v>171</v>
      </c>
      <c r="BK315" s="148">
        <f>SUM(BK316:BK318)</f>
        <v>0</v>
      </c>
    </row>
    <row r="316" spans="1:65" s="27" customFormat="1" ht="21.75" customHeight="1">
      <c r="A316" s="23"/>
      <c r="B316" s="24"/>
      <c r="C316" s="151" t="s">
        <v>527</v>
      </c>
      <c r="D316" s="151" t="s">
        <v>173</v>
      </c>
      <c r="E316" s="152" t="s">
        <v>916</v>
      </c>
      <c r="F316" s="153" t="s">
        <v>917</v>
      </c>
      <c r="G316" s="154" t="s">
        <v>379</v>
      </c>
      <c r="H316" s="155">
        <v>0.33300000000000002</v>
      </c>
      <c r="I316" s="5"/>
      <c r="J316" s="156">
        <f>ROUND(I316*H316,2)</f>
        <v>0</v>
      </c>
      <c r="K316" s="153" t="s">
        <v>380</v>
      </c>
      <c r="L316" s="24"/>
      <c r="M316" s="157" t="s">
        <v>1</v>
      </c>
      <c r="N316" s="158" t="s">
        <v>39</v>
      </c>
      <c r="O316" s="51"/>
      <c r="P316" s="159">
        <f>O316*H316</f>
        <v>0</v>
      </c>
      <c r="Q316" s="159">
        <v>0</v>
      </c>
      <c r="R316" s="159">
        <f>Q316*H316</f>
        <v>0</v>
      </c>
      <c r="S316" s="159">
        <v>0</v>
      </c>
      <c r="T316" s="160">
        <f>S316*H316</f>
        <v>0</v>
      </c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R316" s="161" t="s">
        <v>918</v>
      </c>
      <c r="AT316" s="161" t="s">
        <v>173</v>
      </c>
      <c r="AU316" s="161" t="s">
        <v>81</v>
      </c>
      <c r="AY316" s="11" t="s">
        <v>171</v>
      </c>
      <c r="BE316" s="162">
        <f>IF(N316="základní",J316,0)</f>
        <v>0</v>
      </c>
      <c r="BF316" s="162">
        <f>IF(N316="snížená",J316,0)</f>
        <v>0</v>
      </c>
      <c r="BG316" s="162">
        <f>IF(N316="zákl. přenesená",J316,0)</f>
        <v>0</v>
      </c>
      <c r="BH316" s="162">
        <f>IF(N316="sníž. přenesená",J316,0)</f>
        <v>0</v>
      </c>
      <c r="BI316" s="162">
        <f>IF(N316="nulová",J316,0)</f>
        <v>0</v>
      </c>
      <c r="BJ316" s="11" t="s">
        <v>81</v>
      </c>
      <c r="BK316" s="162">
        <f>ROUND(I316*H316,2)</f>
        <v>0</v>
      </c>
      <c r="BL316" s="11" t="s">
        <v>918</v>
      </c>
      <c r="BM316" s="161" t="s">
        <v>919</v>
      </c>
    </row>
    <row r="317" spans="1:65" s="27" customFormat="1" ht="19.5">
      <c r="A317" s="23"/>
      <c r="B317" s="24"/>
      <c r="C317" s="23"/>
      <c r="D317" s="163" t="s">
        <v>180</v>
      </c>
      <c r="E317" s="23"/>
      <c r="F317" s="164" t="s">
        <v>917</v>
      </c>
      <c r="G317" s="23"/>
      <c r="H317" s="23"/>
      <c r="I317" s="23"/>
      <c r="J317" s="23"/>
      <c r="K317" s="23"/>
      <c r="L317" s="24"/>
      <c r="M317" s="165"/>
      <c r="N317" s="166"/>
      <c r="O317" s="51"/>
      <c r="P317" s="51"/>
      <c r="Q317" s="51"/>
      <c r="R317" s="51"/>
      <c r="S317" s="51"/>
      <c r="T317" s="52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T317" s="11" t="s">
        <v>180</v>
      </c>
      <c r="AU317" s="11" t="s">
        <v>81</v>
      </c>
    </row>
    <row r="318" spans="1:65" s="27" customFormat="1" ht="19.5">
      <c r="A318" s="23"/>
      <c r="B318" s="24"/>
      <c r="C318" s="23"/>
      <c r="D318" s="163" t="s">
        <v>325</v>
      </c>
      <c r="E318" s="23"/>
      <c r="F318" s="184" t="s">
        <v>920</v>
      </c>
      <c r="G318" s="23"/>
      <c r="H318" s="23"/>
      <c r="I318" s="23"/>
      <c r="J318" s="23"/>
      <c r="K318" s="23"/>
      <c r="L318" s="24"/>
      <c r="M318" s="198"/>
      <c r="N318" s="199"/>
      <c r="O318" s="200"/>
      <c r="P318" s="200"/>
      <c r="Q318" s="200"/>
      <c r="R318" s="200"/>
      <c r="S318" s="200"/>
      <c r="T318" s="201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T318" s="11" t="s">
        <v>325</v>
      </c>
      <c r="AU318" s="11" t="s">
        <v>81</v>
      </c>
    </row>
    <row r="319" spans="1:65" s="27" customFormat="1" ht="6.95" customHeight="1">
      <c r="A319" s="23"/>
      <c r="B319" s="39"/>
      <c r="C319" s="40"/>
      <c r="D319" s="40"/>
      <c r="E319" s="40"/>
      <c r="F319" s="40"/>
      <c r="G319" s="40"/>
      <c r="H319" s="40"/>
      <c r="I319" s="40"/>
      <c r="J319" s="40"/>
      <c r="K319" s="40"/>
      <c r="L319" s="24"/>
      <c r="M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</row>
  </sheetData>
  <sheetProtection password="9F15" sheet="1" objects="1" scenarios="1"/>
  <autoFilter ref="C133:K318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workbookViewId="0">
      <selection activeCell="I29" sqref="I29"/>
    </sheetView>
  </sheetViews>
  <sheetFormatPr defaultRowHeight="11.25"/>
  <cols>
    <col min="1" max="1" width="8.33203125" style="10" customWidth="1"/>
    <col min="2" max="2" width="1.6640625" style="10" customWidth="1"/>
    <col min="3" max="3" width="4.1640625" style="10" customWidth="1"/>
    <col min="4" max="4" width="4.33203125" style="10" customWidth="1"/>
    <col min="5" max="5" width="17.1640625" style="10" customWidth="1"/>
    <col min="6" max="6" width="50.83203125" style="10" customWidth="1"/>
    <col min="7" max="7" width="7" style="10" customWidth="1"/>
    <col min="8" max="8" width="11.5" style="10" customWidth="1"/>
    <col min="9" max="11" width="20.1640625" style="10" customWidth="1"/>
    <col min="12" max="12" width="9.33203125" style="10" customWidth="1"/>
    <col min="13" max="13" width="10.83203125" style="10" hidden="1" customWidth="1"/>
    <col min="14" max="14" width="9.33203125" style="10" hidden="1"/>
    <col min="15" max="20" width="14.1640625" style="10" hidden="1" customWidth="1"/>
    <col min="21" max="21" width="16.33203125" style="10" hidden="1" customWidth="1"/>
    <col min="22" max="22" width="12.33203125" style="10" customWidth="1"/>
    <col min="23" max="23" width="16.33203125" style="10" customWidth="1"/>
    <col min="24" max="24" width="12.33203125" style="10" customWidth="1"/>
    <col min="25" max="25" width="15" style="10" customWidth="1"/>
    <col min="26" max="26" width="11" style="10" customWidth="1"/>
    <col min="27" max="27" width="15" style="10" customWidth="1"/>
    <col min="28" max="28" width="16.33203125" style="10" customWidth="1"/>
    <col min="29" max="29" width="11" style="10" customWidth="1"/>
    <col min="30" max="30" width="15" style="10" customWidth="1"/>
    <col min="31" max="31" width="16.33203125" style="10" customWidth="1"/>
    <col min="32" max="43" width="9.33203125" style="10"/>
    <col min="44" max="65" width="9.33203125" style="10" hidden="1"/>
    <col min="66" max="16384" width="9.33203125" style="10"/>
  </cols>
  <sheetData>
    <row r="2" spans="1:46" ht="36.950000000000003" customHeight="1">
      <c r="L2" s="219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1" t="s">
        <v>98</v>
      </c>
    </row>
    <row r="3" spans="1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83</v>
      </c>
    </row>
    <row r="4" spans="1:46" ht="24.95" customHeight="1">
      <c r="B4" s="14"/>
      <c r="D4" s="15" t="s">
        <v>119</v>
      </c>
      <c r="L4" s="14"/>
      <c r="M4" s="94" t="s">
        <v>10</v>
      </c>
      <c r="AT4" s="11" t="s">
        <v>3</v>
      </c>
    </row>
    <row r="5" spans="1:46" ht="6.95" customHeight="1">
      <c r="B5" s="14"/>
      <c r="L5" s="14"/>
    </row>
    <row r="6" spans="1:46" ht="12" customHeight="1">
      <c r="B6" s="14"/>
      <c r="D6" s="20" t="s">
        <v>16</v>
      </c>
      <c r="L6" s="14"/>
    </row>
    <row r="7" spans="1:46" ht="16.5" customHeight="1">
      <c r="B7" s="14"/>
      <c r="E7" s="254" t="str">
        <f>'Rekapitulace zakázky'!K6</f>
        <v>Oprava mostních objektů v úseku Choceň - Borohrádek</v>
      </c>
      <c r="F7" s="255"/>
      <c r="G7" s="255"/>
      <c r="H7" s="255"/>
      <c r="L7" s="14"/>
    </row>
    <row r="8" spans="1:46" ht="12" customHeight="1">
      <c r="B8" s="14"/>
      <c r="D8" s="20" t="s">
        <v>129</v>
      </c>
      <c r="L8" s="14"/>
    </row>
    <row r="9" spans="1:46" s="27" customFormat="1" ht="16.5" customHeight="1">
      <c r="A9" s="23"/>
      <c r="B9" s="24"/>
      <c r="C9" s="23"/>
      <c r="D9" s="23"/>
      <c r="E9" s="254" t="s">
        <v>753</v>
      </c>
      <c r="F9" s="253"/>
      <c r="G9" s="253"/>
      <c r="H9" s="253"/>
      <c r="I9" s="23"/>
      <c r="J9" s="23"/>
      <c r="K9" s="23"/>
      <c r="L9" s="34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46" s="27" customFormat="1" ht="12" customHeight="1">
      <c r="A10" s="23"/>
      <c r="B10" s="24"/>
      <c r="C10" s="23"/>
      <c r="D10" s="20" t="s">
        <v>133</v>
      </c>
      <c r="E10" s="23"/>
      <c r="F10" s="23"/>
      <c r="G10" s="23"/>
      <c r="H10" s="23"/>
      <c r="I10" s="23"/>
      <c r="J10" s="23"/>
      <c r="K10" s="23"/>
      <c r="L10" s="34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46" s="27" customFormat="1" ht="16.5" customHeight="1">
      <c r="A11" s="23"/>
      <c r="B11" s="24"/>
      <c r="C11" s="23"/>
      <c r="D11" s="23"/>
      <c r="E11" s="246" t="s">
        <v>921</v>
      </c>
      <c r="F11" s="253"/>
      <c r="G11" s="253"/>
      <c r="H11" s="253"/>
      <c r="I11" s="23"/>
      <c r="J11" s="23"/>
      <c r="K11" s="23"/>
      <c r="L11" s="34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46" s="27" customFormat="1">
      <c r="A12" s="23"/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34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46" s="27" customFormat="1" ht="12" customHeight="1">
      <c r="A13" s="23"/>
      <c r="B13" s="24"/>
      <c r="C13" s="23"/>
      <c r="D13" s="20" t="s">
        <v>18</v>
      </c>
      <c r="E13" s="23"/>
      <c r="F13" s="21" t="s">
        <v>1</v>
      </c>
      <c r="G13" s="23"/>
      <c r="H13" s="23"/>
      <c r="I13" s="20" t="s">
        <v>19</v>
      </c>
      <c r="J13" s="21" t="s">
        <v>1</v>
      </c>
      <c r="K13" s="23"/>
      <c r="L13" s="34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46" s="27" customFormat="1" ht="12" customHeight="1">
      <c r="A14" s="23"/>
      <c r="B14" s="24"/>
      <c r="C14" s="23"/>
      <c r="D14" s="20" t="s">
        <v>20</v>
      </c>
      <c r="E14" s="23"/>
      <c r="F14" s="21" t="s">
        <v>21</v>
      </c>
      <c r="G14" s="23"/>
      <c r="H14" s="23"/>
      <c r="I14" s="20" t="s">
        <v>22</v>
      </c>
      <c r="J14" s="95" t="str">
        <f>'Rekapitulace zakázky'!AN8</f>
        <v>7. 1. 2020</v>
      </c>
      <c r="K14" s="23"/>
      <c r="L14" s="34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46" s="27" customFormat="1" ht="10.9" customHeight="1">
      <c r="A15" s="23"/>
      <c r="B15" s="24"/>
      <c r="C15" s="23"/>
      <c r="D15" s="23"/>
      <c r="E15" s="23"/>
      <c r="F15" s="23"/>
      <c r="G15" s="23"/>
      <c r="H15" s="23"/>
      <c r="I15" s="23"/>
      <c r="J15" s="23"/>
      <c r="K15" s="23"/>
      <c r="L15" s="34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46" s="27" customFormat="1" ht="12" customHeight="1">
      <c r="A16" s="23"/>
      <c r="B16" s="24"/>
      <c r="C16" s="23"/>
      <c r="D16" s="20" t="s">
        <v>24</v>
      </c>
      <c r="E16" s="23"/>
      <c r="F16" s="23"/>
      <c r="G16" s="23"/>
      <c r="H16" s="23"/>
      <c r="I16" s="20" t="s">
        <v>25</v>
      </c>
      <c r="J16" s="21" t="str">
        <f>IF('Rekapitulace zakázky'!AN10="","",'Rekapitulace zakázky'!AN10)</f>
        <v/>
      </c>
      <c r="K16" s="23"/>
      <c r="L16" s="34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7" customFormat="1" ht="18" customHeight="1">
      <c r="A17" s="23"/>
      <c r="B17" s="24"/>
      <c r="C17" s="23"/>
      <c r="D17" s="23"/>
      <c r="E17" s="21" t="str">
        <f>IF('Rekapitulace zakázky'!E11="","",'Rekapitulace zakázky'!E11)</f>
        <v xml:space="preserve"> </v>
      </c>
      <c r="F17" s="23"/>
      <c r="G17" s="23"/>
      <c r="H17" s="23"/>
      <c r="I17" s="20" t="s">
        <v>26</v>
      </c>
      <c r="J17" s="21" t="str">
        <f>IF('Rekapitulace zakázky'!AN11="","",'Rekapitulace zakázky'!AN11)</f>
        <v/>
      </c>
      <c r="K17" s="23"/>
      <c r="L17" s="34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7" customFormat="1" ht="6.95" customHeight="1">
      <c r="A18" s="23"/>
      <c r="B18" s="24"/>
      <c r="C18" s="23"/>
      <c r="D18" s="23"/>
      <c r="E18" s="23"/>
      <c r="F18" s="23"/>
      <c r="G18" s="23"/>
      <c r="H18" s="23"/>
      <c r="I18" s="23"/>
      <c r="J18" s="23"/>
      <c r="K18" s="23"/>
      <c r="L18" s="34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7" customFormat="1" ht="12" customHeight="1">
      <c r="A19" s="23"/>
      <c r="B19" s="24"/>
      <c r="C19" s="23"/>
      <c r="D19" s="20" t="s">
        <v>27</v>
      </c>
      <c r="E19" s="23"/>
      <c r="F19" s="23"/>
      <c r="G19" s="23"/>
      <c r="H19" s="23"/>
      <c r="I19" s="20" t="s">
        <v>25</v>
      </c>
      <c r="J19" s="1" t="str">
        <f>'Rekapitulace zakázky'!AN13</f>
        <v>Vyplň údaj</v>
      </c>
      <c r="K19" s="23"/>
      <c r="L19" s="34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7" customFormat="1" ht="18" customHeight="1">
      <c r="A20" s="23"/>
      <c r="B20" s="24"/>
      <c r="C20" s="23"/>
      <c r="D20" s="23"/>
      <c r="E20" s="256" t="str">
        <f>'Rekapitulace zakázky'!E14</f>
        <v>Vyplň údaj</v>
      </c>
      <c r="F20" s="257"/>
      <c r="G20" s="257"/>
      <c r="H20" s="257"/>
      <c r="I20" s="20" t="s">
        <v>26</v>
      </c>
      <c r="J20" s="1" t="str">
        <f>'Rekapitulace zakázky'!AN14</f>
        <v>Vyplň údaj</v>
      </c>
      <c r="K20" s="23"/>
      <c r="L20" s="34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7" customFormat="1" ht="6.95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34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7" customFormat="1" ht="12" customHeight="1">
      <c r="A22" s="23"/>
      <c r="B22" s="24"/>
      <c r="C22" s="23"/>
      <c r="D22" s="20" t="s">
        <v>29</v>
      </c>
      <c r="E22" s="23"/>
      <c r="F22" s="23"/>
      <c r="G22" s="23"/>
      <c r="H22" s="23"/>
      <c r="I22" s="20" t="s">
        <v>25</v>
      </c>
      <c r="J22" s="21" t="s">
        <v>1</v>
      </c>
      <c r="K22" s="23"/>
      <c r="L22" s="34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7" customFormat="1" ht="18" customHeight="1">
      <c r="A23" s="23"/>
      <c r="B23" s="24"/>
      <c r="C23" s="23"/>
      <c r="D23" s="23"/>
      <c r="E23" s="21" t="s">
        <v>30</v>
      </c>
      <c r="F23" s="23"/>
      <c r="G23" s="23"/>
      <c r="H23" s="23"/>
      <c r="I23" s="20" t="s">
        <v>26</v>
      </c>
      <c r="J23" s="21" t="s">
        <v>1</v>
      </c>
      <c r="K23" s="23"/>
      <c r="L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7" customFormat="1" ht="6.95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34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7" customFormat="1" ht="12" customHeight="1">
      <c r="A25" s="23"/>
      <c r="B25" s="24"/>
      <c r="C25" s="23"/>
      <c r="D25" s="20" t="s">
        <v>32</v>
      </c>
      <c r="E25" s="23"/>
      <c r="F25" s="23"/>
      <c r="G25" s="23"/>
      <c r="H25" s="23"/>
      <c r="I25" s="20" t="s">
        <v>25</v>
      </c>
      <c r="J25" s="21" t="str">
        <f>IF('Rekapitulace zakázky'!AN19="","",'Rekapitulace zakázky'!AN19)</f>
        <v/>
      </c>
      <c r="K25" s="23"/>
      <c r="L25" s="34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7" customFormat="1" ht="18" customHeight="1">
      <c r="A26" s="23"/>
      <c r="B26" s="24"/>
      <c r="C26" s="23"/>
      <c r="D26" s="23"/>
      <c r="E26" s="21" t="str">
        <f>IF('Rekapitulace zakázky'!E20="","",'Rekapitulace zakázky'!E20)</f>
        <v xml:space="preserve"> </v>
      </c>
      <c r="F26" s="23"/>
      <c r="G26" s="23"/>
      <c r="H26" s="23"/>
      <c r="I26" s="20" t="s">
        <v>26</v>
      </c>
      <c r="J26" s="21" t="str">
        <f>IF('Rekapitulace zakázky'!AN20="","",'Rekapitulace zakázky'!AN20)</f>
        <v/>
      </c>
      <c r="K26" s="23"/>
      <c r="L26" s="34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7" customFormat="1" ht="6.95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34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27" customFormat="1" ht="12" customHeight="1">
      <c r="A28" s="23"/>
      <c r="B28" s="24"/>
      <c r="C28" s="23"/>
      <c r="D28" s="20" t="s">
        <v>33</v>
      </c>
      <c r="E28" s="23"/>
      <c r="F28" s="23"/>
      <c r="G28" s="23"/>
      <c r="H28" s="23"/>
      <c r="I28" s="23"/>
      <c r="J28" s="23"/>
      <c r="K28" s="23"/>
      <c r="L28" s="34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99" customFormat="1" ht="16.5" customHeight="1">
      <c r="A29" s="96"/>
      <c r="B29" s="97"/>
      <c r="C29" s="96"/>
      <c r="D29" s="96"/>
      <c r="E29" s="241" t="s">
        <v>1</v>
      </c>
      <c r="F29" s="241"/>
      <c r="G29" s="241"/>
      <c r="H29" s="241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7" customFormat="1" ht="6.95" customHeight="1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  <c r="L30" s="34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27" customFormat="1" ht="6.95" customHeight="1">
      <c r="A31" s="23"/>
      <c r="B31" s="24"/>
      <c r="C31" s="23"/>
      <c r="D31" s="59"/>
      <c r="E31" s="59"/>
      <c r="F31" s="59"/>
      <c r="G31" s="59"/>
      <c r="H31" s="59"/>
      <c r="I31" s="59"/>
      <c r="J31" s="59"/>
      <c r="K31" s="59"/>
      <c r="L31" s="34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s="27" customFormat="1" ht="25.35" customHeight="1">
      <c r="A32" s="23"/>
      <c r="B32" s="24"/>
      <c r="C32" s="23"/>
      <c r="D32" s="100" t="s">
        <v>34</v>
      </c>
      <c r="E32" s="23"/>
      <c r="F32" s="23"/>
      <c r="G32" s="23"/>
      <c r="H32" s="23"/>
      <c r="I32" s="23"/>
      <c r="J32" s="101">
        <f>ROUND(J124, 2)</f>
        <v>0</v>
      </c>
      <c r="K32" s="23"/>
      <c r="L32" s="34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7" customFormat="1" ht="6.95" customHeight="1">
      <c r="A33" s="23"/>
      <c r="B33" s="24"/>
      <c r="C33" s="23"/>
      <c r="D33" s="59"/>
      <c r="E33" s="59"/>
      <c r="F33" s="59"/>
      <c r="G33" s="59"/>
      <c r="H33" s="59"/>
      <c r="I33" s="59"/>
      <c r="J33" s="59"/>
      <c r="K33" s="59"/>
      <c r="L33" s="34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7" customFormat="1" ht="14.45" customHeight="1">
      <c r="A34" s="23"/>
      <c r="B34" s="24"/>
      <c r="C34" s="23"/>
      <c r="D34" s="23"/>
      <c r="E34" s="23"/>
      <c r="F34" s="102" t="s">
        <v>36</v>
      </c>
      <c r="G34" s="23"/>
      <c r="H34" s="23"/>
      <c r="I34" s="102" t="s">
        <v>35</v>
      </c>
      <c r="J34" s="102" t="s">
        <v>37</v>
      </c>
      <c r="K34" s="23"/>
      <c r="L34" s="34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7" customFormat="1" ht="14.45" customHeight="1">
      <c r="A35" s="23"/>
      <c r="B35" s="24"/>
      <c r="C35" s="23"/>
      <c r="D35" s="103" t="s">
        <v>38</v>
      </c>
      <c r="E35" s="20" t="s">
        <v>39</v>
      </c>
      <c r="F35" s="104">
        <f>ROUND((SUM(BE124:BE140)),  2)</f>
        <v>0</v>
      </c>
      <c r="G35" s="23"/>
      <c r="H35" s="23"/>
      <c r="I35" s="105">
        <v>0.21</v>
      </c>
      <c r="J35" s="104">
        <f>ROUND(((SUM(BE124:BE140))*I35),  2)</f>
        <v>0</v>
      </c>
      <c r="K35" s="23"/>
      <c r="L35" s="34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7" customFormat="1" ht="14.45" customHeight="1">
      <c r="A36" s="23"/>
      <c r="B36" s="24"/>
      <c r="C36" s="23"/>
      <c r="D36" s="23"/>
      <c r="E36" s="20" t="s">
        <v>40</v>
      </c>
      <c r="F36" s="104">
        <f>ROUND((SUM(BF124:BF140)),  2)</f>
        <v>0</v>
      </c>
      <c r="G36" s="23"/>
      <c r="H36" s="23"/>
      <c r="I36" s="105">
        <v>0.15</v>
      </c>
      <c r="J36" s="104">
        <f>ROUND(((SUM(BF124:BF140))*I36),  2)</f>
        <v>0</v>
      </c>
      <c r="K36" s="23"/>
      <c r="L36" s="34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7" customFormat="1" ht="14.45" hidden="1" customHeight="1">
      <c r="A37" s="23"/>
      <c r="B37" s="24"/>
      <c r="C37" s="23"/>
      <c r="D37" s="23"/>
      <c r="E37" s="20" t="s">
        <v>41</v>
      </c>
      <c r="F37" s="104">
        <f>ROUND((SUM(BG124:BG140)),  2)</f>
        <v>0</v>
      </c>
      <c r="G37" s="23"/>
      <c r="H37" s="23"/>
      <c r="I37" s="105">
        <v>0.21</v>
      </c>
      <c r="J37" s="104">
        <f>0</f>
        <v>0</v>
      </c>
      <c r="K37" s="23"/>
      <c r="L37" s="34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7" customFormat="1" ht="14.45" hidden="1" customHeight="1">
      <c r="A38" s="23"/>
      <c r="B38" s="24"/>
      <c r="C38" s="23"/>
      <c r="D38" s="23"/>
      <c r="E38" s="20" t="s">
        <v>42</v>
      </c>
      <c r="F38" s="104">
        <f>ROUND((SUM(BH124:BH140)),  2)</f>
        <v>0</v>
      </c>
      <c r="G38" s="23"/>
      <c r="H38" s="23"/>
      <c r="I38" s="105">
        <v>0.15</v>
      </c>
      <c r="J38" s="104">
        <f>0</f>
        <v>0</v>
      </c>
      <c r="K38" s="23"/>
      <c r="L38" s="34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7" customFormat="1" ht="14.45" hidden="1" customHeight="1">
      <c r="A39" s="23"/>
      <c r="B39" s="24"/>
      <c r="C39" s="23"/>
      <c r="D39" s="23"/>
      <c r="E39" s="20" t="s">
        <v>43</v>
      </c>
      <c r="F39" s="104">
        <f>ROUND((SUM(BI124:BI140)),  2)</f>
        <v>0</v>
      </c>
      <c r="G39" s="23"/>
      <c r="H39" s="23"/>
      <c r="I39" s="105">
        <v>0</v>
      </c>
      <c r="J39" s="104">
        <f>0</f>
        <v>0</v>
      </c>
      <c r="K39" s="23"/>
      <c r="L39" s="34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7" customFormat="1" ht="6.95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34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7" customFormat="1" ht="25.35" customHeight="1">
      <c r="A41" s="23"/>
      <c r="B41" s="24"/>
      <c r="C41" s="106"/>
      <c r="D41" s="107" t="s">
        <v>44</v>
      </c>
      <c r="E41" s="53"/>
      <c r="F41" s="53"/>
      <c r="G41" s="108" t="s">
        <v>45</v>
      </c>
      <c r="H41" s="109" t="s">
        <v>46</v>
      </c>
      <c r="I41" s="53"/>
      <c r="J41" s="110">
        <f>SUM(J32:J39)</f>
        <v>0</v>
      </c>
      <c r="K41" s="111"/>
      <c r="L41" s="34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7" customFormat="1" ht="14.45" customHeight="1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34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ht="14.45" customHeight="1">
      <c r="B43" s="14"/>
      <c r="L43" s="14"/>
    </row>
    <row r="44" spans="1:31" ht="14.45" customHeight="1">
      <c r="B44" s="14"/>
      <c r="L44" s="14"/>
    </row>
    <row r="45" spans="1:31" ht="14.45" customHeight="1">
      <c r="B45" s="14"/>
      <c r="L45" s="14"/>
    </row>
    <row r="46" spans="1:31" ht="14.45" customHeight="1">
      <c r="B46" s="14"/>
      <c r="L46" s="14"/>
    </row>
    <row r="47" spans="1:31" ht="14.45" customHeight="1">
      <c r="B47" s="14"/>
      <c r="L47" s="14"/>
    </row>
    <row r="48" spans="1:31" ht="14.45" customHeight="1">
      <c r="B48" s="14"/>
      <c r="L48" s="14"/>
    </row>
    <row r="49" spans="1:31" ht="14.45" customHeight="1">
      <c r="B49" s="14"/>
      <c r="L49" s="14"/>
    </row>
    <row r="50" spans="1:31" s="27" customFormat="1" ht="14.45" customHeight="1">
      <c r="B50" s="34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34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27" customFormat="1" ht="12.75">
      <c r="A61" s="23"/>
      <c r="B61" s="24"/>
      <c r="C61" s="23"/>
      <c r="D61" s="37" t="s">
        <v>49</v>
      </c>
      <c r="E61" s="26"/>
      <c r="F61" s="112" t="s">
        <v>50</v>
      </c>
      <c r="G61" s="37" t="s">
        <v>49</v>
      </c>
      <c r="H61" s="26"/>
      <c r="I61" s="26"/>
      <c r="J61" s="113" t="s">
        <v>50</v>
      </c>
      <c r="K61" s="26"/>
      <c r="L61" s="34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27" customFormat="1" ht="12.75">
      <c r="A65" s="23"/>
      <c r="B65" s="24"/>
      <c r="C65" s="23"/>
      <c r="D65" s="35" t="s">
        <v>51</v>
      </c>
      <c r="E65" s="38"/>
      <c r="F65" s="38"/>
      <c r="G65" s="35" t="s">
        <v>52</v>
      </c>
      <c r="H65" s="38"/>
      <c r="I65" s="38"/>
      <c r="J65" s="38"/>
      <c r="K65" s="38"/>
      <c r="L65" s="34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27" customFormat="1" ht="12.75">
      <c r="A76" s="23"/>
      <c r="B76" s="24"/>
      <c r="C76" s="23"/>
      <c r="D76" s="37" t="s">
        <v>49</v>
      </c>
      <c r="E76" s="26"/>
      <c r="F76" s="112" t="s">
        <v>50</v>
      </c>
      <c r="G76" s="37" t="s">
        <v>49</v>
      </c>
      <c r="H76" s="26"/>
      <c r="I76" s="26"/>
      <c r="J76" s="113" t="s">
        <v>50</v>
      </c>
      <c r="K76" s="26"/>
      <c r="L76" s="34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s="27" customFormat="1" ht="14.45" customHeight="1">
      <c r="A77" s="23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34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81" spans="1:31" s="27" customFormat="1" ht="6.95" customHeight="1">
      <c r="A81" s="23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4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31" s="27" customFormat="1" ht="24.95" customHeight="1">
      <c r="A82" s="23"/>
      <c r="B82" s="24"/>
      <c r="C82" s="15" t="s">
        <v>135</v>
      </c>
      <c r="D82" s="23"/>
      <c r="E82" s="23"/>
      <c r="F82" s="23"/>
      <c r="G82" s="23"/>
      <c r="H82" s="23"/>
      <c r="I82" s="23"/>
      <c r="J82" s="23"/>
      <c r="K82" s="23"/>
      <c r="L82" s="34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s="27" customFormat="1" ht="6.95" customHeight="1">
      <c r="A83" s="23"/>
      <c r="B83" s="24"/>
      <c r="C83" s="23"/>
      <c r="D83" s="23"/>
      <c r="E83" s="23"/>
      <c r="F83" s="23"/>
      <c r="G83" s="23"/>
      <c r="H83" s="23"/>
      <c r="I83" s="23"/>
      <c r="J83" s="23"/>
      <c r="K83" s="23"/>
      <c r="L83" s="34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s="27" customFormat="1" ht="12" customHeight="1">
      <c r="A84" s="23"/>
      <c r="B84" s="24"/>
      <c r="C84" s="20" t="s">
        <v>16</v>
      </c>
      <c r="D84" s="23"/>
      <c r="E84" s="23"/>
      <c r="F84" s="23"/>
      <c r="G84" s="23"/>
      <c r="H84" s="23"/>
      <c r="I84" s="23"/>
      <c r="J84" s="23"/>
      <c r="K84" s="23"/>
      <c r="L84" s="34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s="27" customFormat="1" ht="16.5" customHeight="1">
      <c r="A85" s="23"/>
      <c r="B85" s="24"/>
      <c r="C85" s="23"/>
      <c r="D85" s="23"/>
      <c r="E85" s="254" t="str">
        <f>E7</f>
        <v>Oprava mostních objektů v úseku Choceň - Borohrádek</v>
      </c>
      <c r="F85" s="255"/>
      <c r="G85" s="255"/>
      <c r="H85" s="255"/>
      <c r="I85" s="23"/>
      <c r="J85" s="23"/>
      <c r="K85" s="23"/>
      <c r="L85" s="34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31" ht="12" customHeight="1">
      <c r="B86" s="14"/>
      <c r="C86" s="20" t="s">
        <v>129</v>
      </c>
      <c r="L86" s="14"/>
    </row>
    <row r="87" spans="1:31" s="27" customFormat="1" ht="16.5" customHeight="1">
      <c r="A87" s="23"/>
      <c r="B87" s="24"/>
      <c r="C87" s="23"/>
      <c r="D87" s="23"/>
      <c r="E87" s="254" t="s">
        <v>753</v>
      </c>
      <c r="F87" s="253"/>
      <c r="G87" s="253"/>
      <c r="H87" s="253"/>
      <c r="I87" s="23"/>
      <c r="J87" s="23"/>
      <c r="K87" s="23"/>
      <c r="L87" s="34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s="27" customFormat="1" ht="12" customHeight="1">
      <c r="A88" s="23"/>
      <c r="B88" s="24"/>
      <c r="C88" s="20" t="s">
        <v>133</v>
      </c>
      <c r="D88" s="23"/>
      <c r="E88" s="23"/>
      <c r="F88" s="23"/>
      <c r="G88" s="23"/>
      <c r="H88" s="23"/>
      <c r="I88" s="23"/>
      <c r="J88" s="23"/>
      <c r="K88" s="23"/>
      <c r="L88" s="34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s="27" customFormat="1" ht="16.5" customHeight="1">
      <c r="A89" s="23"/>
      <c r="B89" s="24"/>
      <c r="C89" s="23"/>
      <c r="D89" s="23"/>
      <c r="E89" s="246" t="str">
        <f>E11</f>
        <v>SO 02 VRN - Vedlejší rozpočtové náklady Propustek v km 6,564</v>
      </c>
      <c r="F89" s="253"/>
      <c r="G89" s="253"/>
      <c r="H89" s="253"/>
      <c r="I89" s="23"/>
      <c r="J89" s="23"/>
      <c r="K89" s="23"/>
      <c r="L89" s="34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31" s="27" customFormat="1" ht="6.95" customHeight="1">
      <c r="A90" s="23"/>
      <c r="B90" s="24"/>
      <c r="C90" s="23"/>
      <c r="D90" s="23"/>
      <c r="E90" s="23"/>
      <c r="F90" s="23"/>
      <c r="G90" s="23"/>
      <c r="H90" s="23"/>
      <c r="I90" s="23"/>
      <c r="J90" s="23"/>
      <c r="K90" s="23"/>
      <c r="L90" s="34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s="27" customFormat="1" ht="12" customHeight="1">
      <c r="A91" s="23"/>
      <c r="B91" s="24"/>
      <c r="C91" s="20" t="s">
        <v>20</v>
      </c>
      <c r="D91" s="23"/>
      <c r="E91" s="23"/>
      <c r="F91" s="21" t="str">
        <f>F14</f>
        <v xml:space="preserve"> </v>
      </c>
      <c r="G91" s="23"/>
      <c r="H91" s="23"/>
      <c r="I91" s="20" t="s">
        <v>22</v>
      </c>
      <c r="J91" s="95" t="str">
        <f>IF(J14="","",J14)</f>
        <v>7. 1. 2020</v>
      </c>
      <c r="K91" s="23"/>
      <c r="L91" s="34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s="27" customFormat="1" ht="6.95" customHeight="1">
      <c r="A92" s="23"/>
      <c r="B92" s="24"/>
      <c r="C92" s="23"/>
      <c r="D92" s="23"/>
      <c r="E92" s="23"/>
      <c r="F92" s="23"/>
      <c r="G92" s="23"/>
      <c r="H92" s="23"/>
      <c r="I92" s="23"/>
      <c r="J92" s="23"/>
      <c r="K92" s="23"/>
      <c r="L92" s="34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s="27" customFormat="1" ht="15.2" customHeight="1">
      <c r="A93" s="23"/>
      <c r="B93" s="24"/>
      <c r="C93" s="20" t="s">
        <v>24</v>
      </c>
      <c r="D93" s="23"/>
      <c r="E93" s="23"/>
      <c r="F93" s="21" t="str">
        <f>E17</f>
        <v xml:space="preserve"> </v>
      </c>
      <c r="G93" s="23"/>
      <c r="H93" s="23"/>
      <c r="I93" s="20" t="s">
        <v>29</v>
      </c>
      <c r="J93" s="114" t="str">
        <f>E23</f>
        <v>MDS</v>
      </c>
      <c r="K93" s="23"/>
      <c r="L93" s="34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s="27" customFormat="1" ht="15.2" customHeight="1">
      <c r="A94" s="23"/>
      <c r="B94" s="24"/>
      <c r="C94" s="20" t="s">
        <v>27</v>
      </c>
      <c r="D94" s="23"/>
      <c r="E94" s="23"/>
      <c r="F94" s="21" t="str">
        <f>IF(E20="","",E20)</f>
        <v>Vyplň údaj</v>
      </c>
      <c r="G94" s="23"/>
      <c r="H94" s="23"/>
      <c r="I94" s="20" t="s">
        <v>32</v>
      </c>
      <c r="J94" s="114" t="str">
        <f>E26</f>
        <v xml:space="preserve"> </v>
      </c>
      <c r="K94" s="23"/>
      <c r="L94" s="34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s="27" customFormat="1" ht="10.35" customHeight="1">
      <c r="A95" s="23"/>
      <c r="B95" s="24"/>
      <c r="C95" s="23"/>
      <c r="D95" s="23"/>
      <c r="E95" s="23"/>
      <c r="F95" s="23"/>
      <c r="G95" s="23"/>
      <c r="H95" s="23"/>
      <c r="I95" s="23"/>
      <c r="J95" s="23"/>
      <c r="K95" s="23"/>
      <c r="L95" s="34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s="27" customFormat="1" ht="29.25" customHeight="1">
      <c r="A96" s="23"/>
      <c r="B96" s="24"/>
      <c r="C96" s="115" t="s">
        <v>136</v>
      </c>
      <c r="D96" s="106"/>
      <c r="E96" s="106"/>
      <c r="F96" s="106"/>
      <c r="G96" s="106"/>
      <c r="H96" s="106"/>
      <c r="I96" s="106"/>
      <c r="J96" s="116" t="s">
        <v>137</v>
      </c>
      <c r="K96" s="106"/>
      <c r="L96" s="34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47" s="27" customFormat="1" ht="10.35" customHeight="1">
      <c r="A97" s="23"/>
      <c r="B97" s="24"/>
      <c r="C97" s="23"/>
      <c r="D97" s="23"/>
      <c r="E97" s="23"/>
      <c r="F97" s="23"/>
      <c r="G97" s="23"/>
      <c r="H97" s="23"/>
      <c r="I97" s="23"/>
      <c r="J97" s="23"/>
      <c r="K97" s="23"/>
      <c r="L97" s="34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47" s="27" customFormat="1" ht="22.9" customHeight="1">
      <c r="A98" s="23"/>
      <c r="B98" s="24"/>
      <c r="C98" s="117" t="s">
        <v>138</v>
      </c>
      <c r="D98" s="23"/>
      <c r="E98" s="23"/>
      <c r="F98" s="23"/>
      <c r="G98" s="23"/>
      <c r="H98" s="23"/>
      <c r="I98" s="23"/>
      <c r="J98" s="101">
        <f>J124</f>
        <v>0</v>
      </c>
      <c r="K98" s="23"/>
      <c r="L98" s="34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U98" s="11" t="s">
        <v>139</v>
      </c>
    </row>
    <row r="99" spans="1:47" s="118" customFormat="1" ht="24.95" customHeight="1">
      <c r="B99" s="119"/>
      <c r="D99" s="120" t="s">
        <v>717</v>
      </c>
      <c r="E99" s="121"/>
      <c r="F99" s="121"/>
      <c r="G99" s="121"/>
      <c r="H99" s="121"/>
      <c r="I99" s="121"/>
      <c r="J99" s="122">
        <f>J125</f>
        <v>0</v>
      </c>
      <c r="L99" s="119"/>
    </row>
    <row r="100" spans="1:47" s="83" customFormat="1" ht="19.899999999999999" customHeight="1">
      <c r="B100" s="123"/>
      <c r="D100" s="124" t="s">
        <v>718</v>
      </c>
      <c r="E100" s="125"/>
      <c r="F100" s="125"/>
      <c r="G100" s="125"/>
      <c r="H100" s="125"/>
      <c r="I100" s="125"/>
      <c r="J100" s="126">
        <f>J126</f>
        <v>0</v>
      </c>
      <c r="L100" s="123"/>
    </row>
    <row r="101" spans="1:47" s="83" customFormat="1" ht="19.899999999999999" customHeight="1">
      <c r="B101" s="123"/>
      <c r="D101" s="124" t="s">
        <v>719</v>
      </c>
      <c r="E101" s="125"/>
      <c r="F101" s="125"/>
      <c r="G101" s="125"/>
      <c r="H101" s="125"/>
      <c r="I101" s="125"/>
      <c r="J101" s="126">
        <f>J131</f>
        <v>0</v>
      </c>
      <c r="L101" s="123"/>
    </row>
    <row r="102" spans="1:47" s="83" customFormat="1" ht="19.899999999999999" customHeight="1">
      <c r="B102" s="123"/>
      <c r="D102" s="124" t="s">
        <v>720</v>
      </c>
      <c r="E102" s="125"/>
      <c r="F102" s="125"/>
      <c r="G102" s="125"/>
      <c r="H102" s="125"/>
      <c r="I102" s="125"/>
      <c r="J102" s="126">
        <f>J138</f>
        <v>0</v>
      </c>
      <c r="L102" s="123"/>
    </row>
    <row r="103" spans="1:47" s="27" customFormat="1" ht="21.75" customHeight="1">
      <c r="A103" s="23"/>
      <c r="B103" s="24"/>
      <c r="C103" s="23"/>
      <c r="D103" s="23"/>
      <c r="E103" s="23"/>
      <c r="F103" s="23"/>
      <c r="G103" s="23"/>
      <c r="H103" s="23"/>
      <c r="I103" s="23"/>
      <c r="J103" s="23"/>
      <c r="K103" s="23"/>
      <c r="L103" s="34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</row>
    <row r="104" spans="1:47" s="27" customFormat="1" ht="6.95" customHeight="1">
      <c r="A104" s="23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34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</row>
    <row r="108" spans="1:47" s="27" customFormat="1" ht="6.95" customHeight="1">
      <c r="A108" s="23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34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</row>
    <row r="109" spans="1:47" s="27" customFormat="1" ht="24.95" customHeight="1">
      <c r="A109" s="23"/>
      <c r="B109" s="24"/>
      <c r="C109" s="15" t="s">
        <v>156</v>
      </c>
      <c r="D109" s="23"/>
      <c r="E109" s="23"/>
      <c r="F109" s="23"/>
      <c r="G109" s="23"/>
      <c r="H109" s="23"/>
      <c r="I109" s="23"/>
      <c r="J109" s="23"/>
      <c r="K109" s="23"/>
      <c r="L109" s="34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</row>
    <row r="110" spans="1:47" s="27" customFormat="1" ht="6.95" customHeight="1">
      <c r="A110" s="23"/>
      <c r="B110" s="24"/>
      <c r="C110" s="23"/>
      <c r="D110" s="23"/>
      <c r="E110" s="23"/>
      <c r="F110" s="23"/>
      <c r="G110" s="23"/>
      <c r="H110" s="23"/>
      <c r="I110" s="23"/>
      <c r="J110" s="23"/>
      <c r="K110" s="23"/>
      <c r="L110" s="34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1" spans="1:47" s="27" customFormat="1" ht="12" customHeight="1">
      <c r="A111" s="23"/>
      <c r="B111" s="24"/>
      <c r="C111" s="20" t="s">
        <v>16</v>
      </c>
      <c r="D111" s="23"/>
      <c r="E111" s="23"/>
      <c r="F111" s="23"/>
      <c r="G111" s="23"/>
      <c r="H111" s="23"/>
      <c r="I111" s="23"/>
      <c r="J111" s="23"/>
      <c r="K111" s="23"/>
      <c r="L111" s="34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</row>
    <row r="112" spans="1:47" s="27" customFormat="1" ht="16.5" customHeight="1">
      <c r="A112" s="23"/>
      <c r="B112" s="24"/>
      <c r="C112" s="23"/>
      <c r="D112" s="23"/>
      <c r="E112" s="254" t="str">
        <f>E7</f>
        <v>Oprava mostních objektů v úseku Choceň - Borohrádek</v>
      </c>
      <c r="F112" s="255"/>
      <c r="G112" s="255"/>
      <c r="H112" s="255"/>
      <c r="I112" s="23"/>
      <c r="J112" s="23"/>
      <c r="K112" s="23"/>
      <c r="L112" s="34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</row>
    <row r="113" spans="1:65" ht="12" customHeight="1">
      <c r="B113" s="14"/>
      <c r="C113" s="20" t="s">
        <v>129</v>
      </c>
      <c r="L113" s="14"/>
    </row>
    <row r="114" spans="1:65" s="27" customFormat="1" ht="16.5" customHeight="1">
      <c r="A114" s="23"/>
      <c r="B114" s="24"/>
      <c r="C114" s="23"/>
      <c r="D114" s="23"/>
      <c r="E114" s="254" t="s">
        <v>753</v>
      </c>
      <c r="F114" s="253"/>
      <c r="G114" s="253"/>
      <c r="H114" s="253"/>
      <c r="I114" s="23"/>
      <c r="J114" s="23"/>
      <c r="K114" s="23"/>
      <c r="L114" s="34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5" spans="1:65" s="27" customFormat="1" ht="12" customHeight="1">
      <c r="A115" s="23"/>
      <c r="B115" s="24"/>
      <c r="C115" s="20" t="s">
        <v>133</v>
      </c>
      <c r="D115" s="23"/>
      <c r="E115" s="23"/>
      <c r="F115" s="23"/>
      <c r="G115" s="23"/>
      <c r="H115" s="23"/>
      <c r="I115" s="23"/>
      <c r="J115" s="23"/>
      <c r="K115" s="23"/>
      <c r="L115" s="34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spans="1:65" s="27" customFormat="1" ht="16.5" customHeight="1">
      <c r="A116" s="23"/>
      <c r="B116" s="24"/>
      <c r="C116" s="23"/>
      <c r="D116" s="23"/>
      <c r="E116" s="246" t="str">
        <f>E11</f>
        <v>SO 02 VRN - Vedlejší rozpočtové náklady Propustek v km 6,564</v>
      </c>
      <c r="F116" s="253"/>
      <c r="G116" s="253"/>
      <c r="H116" s="253"/>
      <c r="I116" s="23"/>
      <c r="J116" s="23"/>
      <c r="K116" s="23"/>
      <c r="L116" s="34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17" spans="1:65" s="27" customFormat="1" ht="6.95" customHeight="1">
      <c r="A117" s="23"/>
      <c r="B117" s="24"/>
      <c r="C117" s="23"/>
      <c r="D117" s="23"/>
      <c r="E117" s="23"/>
      <c r="F117" s="23"/>
      <c r="G117" s="23"/>
      <c r="H117" s="23"/>
      <c r="I117" s="23"/>
      <c r="J117" s="23"/>
      <c r="K117" s="23"/>
      <c r="L117" s="34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</row>
    <row r="118" spans="1:65" s="27" customFormat="1" ht="12" customHeight="1">
      <c r="A118" s="23"/>
      <c r="B118" s="24"/>
      <c r="C118" s="20" t="s">
        <v>20</v>
      </c>
      <c r="D118" s="23"/>
      <c r="E118" s="23"/>
      <c r="F118" s="21" t="str">
        <f>F14</f>
        <v xml:space="preserve"> </v>
      </c>
      <c r="G118" s="23"/>
      <c r="H118" s="23"/>
      <c r="I118" s="20" t="s">
        <v>22</v>
      </c>
      <c r="J118" s="95" t="str">
        <f>IF(J14="","",J14)</f>
        <v>7. 1. 2020</v>
      </c>
      <c r="K118" s="23"/>
      <c r="L118" s="34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spans="1:65" s="27" customFormat="1" ht="6.95" customHeight="1">
      <c r="A119" s="23"/>
      <c r="B119" s="24"/>
      <c r="C119" s="23"/>
      <c r="D119" s="23"/>
      <c r="E119" s="23"/>
      <c r="F119" s="23"/>
      <c r="G119" s="23"/>
      <c r="H119" s="23"/>
      <c r="I119" s="23"/>
      <c r="J119" s="23"/>
      <c r="K119" s="23"/>
      <c r="L119" s="34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</row>
    <row r="120" spans="1:65" s="27" customFormat="1" ht="15.2" customHeight="1">
      <c r="A120" s="23"/>
      <c r="B120" s="24"/>
      <c r="C120" s="20" t="s">
        <v>24</v>
      </c>
      <c r="D120" s="23"/>
      <c r="E120" s="23"/>
      <c r="F120" s="21" t="str">
        <f>E17</f>
        <v xml:space="preserve"> </v>
      </c>
      <c r="G120" s="23"/>
      <c r="H120" s="23"/>
      <c r="I120" s="20" t="s">
        <v>29</v>
      </c>
      <c r="J120" s="114" t="str">
        <f>E23</f>
        <v>MDS</v>
      </c>
      <c r="K120" s="23"/>
      <c r="L120" s="34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pans="1:65" s="27" customFormat="1" ht="15.2" customHeight="1">
      <c r="A121" s="23"/>
      <c r="B121" s="24"/>
      <c r="C121" s="20" t="s">
        <v>27</v>
      </c>
      <c r="D121" s="23"/>
      <c r="E121" s="23"/>
      <c r="F121" s="21" t="str">
        <f>IF(E20="","",E20)</f>
        <v>Vyplň údaj</v>
      </c>
      <c r="G121" s="23"/>
      <c r="H121" s="23"/>
      <c r="I121" s="20" t="s">
        <v>32</v>
      </c>
      <c r="J121" s="114" t="str">
        <f>E26</f>
        <v xml:space="preserve"> </v>
      </c>
      <c r="K121" s="23"/>
      <c r="L121" s="34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pans="1:65" s="27" customFormat="1" ht="10.35" customHeight="1">
      <c r="A122" s="23"/>
      <c r="B122" s="24"/>
      <c r="C122" s="23"/>
      <c r="D122" s="23"/>
      <c r="E122" s="23"/>
      <c r="F122" s="23"/>
      <c r="G122" s="23"/>
      <c r="H122" s="23"/>
      <c r="I122" s="23"/>
      <c r="J122" s="23"/>
      <c r="K122" s="23"/>
      <c r="L122" s="34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pans="1:65" s="133" customFormat="1" ht="29.25" customHeight="1">
      <c r="A123" s="127"/>
      <c r="B123" s="128"/>
      <c r="C123" s="129" t="s">
        <v>157</v>
      </c>
      <c r="D123" s="130" t="s">
        <v>59</v>
      </c>
      <c r="E123" s="130" t="s">
        <v>55</v>
      </c>
      <c r="F123" s="130" t="s">
        <v>56</v>
      </c>
      <c r="G123" s="130" t="s">
        <v>158</v>
      </c>
      <c r="H123" s="130" t="s">
        <v>159</v>
      </c>
      <c r="I123" s="130" t="s">
        <v>160</v>
      </c>
      <c r="J123" s="130" t="s">
        <v>137</v>
      </c>
      <c r="K123" s="131" t="s">
        <v>161</v>
      </c>
      <c r="L123" s="132"/>
      <c r="M123" s="55" t="s">
        <v>1</v>
      </c>
      <c r="N123" s="56" t="s">
        <v>38</v>
      </c>
      <c r="O123" s="56" t="s">
        <v>162</v>
      </c>
      <c r="P123" s="56" t="s">
        <v>163</v>
      </c>
      <c r="Q123" s="56" t="s">
        <v>164</v>
      </c>
      <c r="R123" s="56" t="s">
        <v>165</v>
      </c>
      <c r="S123" s="56" t="s">
        <v>166</v>
      </c>
      <c r="T123" s="57" t="s">
        <v>167</v>
      </c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</row>
    <row r="124" spans="1:65" s="27" customFormat="1" ht="22.9" customHeight="1">
      <c r="A124" s="23"/>
      <c r="B124" s="24"/>
      <c r="C124" s="63" t="s">
        <v>168</v>
      </c>
      <c r="D124" s="23"/>
      <c r="E124" s="23"/>
      <c r="F124" s="23"/>
      <c r="G124" s="23"/>
      <c r="H124" s="23"/>
      <c r="I124" s="23"/>
      <c r="J124" s="134">
        <f>BK124</f>
        <v>0</v>
      </c>
      <c r="K124" s="23"/>
      <c r="L124" s="24"/>
      <c r="M124" s="58"/>
      <c r="N124" s="49"/>
      <c r="O124" s="59"/>
      <c r="P124" s="135">
        <f>P125</f>
        <v>0</v>
      </c>
      <c r="Q124" s="59"/>
      <c r="R124" s="135">
        <f>R125</f>
        <v>0</v>
      </c>
      <c r="S124" s="59"/>
      <c r="T124" s="136">
        <f>T125</f>
        <v>0</v>
      </c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T124" s="11" t="s">
        <v>73</v>
      </c>
      <c r="AU124" s="11" t="s">
        <v>139</v>
      </c>
      <c r="BK124" s="137">
        <f>BK125</f>
        <v>0</v>
      </c>
    </row>
    <row r="125" spans="1:65" s="138" customFormat="1" ht="25.9" customHeight="1">
      <c r="B125" s="139"/>
      <c r="D125" s="140" t="s">
        <v>73</v>
      </c>
      <c r="E125" s="141" t="s">
        <v>721</v>
      </c>
      <c r="F125" s="141" t="s">
        <v>722</v>
      </c>
      <c r="J125" s="142">
        <f>BK125</f>
        <v>0</v>
      </c>
      <c r="L125" s="139"/>
      <c r="M125" s="143"/>
      <c r="N125" s="144"/>
      <c r="O125" s="144"/>
      <c r="P125" s="145">
        <f>P126+P131+P138</f>
        <v>0</v>
      </c>
      <c r="Q125" s="144"/>
      <c r="R125" s="145">
        <f>R126+R131+R138</f>
        <v>0</v>
      </c>
      <c r="S125" s="144"/>
      <c r="T125" s="146">
        <f>T126+T131+T138</f>
        <v>0</v>
      </c>
      <c r="AR125" s="140" t="s">
        <v>199</v>
      </c>
      <c r="AT125" s="147" t="s">
        <v>73</v>
      </c>
      <c r="AU125" s="147" t="s">
        <v>74</v>
      </c>
      <c r="AY125" s="140" t="s">
        <v>171</v>
      </c>
      <c r="BK125" s="148">
        <f>BK126+BK131+BK138</f>
        <v>0</v>
      </c>
    </row>
    <row r="126" spans="1:65" s="138" customFormat="1" ht="22.9" customHeight="1">
      <c r="B126" s="139"/>
      <c r="D126" s="140" t="s">
        <v>73</v>
      </c>
      <c r="E126" s="149" t="s">
        <v>723</v>
      </c>
      <c r="F126" s="149" t="s">
        <v>724</v>
      </c>
      <c r="J126" s="150">
        <f>BK126</f>
        <v>0</v>
      </c>
      <c r="L126" s="139"/>
      <c r="M126" s="143"/>
      <c r="N126" s="144"/>
      <c r="O126" s="144"/>
      <c r="P126" s="145">
        <f>SUM(P127:P130)</f>
        <v>0</v>
      </c>
      <c r="Q126" s="144"/>
      <c r="R126" s="145">
        <f>SUM(R127:R130)</f>
        <v>0</v>
      </c>
      <c r="S126" s="144"/>
      <c r="T126" s="146">
        <f>SUM(T127:T130)</f>
        <v>0</v>
      </c>
      <c r="AR126" s="140" t="s">
        <v>199</v>
      </c>
      <c r="AT126" s="147" t="s">
        <v>73</v>
      </c>
      <c r="AU126" s="147" t="s">
        <v>81</v>
      </c>
      <c r="AY126" s="140" t="s">
        <v>171</v>
      </c>
      <c r="BK126" s="148">
        <f>SUM(BK127:BK130)</f>
        <v>0</v>
      </c>
    </row>
    <row r="127" spans="1:65" s="27" customFormat="1" ht="16.5" customHeight="1">
      <c r="A127" s="23"/>
      <c r="B127" s="24"/>
      <c r="C127" s="151" t="s">
        <v>81</v>
      </c>
      <c r="D127" s="151" t="s">
        <v>173</v>
      </c>
      <c r="E127" s="152" t="s">
        <v>725</v>
      </c>
      <c r="F127" s="153" t="s">
        <v>726</v>
      </c>
      <c r="G127" s="154" t="s">
        <v>727</v>
      </c>
      <c r="H127" s="155">
        <v>1</v>
      </c>
      <c r="I127" s="5"/>
      <c r="J127" s="156">
        <f>ROUND(I127*H127,2)</f>
        <v>0</v>
      </c>
      <c r="K127" s="153" t="s">
        <v>177</v>
      </c>
      <c r="L127" s="24"/>
      <c r="M127" s="157" t="s">
        <v>1</v>
      </c>
      <c r="N127" s="158" t="s">
        <v>39</v>
      </c>
      <c r="O127" s="51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R127" s="161" t="s">
        <v>728</v>
      </c>
      <c r="AT127" s="161" t="s">
        <v>173</v>
      </c>
      <c r="AU127" s="161" t="s">
        <v>83</v>
      </c>
      <c r="AY127" s="11" t="s">
        <v>171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1" t="s">
        <v>81</v>
      </c>
      <c r="BK127" s="162">
        <f>ROUND(I127*H127,2)</f>
        <v>0</v>
      </c>
      <c r="BL127" s="11" t="s">
        <v>728</v>
      </c>
      <c r="BM127" s="161" t="s">
        <v>922</v>
      </c>
    </row>
    <row r="128" spans="1:65" s="27" customFormat="1">
      <c r="A128" s="23"/>
      <c r="B128" s="24"/>
      <c r="C128" s="23"/>
      <c r="D128" s="163" t="s">
        <v>180</v>
      </c>
      <c r="E128" s="23"/>
      <c r="F128" s="164" t="s">
        <v>726</v>
      </c>
      <c r="G128" s="23"/>
      <c r="H128" s="23"/>
      <c r="I128" s="3"/>
      <c r="J128" s="23"/>
      <c r="K128" s="23"/>
      <c r="L128" s="24"/>
      <c r="M128" s="165"/>
      <c r="N128" s="166"/>
      <c r="O128" s="51"/>
      <c r="P128" s="51"/>
      <c r="Q128" s="51"/>
      <c r="R128" s="51"/>
      <c r="S128" s="51"/>
      <c r="T128" s="52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T128" s="11" t="s">
        <v>180</v>
      </c>
      <c r="AU128" s="11" t="s">
        <v>83</v>
      </c>
    </row>
    <row r="129" spans="1:65" s="27" customFormat="1" ht="16.5" customHeight="1">
      <c r="A129" s="23"/>
      <c r="B129" s="24"/>
      <c r="C129" s="151" t="s">
        <v>83</v>
      </c>
      <c r="D129" s="151" t="s">
        <v>173</v>
      </c>
      <c r="E129" s="152" t="s">
        <v>730</v>
      </c>
      <c r="F129" s="153" t="s">
        <v>731</v>
      </c>
      <c r="G129" s="154" t="s">
        <v>727</v>
      </c>
      <c r="H129" s="155">
        <v>1</v>
      </c>
      <c r="I129" s="5"/>
      <c r="J129" s="156">
        <f>ROUND(I129*H129,2)</f>
        <v>0</v>
      </c>
      <c r="K129" s="153" t="s">
        <v>177</v>
      </c>
      <c r="L129" s="24"/>
      <c r="M129" s="157" t="s">
        <v>1</v>
      </c>
      <c r="N129" s="158" t="s">
        <v>39</v>
      </c>
      <c r="O129" s="51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R129" s="161" t="s">
        <v>728</v>
      </c>
      <c r="AT129" s="161" t="s">
        <v>173</v>
      </c>
      <c r="AU129" s="161" t="s">
        <v>83</v>
      </c>
      <c r="AY129" s="11" t="s">
        <v>171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1" t="s">
        <v>81</v>
      </c>
      <c r="BK129" s="162">
        <f>ROUND(I129*H129,2)</f>
        <v>0</v>
      </c>
      <c r="BL129" s="11" t="s">
        <v>728</v>
      </c>
      <c r="BM129" s="161" t="s">
        <v>923</v>
      </c>
    </row>
    <row r="130" spans="1:65" s="27" customFormat="1">
      <c r="A130" s="23"/>
      <c r="B130" s="24"/>
      <c r="C130" s="23"/>
      <c r="D130" s="163" t="s">
        <v>180</v>
      </c>
      <c r="E130" s="23"/>
      <c r="F130" s="164" t="s">
        <v>731</v>
      </c>
      <c r="G130" s="23"/>
      <c r="H130" s="23"/>
      <c r="I130" s="3"/>
      <c r="J130" s="23"/>
      <c r="K130" s="23"/>
      <c r="L130" s="24"/>
      <c r="M130" s="165"/>
      <c r="N130" s="166"/>
      <c r="O130" s="51"/>
      <c r="P130" s="51"/>
      <c r="Q130" s="51"/>
      <c r="R130" s="51"/>
      <c r="S130" s="51"/>
      <c r="T130" s="52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T130" s="11" t="s">
        <v>180</v>
      </c>
      <c r="AU130" s="11" t="s">
        <v>83</v>
      </c>
    </row>
    <row r="131" spans="1:65" s="138" customFormat="1" ht="22.9" customHeight="1">
      <c r="B131" s="139"/>
      <c r="D131" s="140" t="s">
        <v>73</v>
      </c>
      <c r="E131" s="149" t="s">
        <v>733</v>
      </c>
      <c r="F131" s="149" t="s">
        <v>734</v>
      </c>
      <c r="I131" s="4"/>
      <c r="J131" s="150">
        <f>BK131</f>
        <v>0</v>
      </c>
      <c r="L131" s="139"/>
      <c r="M131" s="143"/>
      <c r="N131" s="144"/>
      <c r="O131" s="144"/>
      <c r="P131" s="145">
        <f>SUM(P132:P137)</f>
        <v>0</v>
      </c>
      <c r="Q131" s="144"/>
      <c r="R131" s="145">
        <f>SUM(R132:R137)</f>
        <v>0</v>
      </c>
      <c r="S131" s="144"/>
      <c r="T131" s="146">
        <f>SUM(T132:T137)</f>
        <v>0</v>
      </c>
      <c r="AR131" s="140" t="s">
        <v>199</v>
      </c>
      <c r="AT131" s="147" t="s">
        <v>73</v>
      </c>
      <c r="AU131" s="147" t="s">
        <v>81</v>
      </c>
      <c r="AY131" s="140" t="s">
        <v>171</v>
      </c>
      <c r="BK131" s="148">
        <f>SUM(BK132:BK137)</f>
        <v>0</v>
      </c>
    </row>
    <row r="132" spans="1:65" s="27" customFormat="1" ht="16.5" customHeight="1">
      <c r="A132" s="23"/>
      <c r="B132" s="24"/>
      <c r="C132" s="151" t="s">
        <v>188</v>
      </c>
      <c r="D132" s="151" t="s">
        <v>173</v>
      </c>
      <c r="E132" s="152" t="s">
        <v>735</v>
      </c>
      <c r="F132" s="153" t="s">
        <v>734</v>
      </c>
      <c r="G132" s="154" t="s">
        <v>727</v>
      </c>
      <c r="H132" s="155">
        <v>1</v>
      </c>
      <c r="I132" s="5"/>
      <c r="J132" s="156">
        <f>ROUND(I132*H132,2)</f>
        <v>0</v>
      </c>
      <c r="K132" s="153" t="s">
        <v>177</v>
      </c>
      <c r="L132" s="24"/>
      <c r="M132" s="157" t="s">
        <v>1</v>
      </c>
      <c r="N132" s="158" t="s">
        <v>39</v>
      </c>
      <c r="O132" s="51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R132" s="161" t="s">
        <v>728</v>
      </c>
      <c r="AT132" s="161" t="s">
        <v>173</v>
      </c>
      <c r="AU132" s="161" t="s">
        <v>83</v>
      </c>
      <c r="AY132" s="11" t="s">
        <v>171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1" t="s">
        <v>81</v>
      </c>
      <c r="BK132" s="162">
        <f>ROUND(I132*H132,2)</f>
        <v>0</v>
      </c>
      <c r="BL132" s="11" t="s">
        <v>728</v>
      </c>
      <c r="BM132" s="161" t="s">
        <v>924</v>
      </c>
    </row>
    <row r="133" spans="1:65" s="27" customFormat="1">
      <c r="A133" s="23"/>
      <c r="B133" s="24"/>
      <c r="C133" s="23"/>
      <c r="D133" s="163" t="s">
        <v>180</v>
      </c>
      <c r="E133" s="23"/>
      <c r="F133" s="164" t="s">
        <v>734</v>
      </c>
      <c r="G133" s="23"/>
      <c r="H133" s="23"/>
      <c r="I133" s="3"/>
      <c r="J133" s="23"/>
      <c r="K133" s="23"/>
      <c r="L133" s="24"/>
      <c r="M133" s="165"/>
      <c r="N133" s="166"/>
      <c r="O133" s="51"/>
      <c r="P133" s="51"/>
      <c r="Q133" s="51"/>
      <c r="R133" s="51"/>
      <c r="S133" s="51"/>
      <c r="T133" s="52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T133" s="11" t="s">
        <v>180</v>
      </c>
      <c r="AU133" s="11" t="s">
        <v>83</v>
      </c>
    </row>
    <row r="134" spans="1:65" s="27" customFormat="1" ht="16.5" customHeight="1">
      <c r="A134" s="23"/>
      <c r="B134" s="24"/>
      <c r="C134" s="151" t="s">
        <v>178</v>
      </c>
      <c r="D134" s="151" t="s">
        <v>173</v>
      </c>
      <c r="E134" s="152" t="s">
        <v>737</v>
      </c>
      <c r="F134" s="153" t="s">
        <v>738</v>
      </c>
      <c r="G134" s="154" t="s">
        <v>727</v>
      </c>
      <c r="H134" s="155">
        <v>1</v>
      </c>
      <c r="I134" s="5"/>
      <c r="J134" s="156">
        <f>ROUND(I134*H134,2)</f>
        <v>0</v>
      </c>
      <c r="K134" s="153" t="s">
        <v>177</v>
      </c>
      <c r="L134" s="24"/>
      <c r="M134" s="157" t="s">
        <v>1</v>
      </c>
      <c r="N134" s="158" t="s">
        <v>39</v>
      </c>
      <c r="O134" s="51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R134" s="161" t="s">
        <v>728</v>
      </c>
      <c r="AT134" s="161" t="s">
        <v>173</v>
      </c>
      <c r="AU134" s="161" t="s">
        <v>83</v>
      </c>
      <c r="AY134" s="11" t="s">
        <v>171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1" t="s">
        <v>81</v>
      </c>
      <c r="BK134" s="162">
        <f>ROUND(I134*H134,2)</f>
        <v>0</v>
      </c>
      <c r="BL134" s="11" t="s">
        <v>728</v>
      </c>
      <c r="BM134" s="161" t="s">
        <v>925</v>
      </c>
    </row>
    <row r="135" spans="1:65" s="27" customFormat="1">
      <c r="A135" s="23"/>
      <c r="B135" s="24"/>
      <c r="C135" s="23"/>
      <c r="D135" s="163" t="s">
        <v>180</v>
      </c>
      <c r="E135" s="23"/>
      <c r="F135" s="164" t="s">
        <v>738</v>
      </c>
      <c r="G135" s="23"/>
      <c r="H135" s="23"/>
      <c r="I135" s="3"/>
      <c r="J135" s="23"/>
      <c r="K135" s="23"/>
      <c r="L135" s="24"/>
      <c r="M135" s="165"/>
      <c r="N135" s="166"/>
      <c r="O135" s="51"/>
      <c r="P135" s="51"/>
      <c r="Q135" s="51"/>
      <c r="R135" s="51"/>
      <c r="S135" s="51"/>
      <c r="T135" s="52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T135" s="11" t="s">
        <v>180</v>
      </c>
      <c r="AU135" s="11" t="s">
        <v>83</v>
      </c>
    </row>
    <row r="136" spans="1:65" s="27" customFormat="1" ht="16.5" customHeight="1">
      <c r="A136" s="23"/>
      <c r="B136" s="24"/>
      <c r="C136" s="151" t="s">
        <v>199</v>
      </c>
      <c r="D136" s="151" t="s">
        <v>173</v>
      </c>
      <c r="E136" s="152" t="s">
        <v>740</v>
      </c>
      <c r="F136" s="153" t="s">
        <v>741</v>
      </c>
      <c r="G136" s="154" t="s">
        <v>727</v>
      </c>
      <c r="H136" s="155">
        <v>1</v>
      </c>
      <c r="I136" s="5"/>
      <c r="J136" s="156">
        <f>ROUND(I136*H136,2)</f>
        <v>0</v>
      </c>
      <c r="K136" s="153" t="s">
        <v>177</v>
      </c>
      <c r="L136" s="24"/>
      <c r="M136" s="157" t="s">
        <v>1</v>
      </c>
      <c r="N136" s="158" t="s">
        <v>39</v>
      </c>
      <c r="O136" s="51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R136" s="161" t="s">
        <v>728</v>
      </c>
      <c r="AT136" s="161" t="s">
        <v>173</v>
      </c>
      <c r="AU136" s="161" t="s">
        <v>83</v>
      </c>
      <c r="AY136" s="11" t="s">
        <v>171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1" t="s">
        <v>81</v>
      </c>
      <c r="BK136" s="162">
        <f>ROUND(I136*H136,2)</f>
        <v>0</v>
      </c>
      <c r="BL136" s="11" t="s">
        <v>728</v>
      </c>
      <c r="BM136" s="161" t="s">
        <v>926</v>
      </c>
    </row>
    <row r="137" spans="1:65" s="27" customFormat="1">
      <c r="A137" s="23"/>
      <c r="B137" s="24"/>
      <c r="C137" s="23"/>
      <c r="D137" s="163" t="s">
        <v>180</v>
      </c>
      <c r="E137" s="23"/>
      <c r="F137" s="164" t="s">
        <v>741</v>
      </c>
      <c r="G137" s="23"/>
      <c r="H137" s="23"/>
      <c r="I137" s="3"/>
      <c r="J137" s="23"/>
      <c r="K137" s="23"/>
      <c r="L137" s="24"/>
      <c r="M137" s="165"/>
      <c r="N137" s="166"/>
      <c r="O137" s="51"/>
      <c r="P137" s="51"/>
      <c r="Q137" s="51"/>
      <c r="R137" s="51"/>
      <c r="S137" s="51"/>
      <c r="T137" s="52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T137" s="11" t="s">
        <v>180</v>
      </c>
      <c r="AU137" s="11" t="s">
        <v>83</v>
      </c>
    </row>
    <row r="138" spans="1:65" s="138" customFormat="1" ht="22.9" customHeight="1">
      <c r="B138" s="139"/>
      <c r="D138" s="140" t="s">
        <v>73</v>
      </c>
      <c r="E138" s="149" t="s">
        <v>743</v>
      </c>
      <c r="F138" s="149" t="s">
        <v>744</v>
      </c>
      <c r="I138" s="4"/>
      <c r="J138" s="150">
        <f>BK138</f>
        <v>0</v>
      </c>
      <c r="L138" s="139"/>
      <c r="M138" s="143"/>
      <c r="N138" s="144"/>
      <c r="O138" s="144"/>
      <c r="P138" s="145">
        <f>SUM(P139:P140)</f>
        <v>0</v>
      </c>
      <c r="Q138" s="144"/>
      <c r="R138" s="145">
        <f>SUM(R139:R140)</f>
        <v>0</v>
      </c>
      <c r="S138" s="144"/>
      <c r="T138" s="146">
        <f>SUM(T139:T140)</f>
        <v>0</v>
      </c>
      <c r="AR138" s="140" t="s">
        <v>199</v>
      </c>
      <c r="AT138" s="147" t="s">
        <v>73</v>
      </c>
      <c r="AU138" s="147" t="s">
        <v>81</v>
      </c>
      <c r="AY138" s="140" t="s">
        <v>171</v>
      </c>
      <c r="BK138" s="148">
        <f>SUM(BK139:BK140)</f>
        <v>0</v>
      </c>
    </row>
    <row r="139" spans="1:65" s="27" customFormat="1" ht="16.5" customHeight="1">
      <c r="A139" s="23"/>
      <c r="B139" s="24"/>
      <c r="C139" s="151" t="s">
        <v>204</v>
      </c>
      <c r="D139" s="151" t="s">
        <v>173</v>
      </c>
      <c r="E139" s="152" t="s">
        <v>745</v>
      </c>
      <c r="F139" s="153" t="s">
        <v>746</v>
      </c>
      <c r="G139" s="154" t="s">
        <v>727</v>
      </c>
      <c r="H139" s="155">
        <v>1</v>
      </c>
      <c r="I139" s="5"/>
      <c r="J139" s="156">
        <f>ROUND(I139*H139,2)</f>
        <v>0</v>
      </c>
      <c r="K139" s="153" t="s">
        <v>177</v>
      </c>
      <c r="L139" s="24"/>
      <c r="M139" s="157" t="s">
        <v>1</v>
      </c>
      <c r="N139" s="158" t="s">
        <v>39</v>
      </c>
      <c r="O139" s="51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R139" s="161" t="s">
        <v>728</v>
      </c>
      <c r="AT139" s="161" t="s">
        <v>173</v>
      </c>
      <c r="AU139" s="161" t="s">
        <v>83</v>
      </c>
      <c r="AY139" s="11" t="s">
        <v>171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1" t="s">
        <v>81</v>
      </c>
      <c r="BK139" s="162">
        <f>ROUND(I139*H139,2)</f>
        <v>0</v>
      </c>
      <c r="BL139" s="11" t="s">
        <v>728</v>
      </c>
      <c r="BM139" s="161" t="s">
        <v>927</v>
      </c>
    </row>
    <row r="140" spans="1:65" s="27" customFormat="1">
      <c r="A140" s="23"/>
      <c r="B140" s="24"/>
      <c r="C140" s="23"/>
      <c r="D140" s="163" t="s">
        <v>180</v>
      </c>
      <c r="E140" s="23"/>
      <c r="F140" s="164" t="s">
        <v>746</v>
      </c>
      <c r="G140" s="23"/>
      <c r="H140" s="23"/>
      <c r="I140" s="23"/>
      <c r="J140" s="23"/>
      <c r="K140" s="23"/>
      <c r="L140" s="24"/>
      <c r="M140" s="198"/>
      <c r="N140" s="199"/>
      <c r="O140" s="200"/>
      <c r="P140" s="200"/>
      <c r="Q140" s="200"/>
      <c r="R140" s="200"/>
      <c r="S140" s="200"/>
      <c r="T140" s="201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T140" s="11" t="s">
        <v>180</v>
      </c>
      <c r="AU140" s="11" t="s">
        <v>83</v>
      </c>
    </row>
    <row r="141" spans="1:65" s="27" customFormat="1" ht="6.95" customHeight="1">
      <c r="A141" s="23"/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24"/>
      <c r="M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</row>
  </sheetData>
  <sheetProtection password="9F15" sheet="1" objects="1" scenarios="1"/>
  <autoFilter ref="C123:K140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9"/>
  <sheetViews>
    <sheetView showGridLines="0" topLeftCell="A12" workbookViewId="0">
      <selection activeCell="J25" sqref="J25"/>
    </sheetView>
  </sheetViews>
  <sheetFormatPr defaultRowHeight="11.25"/>
  <cols>
    <col min="1" max="1" width="8.33203125" style="10" customWidth="1"/>
    <col min="2" max="2" width="1.6640625" style="10" customWidth="1"/>
    <col min="3" max="3" width="4.1640625" style="10" customWidth="1"/>
    <col min="4" max="4" width="4.33203125" style="10" customWidth="1"/>
    <col min="5" max="5" width="17.1640625" style="10" customWidth="1"/>
    <col min="6" max="6" width="50.83203125" style="10" customWidth="1"/>
    <col min="7" max="7" width="7" style="10" customWidth="1"/>
    <col min="8" max="8" width="11.5" style="10" customWidth="1"/>
    <col min="9" max="11" width="20.1640625" style="10" customWidth="1"/>
    <col min="12" max="12" width="9.33203125" style="10" customWidth="1"/>
    <col min="13" max="13" width="10.83203125" style="10" hidden="1" customWidth="1"/>
    <col min="14" max="14" width="9.33203125" style="10" hidden="1"/>
    <col min="15" max="20" width="14.1640625" style="10" hidden="1" customWidth="1"/>
    <col min="21" max="21" width="16.33203125" style="10" hidden="1" customWidth="1"/>
    <col min="22" max="22" width="12.33203125" style="10" customWidth="1"/>
    <col min="23" max="23" width="16.33203125" style="10" customWidth="1"/>
    <col min="24" max="24" width="12.33203125" style="10" customWidth="1"/>
    <col min="25" max="25" width="15" style="10" customWidth="1"/>
    <col min="26" max="26" width="11" style="10" customWidth="1"/>
    <col min="27" max="27" width="15" style="10" customWidth="1"/>
    <col min="28" max="28" width="16.33203125" style="10" customWidth="1"/>
    <col min="29" max="29" width="11" style="10" customWidth="1"/>
    <col min="30" max="30" width="15" style="10" customWidth="1"/>
    <col min="31" max="31" width="16.33203125" style="10" customWidth="1"/>
    <col min="32" max="43" width="9.33203125" style="10"/>
    <col min="44" max="65" width="9.33203125" style="10" hidden="1"/>
    <col min="66" max="16384" width="9.33203125" style="10"/>
  </cols>
  <sheetData>
    <row r="2" spans="1:56" ht="36.950000000000003" customHeight="1">
      <c r="L2" s="219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1" t="s">
        <v>103</v>
      </c>
      <c r="AZ2" s="93" t="s">
        <v>115</v>
      </c>
      <c r="BA2" s="93" t="s">
        <v>1</v>
      </c>
      <c r="BB2" s="93" t="s">
        <v>1</v>
      </c>
      <c r="BC2" s="93" t="s">
        <v>928</v>
      </c>
      <c r="BD2" s="93" t="s">
        <v>83</v>
      </c>
    </row>
    <row r="3" spans="1:5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83</v>
      </c>
      <c r="AZ3" s="93" t="s">
        <v>749</v>
      </c>
      <c r="BA3" s="93" t="s">
        <v>1</v>
      </c>
      <c r="BB3" s="93" t="s">
        <v>1</v>
      </c>
      <c r="BC3" s="93" t="s">
        <v>929</v>
      </c>
      <c r="BD3" s="93" t="s">
        <v>83</v>
      </c>
    </row>
    <row r="4" spans="1:56" ht="24.95" customHeight="1">
      <c r="B4" s="14"/>
      <c r="D4" s="15" t="s">
        <v>119</v>
      </c>
      <c r="L4" s="14"/>
      <c r="M4" s="94" t="s">
        <v>10</v>
      </c>
      <c r="AT4" s="11" t="s">
        <v>3</v>
      </c>
      <c r="AZ4" s="93" t="s">
        <v>751</v>
      </c>
      <c r="BA4" s="93" t="s">
        <v>1</v>
      </c>
      <c r="BB4" s="93" t="s">
        <v>1</v>
      </c>
      <c r="BC4" s="93" t="s">
        <v>752</v>
      </c>
      <c r="BD4" s="93" t="s">
        <v>83</v>
      </c>
    </row>
    <row r="5" spans="1:56" ht="6.95" customHeight="1">
      <c r="B5" s="14"/>
      <c r="L5" s="14"/>
    </row>
    <row r="6" spans="1:56" ht="12" customHeight="1">
      <c r="B6" s="14"/>
      <c r="D6" s="20" t="s">
        <v>16</v>
      </c>
      <c r="L6" s="14"/>
    </row>
    <row r="7" spans="1:56" ht="16.5" customHeight="1">
      <c r="B7" s="14"/>
      <c r="E7" s="254" t="str">
        <f>'Rekapitulace zakázky'!K6</f>
        <v>Oprava mostních objektů v úseku Choceň - Borohrádek</v>
      </c>
      <c r="F7" s="255"/>
      <c r="G7" s="255"/>
      <c r="H7" s="255"/>
      <c r="L7" s="14"/>
    </row>
    <row r="8" spans="1:56" ht="12" customHeight="1">
      <c r="B8" s="14"/>
      <c r="D8" s="20" t="s">
        <v>129</v>
      </c>
      <c r="L8" s="14"/>
    </row>
    <row r="9" spans="1:56" s="27" customFormat="1" ht="16.5" customHeight="1">
      <c r="A9" s="23"/>
      <c r="B9" s="24"/>
      <c r="C9" s="23"/>
      <c r="D9" s="23"/>
      <c r="E9" s="254" t="s">
        <v>930</v>
      </c>
      <c r="F9" s="253"/>
      <c r="G9" s="253"/>
      <c r="H9" s="253"/>
      <c r="I9" s="23"/>
      <c r="J9" s="23"/>
      <c r="K9" s="23"/>
      <c r="L9" s="34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56" s="27" customFormat="1" ht="12" customHeight="1">
      <c r="A10" s="23"/>
      <c r="B10" s="24"/>
      <c r="C10" s="23"/>
      <c r="D10" s="20" t="s">
        <v>133</v>
      </c>
      <c r="E10" s="23"/>
      <c r="F10" s="23"/>
      <c r="G10" s="23"/>
      <c r="H10" s="23"/>
      <c r="I10" s="23"/>
      <c r="J10" s="23"/>
      <c r="K10" s="23"/>
      <c r="L10" s="34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56" s="27" customFormat="1" ht="16.5" customHeight="1">
      <c r="A11" s="23"/>
      <c r="B11" s="24"/>
      <c r="C11" s="23"/>
      <c r="D11" s="23"/>
      <c r="E11" s="246" t="s">
        <v>931</v>
      </c>
      <c r="F11" s="253"/>
      <c r="G11" s="253"/>
      <c r="H11" s="253"/>
      <c r="I11" s="23"/>
      <c r="J11" s="23"/>
      <c r="K11" s="23"/>
      <c r="L11" s="34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56" s="27" customFormat="1">
      <c r="A12" s="23"/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34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56" s="27" customFormat="1" ht="12" customHeight="1">
      <c r="A13" s="23"/>
      <c r="B13" s="24"/>
      <c r="C13" s="23"/>
      <c r="D13" s="20" t="s">
        <v>18</v>
      </c>
      <c r="E13" s="23"/>
      <c r="F13" s="21" t="s">
        <v>1</v>
      </c>
      <c r="G13" s="23"/>
      <c r="H13" s="23"/>
      <c r="I13" s="20" t="s">
        <v>19</v>
      </c>
      <c r="J13" s="21" t="s">
        <v>1</v>
      </c>
      <c r="K13" s="23"/>
      <c r="L13" s="34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56" s="27" customFormat="1" ht="12" customHeight="1">
      <c r="A14" s="23"/>
      <c r="B14" s="24"/>
      <c r="C14" s="23"/>
      <c r="D14" s="20" t="s">
        <v>20</v>
      </c>
      <c r="E14" s="23"/>
      <c r="F14" s="21" t="s">
        <v>21</v>
      </c>
      <c r="G14" s="23"/>
      <c r="H14" s="23"/>
      <c r="I14" s="20" t="s">
        <v>22</v>
      </c>
      <c r="J14" s="95" t="str">
        <f>'Rekapitulace zakázky'!AN8</f>
        <v>7. 1. 2020</v>
      </c>
      <c r="K14" s="23"/>
      <c r="L14" s="34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56" s="27" customFormat="1" ht="10.9" customHeight="1">
      <c r="A15" s="23"/>
      <c r="B15" s="24"/>
      <c r="C15" s="23"/>
      <c r="D15" s="23"/>
      <c r="E15" s="23"/>
      <c r="F15" s="23"/>
      <c r="G15" s="23"/>
      <c r="H15" s="23"/>
      <c r="I15" s="23"/>
      <c r="J15" s="23"/>
      <c r="K15" s="23"/>
      <c r="L15" s="34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56" s="27" customFormat="1" ht="12" customHeight="1">
      <c r="A16" s="23"/>
      <c r="B16" s="24"/>
      <c r="C16" s="23"/>
      <c r="D16" s="20" t="s">
        <v>24</v>
      </c>
      <c r="E16" s="23"/>
      <c r="F16" s="23"/>
      <c r="G16" s="23"/>
      <c r="H16" s="23"/>
      <c r="I16" s="20" t="s">
        <v>25</v>
      </c>
      <c r="J16" s="21" t="str">
        <f>IF('Rekapitulace zakázky'!AN10="","",'Rekapitulace zakázky'!AN10)</f>
        <v/>
      </c>
      <c r="K16" s="23"/>
      <c r="L16" s="34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7" customFormat="1" ht="18" customHeight="1">
      <c r="A17" s="23"/>
      <c r="B17" s="24"/>
      <c r="C17" s="23"/>
      <c r="D17" s="23"/>
      <c r="E17" s="21" t="str">
        <f>IF('Rekapitulace zakázky'!E11="","",'Rekapitulace zakázky'!E11)</f>
        <v xml:space="preserve"> </v>
      </c>
      <c r="F17" s="23"/>
      <c r="G17" s="23"/>
      <c r="H17" s="23"/>
      <c r="I17" s="20" t="s">
        <v>26</v>
      </c>
      <c r="J17" s="21" t="str">
        <f>IF('Rekapitulace zakázky'!AN11="","",'Rekapitulace zakázky'!AN11)</f>
        <v/>
      </c>
      <c r="K17" s="23"/>
      <c r="L17" s="34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7" customFormat="1" ht="6.95" customHeight="1">
      <c r="A18" s="23"/>
      <c r="B18" s="24"/>
      <c r="C18" s="23"/>
      <c r="D18" s="23"/>
      <c r="E18" s="23"/>
      <c r="F18" s="23"/>
      <c r="G18" s="23"/>
      <c r="H18" s="23"/>
      <c r="I18" s="23"/>
      <c r="J18" s="23"/>
      <c r="K18" s="23"/>
      <c r="L18" s="34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7" customFormat="1" ht="12" customHeight="1">
      <c r="A19" s="23"/>
      <c r="B19" s="24"/>
      <c r="C19" s="23"/>
      <c r="D19" s="20" t="s">
        <v>27</v>
      </c>
      <c r="E19" s="23"/>
      <c r="F19" s="23"/>
      <c r="G19" s="23"/>
      <c r="H19" s="23"/>
      <c r="I19" s="20" t="s">
        <v>25</v>
      </c>
      <c r="J19" s="1" t="str">
        <f>'Rekapitulace zakázky'!AN13</f>
        <v>Vyplň údaj</v>
      </c>
      <c r="K19" s="23"/>
      <c r="L19" s="34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7" customFormat="1" ht="18" customHeight="1">
      <c r="A20" s="23"/>
      <c r="B20" s="24"/>
      <c r="C20" s="23"/>
      <c r="D20" s="23"/>
      <c r="E20" s="256" t="str">
        <f>'Rekapitulace zakázky'!E14</f>
        <v>Vyplň údaj</v>
      </c>
      <c r="F20" s="257"/>
      <c r="G20" s="257"/>
      <c r="H20" s="257"/>
      <c r="I20" s="20" t="s">
        <v>26</v>
      </c>
      <c r="J20" s="1" t="str">
        <f>'Rekapitulace zakázky'!AN14</f>
        <v>Vyplň údaj</v>
      </c>
      <c r="K20" s="23"/>
      <c r="L20" s="34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7" customFormat="1" ht="6.95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34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7" customFormat="1" ht="12" customHeight="1">
      <c r="A22" s="23"/>
      <c r="B22" s="24"/>
      <c r="C22" s="23"/>
      <c r="D22" s="20" t="s">
        <v>29</v>
      </c>
      <c r="E22" s="23"/>
      <c r="F22" s="23"/>
      <c r="G22" s="23"/>
      <c r="H22" s="23"/>
      <c r="I22" s="20" t="s">
        <v>25</v>
      </c>
      <c r="J22" s="21" t="s">
        <v>1</v>
      </c>
      <c r="K22" s="23"/>
      <c r="L22" s="34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7" customFormat="1" ht="18" customHeight="1">
      <c r="A23" s="23"/>
      <c r="B23" s="24"/>
      <c r="C23" s="23"/>
      <c r="D23" s="23"/>
      <c r="E23" s="21" t="s">
        <v>30</v>
      </c>
      <c r="F23" s="23"/>
      <c r="G23" s="23"/>
      <c r="H23" s="23"/>
      <c r="I23" s="20" t="s">
        <v>26</v>
      </c>
      <c r="J23" s="21" t="s">
        <v>1</v>
      </c>
      <c r="K23" s="23"/>
      <c r="L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7" customFormat="1" ht="6.95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34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7" customFormat="1" ht="12" customHeight="1">
      <c r="A25" s="23"/>
      <c r="B25" s="24"/>
      <c r="C25" s="23"/>
      <c r="D25" s="20" t="s">
        <v>32</v>
      </c>
      <c r="E25" s="23"/>
      <c r="F25" s="23"/>
      <c r="G25" s="23"/>
      <c r="H25" s="23"/>
      <c r="I25" s="20" t="s">
        <v>25</v>
      </c>
      <c r="J25" s="21" t="str">
        <f>IF('Rekapitulace zakázky'!AN19="","",'Rekapitulace zakázky'!AN19)</f>
        <v/>
      </c>
      <c r="K25" s="23"/>
      <c r="L25" s="34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7" customFormat="1" ht="18" customHeight="1">
      <c r="A26" s="23"/>
      <c r="B26" s="24"/>
      <c r="C26" s="23"/>
      <c r="D26" s="23"/>
      <c r="E26" s="21" t="str">
        <f>IF('Rekapitulace zakázky'!E20="","",'Rekapitulace zakázky'!E20)</f>
        <v xml:space="preserve"> </v>
      </c>
      <c r="F26" s="23"/>
      <c r="G26" s="23"/>
      <c r="H26" s="23"/>
      <c r="I26" s="20" t="s">
        <v>26</v>
      </c>
      <c r="J26" s="21" t="str">
        <f>IF('Rekapitulace zakázky'!AN20="","",'Rekapitulace zakázky'!AN20)</f>
        <v/>
      </c>
      <c r="K26" s="23"/>
      <c r="L26" s="34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7" customFormat="1" ht="6.95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34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27" customFormat="1" ht="12" customHeight="1">
      <c r="A28" s="23"/>
      <c r="B28" s="24"/>
      <c r="C28" s="23"/>
      <c r="D28" s="20" t="s">
        <v>33</v>
      </c>
      <c r="E28" s="23"/>
      <c r="F28" s="23"/>
      <c r="G28" s="23"/>
      <c r="H28" s="23"/>
      <c r="I28" s="23"/>
      <c r="J28" s="23"/>
      <c r="K28" s="23"/>
      <c r="L28" s="34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99" customFormat="1" ht="16.5" customHeight="1">
      <c r="A29" s="96"/>
      <c r="B29" s="97"/>
      <c r="C29" s="96"/>
      <c r="D29" s="96"/>
      <c r="E29" s="241" t="s">
        <v>1</v>
      </c>
      <c r="F29" s="241"/>
      <c r="G29" s="241"/>
      <c r="H29" s="241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7" customFormat="1" ht="6.95" customHeight="1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  <c r="L30" s="34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27" customFormat="1" ht="6.95" customHeight="1">
      <c r="A31" s="23"/>
      <c r="B31" s="24"/>
      <c r="C31" s="23"/>
      <c r="D31" s="59"/>
      <c r="E31" s="59"/>
      <c r="F31" s="59"/>
      <c r="G31" s="59"/>
      <c r="H31" s="59"/>
      <c r="I31" s="59"/>
      <c r="J31" s="59"/>
      <c r="K31" s="59"/>
      <c r="L31" s="34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s="27" customFormat="1" ht="25.35" customHeight="1">
      <c r="A32" s="23"/>
      <c r="B32" s="24"/>
      <c r="C32" s="23"/>
      <c r="D32" s="100" t="s">
        <v>34</v>
      </c>
      <c r="E32" s="23"/>
      <c r="F32" s="23"/>
      <c r="G32" s="23"/>
      <c r="H32" s="23"/>
      <c r="I32" s="23"/>
      <c r="J32" s="101">
        <f>ROUND(J134, 2)</f>
        <v>0</v>
      </c>
      <c r="K32" s="23"/>
      <c r="L32" s="34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7" customFormat="1" ht="6.95" customHeight="1">
      <c r="A33" s="23"/>
      <c r="B33" s="24"/>
      <c r="C33" s="23"/>
      <c r="D33" s="59"/>
      <c r="E33" s="59"/>
      <c r="F33" s="59"/>
      <c r="G33" s="59"/>
      <c r="H33" s="59"/>
      <c r="I33" s="59"/>
      <c r="J33" s="59"/>
      <c r="K33" s="59"/>
      <c r="L33" s="34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7" customFormat="1" ht="14.45" customHeight="1">
      <c r="A34" s="23"/>
      <c r="B34" s="24"/>
      <c r="C34" s="23"/>
      <c r="D34" s="23"/>
      <c r="E34" s="23"/>
      <c r="F34" s="102" t="s">
        <v>36</v>
      </c>
      <c r="G34" s="23"/>
      <c r="H34" s="23"/>
      <c r="I34" s="102" t="s">
        <v>35</v>
      </c>
      <c r="J34" s="102" t="s">
        <v>37</v>
      </c>
      <c r="K34" s="23"/>
      <c r="L34" s="34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7" customFormat="1" ht="14.45" customHeight="1">
      <c r="A35" s="23"/>
      <c r="B35" s="24"/>
      <c r="C35" s="23"/>
      <c r="D35" s="103" t="s">
        <v>38</v>
      </c>
      <c r="E35" s="20" t="s">
        <v>39</v>
      </c>
      <c r="F35" s="104">
        <f>ROUND((SUM(BE134:BE318)),  2)</f>
        <v>0</v>
      </c>
      <c r="G35" s="23"/>
      <c r="H35" s="23"/>
      <c r="I35" s="105">
        <v>0.21</v>
      </c>
      <c r="J35" s="104">
        <f>ROUND(((SUM(BE134:BE318))*I35),  2)</f>
        <v>0</v>
      </c>
      <c r="K35" s="23"/>
      <c r="L35" s="34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7" customFormat="1" ht="14.45" customHeight="1">
      <c r="A36" s="23"/>
      <c r="B36" s="24"/>
      <c r="C36" s="23"/>
      <c r="D36" s="23"/>
      <c r="E36" s="20" t="s">
        <v>40</v>
      </c>
      <c r="F36" s="104">
        <f>ROUND((SUM(BF134:BF318)),  2)</f>
        <v>0</v>
      </c>
      <c r="G36" s="23"/>
      <c r="H36" s="23"/>
      <c r="I36" s="105">
        <v>0.15</v>
      </c>
      <c r="J36" s="104">
        <f>ROUND(((SUM(BF134:BF318))*I36),  2)</f>
        <v>0</v>
      </c>
      <c r="K36" s="23"/>
      <c r="L36" s="34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7" customFormat="1" ht="14.45" hidden="1" customHeight="1">
      <c r="A37" s="23"/>
      <c r="B37" s="24"/>
      <c r="C37" s="23"/>
      <c r="D37" s="23"/>
      <c r="E37" s="20" t="s">
        <v>41</v>
      </c>
      <c r="F37" s="104">
        <f>ROUND((SUM(BG134:BG318)),  2)</f>
        <v>0</v>
      </c>
      <c r="G37" s="23"/>
      <c r="H37" s="23"/>
      <c r="I37" s="105">
        <v>0.21</v>
      </c>
      <c r="J37" s="104">
        <f>0</f>
        <v>0</v>
      </c>
      <c r="K37" s="23"/>
      <c r="L37" s="34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7" customFormat="1" ht="14.45" hidden="1" customHeight="1">
      <c r="A38" s="23"/>
      <c r="B38" s="24"/>
      <c r="C38" s="23"/>
      <c r="D38" s="23"/>
      <c r="E38" s="20" t="s">
        <v>42</v>
      </c>
      <c r="F38" s="104">
        <f>ROUND((SUM(BH134:BH318)),  2)</f>
        <v>0</v>
      </c>
      <c r="G38" s="23"/>
      <c r="H38" s="23"/>
      <c r="I38" s="105">
        <v>0.15</v>
      </c>
      <c r="J38" s="104">
        <f>0</f>
        <v>0</v>
      </c>
      <c r="K38" s="23"/>
      <c r="L38" s="34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7" customFormat="1" ht="14.45" hidden="1" customHeight="1">
      <c r="A39" s="23"/>
      <c r="B39" s="24"/>
      <c r="C39" s="23"/>
      <c r="D39" s="23"/>
      <c r="E39" s="20" t="s">
        <v>43</v>
      </c>
      <c r="F39" s="104">
        <f>ROUND((SUM(BI134:BI318)),  2)</f>
        <v>0</v>
      </c>
      <c r="G39" s="23"/>
      <c r="H39" s="23"/>
      <c r="I39" s="105">
        <v>0</v>
      </c>
      <c r="J39" s="104">
        <f>0</f>
        <v>0</v>
      </c>
      <c r="K39" s="23"/>
      <c r="L39" s="34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7" customFormat="1" ht="6.95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34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7" customFormat="1" ht="25.35" customHeight="1">
      <c r="A41" s="23"/>
      <c r="B41" s="24"/>
      <c r="C41" s="106"/>
      <c r="D41" s="107" t="s">
        <v>44</v>
      </c>
      <c r="E41" s="53"/>
      <c r="F41" s="53"/>
      <c r="G41" s="108" t="s">
        <v>45</v>
      </c>
      <c r="H41" s="109" t="s">
        <v>46</v>
      </c>
      <c r="I41" s="53"/>
      <c r="J41" s="110">
        <f>SUM(J32:J39)</f>
        <v>0</v>
      </c>
      <c r="K41" s="111"/>
      <c r="L41" s="34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7" customFormat="1" ht="14.45" customHeight="1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34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ht="14.45" customHeight="1">
      <c r="B43" s="14"/>
      <c r="L43" s="14"/>
    </row>
    <row r="44" spans="1:31" ht="14.45" customHeight="1">
      <c r="B44" s="14"/>
      <c r="L44" s="14"/>
    </row>
    <row r="45" spans="1:31" ht="14.45" customHeight="1">
      <c r="B45" s="14"/>
      <c r="L45" s="14"/>
    </row>
    <row r="46" spans="1:31" ht="14.45" customHeight="1">
      <c r="B46" s="14"/>
      <c r="L46" s="14"/>
    </row>
    <row r="47" spans="1:31" ht="14.45" customHeight="1">
      <c r="B47" s="14"/>
      <c r="L47" s="14"/>
    </row>
    <row r="48" spans="1:31" ht="14.45" customHeight="1">
      <c r="B48" s="14"/>
      <c r="L48" s="14"/>
    </row>
    <row r="49" spans="1:31" ht="14.45" customHeight="1">
      <c r="B49" s="14"/>
      <c r="L49" s="14"/>
    </row>
    <row r="50" spans="1:31" s="27" customFormat="1" ht="14.45" customHeight="1">
      <c r="B50" s="34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34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27" customFormat="1" ht="12.75">
      <c r="A61" s="23"/>
      <c r="B61" s="24"/>
      <c r="C61" s="23"/>
      <c r="D61" s="37" t="s">
        <v>49</v>
      </c>
      <c r="E61" s="26"/>
      <c r="F61" s="112" t="s">
        <v>50</v>
      </c>
      <c r="G61" s="37" t="s">
        <v>49</v>
      </c>
      <c r="H61" s="26"/>
      <c r="I61" s="26"/>
      <c r="J61" s="113" t="s">
        <v>50</v>
      </c>
      <c r="K61" s="26"/>
      <c r="L61" s="34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27" customFormat="1" ht="12.75">
      <c r="A65" s="23"/>
      <c r="B65" s="24"/>
      <c r="C65" s="23"/>
      <c r="D65" s="35" t="s">
        <v>51</v>
      </c>
      <c r="E65" s="38"/>
      <c r="F65" s="38"/>
      <c r="G65" s="35" t="s">
        <v>52</v>
      </c>
      <c r="H65" s="38"/>
      <c r="I65" s="38"/>
      <c r="J65" s="38"/>
      <c r="K65" s="38"/>
      <c r="L65" s="34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27" customFormat="1" ht="12.75">
      <c r="A76" s="23"/>
      <c r="B76" s="24"/>
      <c r="C76" s="23"/>
      <c r="D76" s="37" t="s">
        <v>49</v>
      </c>
      <c r="E76" s="26"/>
      <c r="F76" s="112" t="s">
        <v>50</v>
      </c>
      <c r="G76" s="37" t="s">
        <v>49</v>
      </c>
      <c r="H76" s="26"/>
      <c r="I76" s="26"/>
      <c r="J76" s="113" t="s">
        <v>50</v>
      </c>
      <c r="K76" s="26"/>
      <c r="L76" s="34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s="27" customFormat="1" ht="14.45" customHeight="1">
      <c r="A77" s="23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34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81" spans="1:31" s="27" customFormat="1" ht="6.95" customHeight="1">
      <c r="A81" s="23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4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31" s="27" customFormat="1" ht="24.95" customHeight="1">
      <c r="A82" s="23"/>
      <c r="B82" s="24"/>
      <c r="C82" s="15" t="s">
        <v>135</v>
      </c>
      <c r="D82" s="23"/>
      <c r="E82" s="23"/>
      <c r="F82" s="23"/>
      <c r="G82" s="23"/>
      <c r="H82" s="23"/>
      <c r="I82" s="23"/>
      <c r="J82" s="23"/>
      <c r="K82" s="23"/>
      <c r="L82" s="34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s="27" customFormat="1" ht="6.95" customHeight="1">
      <c r="A83" s="23"/>
      <c r="B83" s="24"/>
      <c r="C83" s="23"/>
      <c r="D83" s="23"/>
      <c r="E83" s="23"/>
      <c r="F83" s="23"/>
      <c r="G83" s="23"/>
      <c r="H83" s="23"/>
      <c r="I83" s="23"/>
      <c r="J83" s="23"/>
      <c r="K83" s="23"/>
      <c r="L83" s="34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s="27" customFormat="1" ht="12" customHeight="1">
      <c r="A84" s="23"/>
      <c r="B84" s="24"/>
      <c r="C84" s="20" t="s">
        <v>16</v>
      </c>
      <c r="D84" s="23"/>
      <c r="E84" s="23"/>
      <c r="F84" s="23"/>
      <c r="G84" s="23"/>
      <c r="H84" s="23"/>
      <c r="I84" s="23"/>
      <c r="J84" s="23"/>
      <c r="K84" s="23"/>
      <c r="L84" s="34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s="27" customFormat="1" ht="16.5" customHeight="1">
      <c r="A85" s="23"/>
      <c r="B85" s="24"/>
      <c r="C85" s="23"/>
      <c r="D85" s="23"/>
      <c r="E85" s="254" t="str">
        <f>E7</f>
        <v>Oprava mostních objektů v úseku Choceň - Borohrádek</v>
      </c>
      <c r="F85" s="255"/>
      <c r="G85" s="255"/>
      <c r="H85" s="255"/>
      <c r="I85" s="23"/>
      <c r="J85" s="23"/>
      <c r="K85" s="23"/>
      <c r="L85" s="34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31" ht="12" customHeight="1">
      <c r="B86" s="14"/>
      <c r="C86" s="20" t="s">
        <v>129</v>
      </c>
      <c r="L86" s="14"/>
    </row>
    <row r="87" spans="1:31" s="27" customFormat="1" ht="16.5" customHeight="1">
      <c r="A87" s="23"/>
      <c r="B87" s="24"/>
      <c r="C87" s="23"/>
      <c r="D87" s="23"/>
      <c r="E87" s="254" t="s">
        <v>930</v>
      </c>
      <c r="F87" s="253"/>
      <c r="G87" s="253"/>
      <c r="H87" s="253"/>
      <c r="I87" s="23"/>
      <c r="J87" s="23"/>
      <c r="K87" s="23"/>
      <c r="L87" s="34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s="27" customFormat="1" ht="12" customHeight="1">
      <c r="A88" s="23"/>
      <c r="B88" s="24"/>
      <c r="C88" s="20" t="s">
        <v>133</v>
      </c>
      <c r="D88" s="23"/>
      <c r="E88" s="23"/>
      <c r="F88" s="23"/>
      <c r="G88" s="23"/>
      <c r="H88" s="23"/>
      <c r="I88" s="23"/>
      <c r="J88" s="23"/>
      <c r="K88" s="23"/>
      <c r="L88" s="34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s="27" customFormat="1" ht="16.5" customHeight="1">
      <c r="A89" s="23"/>
      <c r="B89" s="24"/>
      <c r="C89" s="23"/>
      <c r="D89" s="23"/>
      <c r="E89" s="246" t="str">
        <f>E11</f>
        <v>SO 03 - Stavební část Propustek v km 6,758</v>
      </c>
      <c r="F89" s="253"/>
      <c r="G89" s="253"/>
      <c r="H89" s="253"/>
      <c r="I89" s="23"/>
      <c r="J89" s="23"/>
      <c r="K89" s="23"/>
      <c r="L89" s="34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31" s="27" customFormat="1" ht="6.95" customHeight="1">
      <c r="A90" s="23"/>
      <c r="B90" s="24"/>
      <c r="C90" s="23"/>
      <c r="D90" s="23"/>
      <c r="E90" s="23"/>
      <c r="F90" s="23"/>
      <c r="G90" s="23"/>
      <c r="H90" s="23"/>
      <c r="I90" s="23"/>
      <c r="J90" s="23"/>
      <c r="K90" s="23"/>
      <c r="L90" s="34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s="27" customFormat="1" ht="12" customHeight="1">
      <c r="A91" s="23"/>
      <c r="B91" s="24"/>
      <c r="C91" s="20" t="s">
        <v>20</v>
      </c>
      <c r="D91" s="23"/>
      <c r="E91" s="23"/>
      <c r="F91" s="21" t="str">
        <f>F14</f>
        <v xml:space="preserve"> </v>
      </c>
      <c r="G91" s="23"/>
      <c r="H91" s="23"/>
      <c r="I91" s="20" t="s">
        <v>22</v>
      </c>
      <c r="J91" s="95" t="str">
        <f>IF(J14="","",J14)</f>
        <v>7. 1. 2020</v>
      </c>
      <c r="K91" s="23"/>
      <c r="L91" s="34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s="27" customFormat="1" ht="6.95" customHeight="1">
      <c r="A92" s="23"/>
      <c r="B92" s="24"/>
      <c r="C92" s="23"/>
      <c r="D92" s="23"/>
      <c r="E92" s="23"/>
      <c r="F92" s="23"/>
      <c r="G92" s="23"/>
      <c r="H92" s="23"/>
      <c r="I92" s="23"/>
      <c r="J92" s="23"/>
      <c r="K92" s="23"/>
      <c r="L92" s="34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s="27" customFormat="1" ht="15.2" customHeight="1">
      <c r="A93" s="23"/>
      <c r="B93" s="24"/>
      <c r="C93" s="20" t="s">
        <v>24</v>
      </c>
      <c r="D93" s="23"/>
      <c r="E93" s="23"/>
      <c r="F93" s="21" t="str">
        <f>E17</f>
        <v xml:space="preserve"> </v>
      </c>
      <c r="G93" s="23"/>
      <c r="H93" s="23"/>
      <c r="I93" s="20" t="s">
        <v>29</v>
      </c>
      <c r="J93" s="114" t="str">
        <f>E23</f>
        <v>MDS</v>
      </c>
      <c r="K93" s="23"/>
      <c r="L93" s="34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s="27" customFormat="1" ht="15.2" customHeight="1">
      <c r="A94" s="23"/>
      <c r="B94" s="24"/>
      <c r="C94" s="20" t="s">
        <v>27</v>
      </c>
      <c r="D94" s="23"/>
      <c r="E94" s="23"/>
      <c r="F94" s="21" t="str">
        <f>IF(E20="","",E20)</f>
        <v>Vyplň údaj</v>
      </c>
      <c r="G94" s="23"/>
      <c r="H94" s="23"/>
      <c r="I94" s="20" t="s">
        <v>32</v>
      </c>
      <c r="J94" s="114" t="str">
        <f>E26</f>
        <v xml:space="preserve"> </v>
      </c>
      <c r="K94" s="23"/>
      <c r="L94" s="34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s="27" customFormat="1" ht="10.35" customHeight="1">
      <c r="A95" s="23"/>
      <c r="B95" s="24"/>
      <c r="C95" s="23"/>
      <c r="D95" s="23"/>
      <c r="E95" s="23"/>
      <c r="F95" s="23"/>
      <c r="G95" s="23"/>
      <c r="H95" s="23"/>
      <c r="I95" s="23"/>
      <c r="J95" s="23"/>
      <c r="K95" s="23"/>
      <c r="L95" s="34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s="27" customFormat="1" ht="29.25" customHeight="1">
      <c r="A96" s="23"/>
      <c r="B96" s="24"/>
      <c r="C96" s="115" t="s">
        <v>136</v>
      </c>
      <c r="D96" s="106"/>
      <c r="E96" s="106"/>
      <c r="F96" s="106"/>
      <c r="G96" s="106"/>
      <c r="H96" s="106"/>
      <c r="I96" s="106"/>
      <c r="J96" s="116" t="s">
        <v>137</v>
      </c>
      <c r="K96" s="106"/>
      <c r="L96" s="34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47" s="27" customFormat="1" ht="10.35" customHeight="1">
      <c r="A97" s="23"/>
      <c r="B97" s="24"/>
      <c r="C97" s="23"/>
      <c r="D97" s="23"/>
      <c r="E97" s="23"/>
      <c r="F97" s="23"/>
      <c r="G97" s="23"/>
      <c r="H97" s="23"/>
      <c r="I97" s="23"/>
      <c r="J97" s="23"/>
      <c r="K97" s="23"/>
      <c r="L97" s="34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47" s="27" customFormat="1" ht="22.9" customHeight="1">
      <c r="A98" s="23"/>
      <c r="B98" s="24"/>
      <c r="C98" s="117" t="s">
        <v>138</v>
      </c>
      <c r="D98" s="23"/>
      <c r="E98" s="23"/>
      <c r="F98" s="23"/>
      <c r="G98" s="23"/>
      <c r="H98" s="23"/>
      <c r="I98" s="23"/>
      <c r="J98" s="101">
        <f>J134</f>
        <v>0</v>
      </c>
      <c r="K98" s="23"/>
      <c r="L98" s="34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U98" s="11" t="s">
        <v>139</v>
      </c>
    </row>
    <row r="99" spans="1:47" s="118" customFormat="1" ht="24.95" customHeight="1">
      <c r="B99" s="119"/>
      <c r="D99" s="120" t="s">
        <v>140</v>
      </c>
      <c r="E99" s="121"/>
      <c r="F99" s="121"/>
      <c r="G99" s="121"/>
      <c r="H99" s="121"/>
      <c r="I99" s="121"/>
      <c r="J99" s="122">
        <f>J135</f>
        <v>0</v>
      </c>
      <c r="L99" s="119"/>
    </row>
    <row r="100" spans="1:47" s="83" customFormat="1" ht="19.899999999999999" customHeight="1">
      <c r="B100" s="123"/>
      <c r="D100" s="124" t="s">
        <v>141</v>
      </c>
      <c r="E100" s="125"/>
      <c r="F100" s="125"/>
      <c r="G100" s="125"/>
      <c r="H100" s="125"/>
      <c r="I100" s="125"/>
      <c r="J100" s="126">
        <f>J136</f>
        <v>0</v>
      </c>
      <c r="L100" s="123"/>
    </row>
    <row r="101" spans="1:47" s="83" customFormat="1" ht="19.899999999999999" customHeight="1">
      <c r="B101" s="123"/>
      <c r="D101" s="124" t="s">
        <v>142</v>
      </c>
      <c r="E101" s="125"/>
      <c r="F101" s="125"/>
      <c r="G101" s="125"/>
      <c r="H101" s="125"/>
      <c r="I101" s="125"/>
      <c r="J101" s="126">
        <f>J187</f>
        <v>0</v>
      </c>
      <c r="L101" s="123"/>
    </row>
    <row r="102" spans="1:47" s="83" customFormat="1" ht="19.899999999999999" customHeight="1">
      <c r="B102" s="123"/>
      <c r="D102" s="124" t="s">
        <v>144</v>
      </c>
      <c r="E102" s="125"/>
      <c r="F102" s="125"/>
      <c r="G102" s="125"/>
      <c r="H102" s="125"/>
      <c r="I102" s="125"/>
      <c r="J102" s="126">
        <f>J214</f>
        <v>0</v>
      </c>
      <c r="L102" s="123"/>
    </row>
    <row r="103" spans="1:47" s="83" customFormat="1" ht="19.899999999999999" customHeight="1">
      <c r="B103" s="123"/>
      <c r="D103" s="124" t="s">
        <v>145</v>
      </c>
      <c r="E103" s="125"/>
      <c r="F103" s="125"/>
      <c r="G103" s="125"/>
      <c r="H103" s="125"/>
      <c r="I103" s="125"/>
      <c r="J103" s="126">
        <f>J220</f>
        <v>0</v>
      </c>
      <c r="L103" s="123"/>
    </row>
    <row r="104" spans="1:47" s="83" customFormat="1" ht="19.899999999999999" customHeight="1">
      <c r="B104" s="123"/>
      <c r="D104" s="124" t="s">
        <v>146</v>
      </c>
      <c r="E104" s="125"/>
      <c r="F104" s="125"/>
      <c r="G104" s="125"/>
      <c r="H104" s="125"/>
      <c r="I104" s="125"/>
      <c r="J104" s="126">
        <f>J247</f>
        <v>0</v>
      </c>
      <c r="L104" s="123"/>
    </row>
    <row r="105" spans="1:47" s="83" customFormat="1" ht="19.899999999999999" customHeight="1">
      <c r="B105" s="123"/>
      <c r="D105" s="124" t="s">
        <v>147</v>
      </c>
      <c r="E105" s="125"/>
      <c r="F105" s="125"/>
      <c r="G105" s="125"/>
      <c r="H105" s="125"/>
      <c r="I105" s="125"/>
      <c r="J105" s="126">
        <f>J251</f>
        <v>0</v>
      </c>
      <c r="L105" s="123"/>
    </row>
    <row r="106" spans="1:47" s="83" customFormat="1" ht="19.899999999999999" customHeight="1">
      <c r="B106" s="123"/>
      <c r="D106" s="124" t="s">
        <v>148</v>
      </c>
      <c r="E106" s="125"/>
      <c r="F106" s="125"/>
      <c r="G106" s="125"/>
      <c r="H106" s="125"/>
      <c r="I106" s="125"/>
      <c r="J106" s="126">
        <f>J274</f>
        <v>0</v>
      </c>
      <c r="L106" s="123"/>
    </row>
    <row r="107" spans="1:47" s="83" customFormat="1" ht="19.899999999999999" customHeight="1">
      <c r="B107" s="123"/>
      <c r="D107" s="124" t="s">
        <v>149</v>
      </c>
      <c r="E107" s="125"/>
      <c r="F107" s="125"/>
      <c r="G107" s="125"/>
      <c r="H107" s="125"/>
      <c r="I107" s="125"/>
      <c r="J107" s="126">
        <f>J295</f>
        <v>0</v>
      </c>
      <c r="L107" s="123"/>
    </row>
    <row r="108" spans="1:47" s="118" customFormat="1" ht="24.95" customHeight="1">
      <c r="B108" s="119"/>
      <c r="D108" s="120" t="s">
        <v>150</v>
      </c>
      <c r="E108" s="121"/>
      <c r="F108" s="121"/>
      <c r="G108" s="121"/>
      <c r="H108" s="121"/>
      <c r="I108" s="121"/>
      <c r="J108" s="122">
        <f>J300</f>
        <v>0</v>
      </c>
      <c r="L108" s="119"/>
    </row>
    <row r="109" spans="1:47" s="83" customFormat="1" ht="19.899999999999999" customHeight="1">
      <c r="B109" s="123"/>
      <c r="D109" s="124" t="s">
        <v>151</v>
      </c>
      <c r="E109" s="125"/>
      <c r="F109" s="125"/>
      <c r="G109" s="125"/>
      <c r="H109" s="125"/>
      <c r="I109" s="125"/>
      <c r="J109" s="126">
        <f>J301</f>
        <v>0</v>
      </c>
      <c r="L109" s="123"/>
    </row>
    <row r="110" spans="1:47" s="118" customFormat="1" ht="24.95" customHeight="1">
      <c r="B110" s="119"/>
      <c r="D110" s="120" t="s">
        <v>153</v>
      </c>
      <c r="E110" s="121"/>
      <c r="F110" s="121"/>
      <c r="G110" s="121"/>
      <c r="H110" s="121"/>
      <c r="I110" s="121"/>
      <c r="J110" s="122">
        <f>J309</f>
        <v>0</v>
      </c>
      <c r="L110" s="119"/>
    </row>
    <row r="111" spans="1:47" s="83" customFormat="1" ht="19.899999999999999" customHeight="1">
      <c r="B111" s="123"/>
      <c r="D111" s="124" t="s">
        <v>154</v>
      </c>
      <c r="E111" s="125"/>
      <c r="F111" s="125"/>
      <c r="G111" s="125"/>
      <c r="H111" s="125"/>
      <c r="I111" s="125"/>
      <c r="J111" s="126">
        <f>J310</f>
        <v>0</v>
      </c>
      <c r="L111" s="123"/>
    </row>
    <row r="112" spans="1:47" s="118" customFormat="1" ht="24.95" customHeight="1">
      <c r="B112" s="119"/>
      <c r="D112" s="120" t="s">
        <v>155</v>
      </c>
      <c r="E112" s="121"/>
      <c r="F112" s="121"/>
      <c r="G112" s="121"/>
      <c r="H112" s="121"/>
      <c r="I112" s="121"/>
      <c r="J112" s="122">
        <f>J315</f>
        <v>0</v>
      </c>
      <c r="L112" s="119"/>
    </row>
    <row r="113" spans="1:31" s="27" customFormat="1" ht="21.75" customHeight="1">
      <c r="A113" s="23"/>
      <c r="B113" s="24"/>
      <c r="C113" s="23"/>
      <c r="D113" s="23"/>
      <c r="E113" s="23"/>
      <c r="F113" s="23"/>
      <c r="G113" s="23"/>
      <c r="H113" s="23"/>
      <c r="I113" s="23"/>
      <c r="J113" s="23"/>
      <c r="K113" s="23"/>
      <c r="L113" s="34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</row>
    <row r="114" spans="1:31" s="27" customFormat="1" ht="6.95" customHeight="1">
      <c r="A114" s="23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34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8" spans="1:31" s="27" customFormat="1" ht="6.95" customHeight="1">
      <c r="A118" s="23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34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spans="1:31" s="27" customFormat="1" ht="24.95" customHeight="1">
      <c r="A119" s="23"/>
      <c r="B119" s="24"/>
      <c r="C119" s="15" t="s">
        <v>156</v>
      </c>
      <c r="D119" s="23"/>
      <c r="E119" s="23"/>
      <c r="F119" s="23"/>
      <c r="G119" s="23"/>
      <c r="H119" s="23"/>
      <c r="I119" s="23"/>
      <c r="J119" s="23"/>
      <c r="K119" s="23"/>
      <c r="L119" s="34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</row>
    <row r="120" spans="1:31" s="27" customFormat="1" ht="6.95" customHeight="1">
      <c r="A120" s="23"/>
      <c r="B120" s="24"/>
      <c r="C120" s="23"/>
      <c r="D120" s="23"/>
      <c r="E120" s="23"/>
      <c r="F120" s="23"/>
      <c r="G120" s="23"/>
      <c r="H120" s="23"/>
      <c r="I120" s="23"/>
      <c r="J120" s="23"/>
      <c r="K120" s="23"/>
      <c r="L120" s="34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pans="1:31" s="27" customFormat="1" ht="12" customHeight="1">
      <c r="A121" s="23"/>
      <c r="B121" s="24"/>
      <c r="C121" s="20" t="s">
        <v>16</v>
      </c>
      <c r="D121" s="23"/>
      <c r="E121" s="23"/>
      <c r="F121" s="23"/>
      <c r="G121" s="23"/>
      <c r="H121" s="23"/>
      <c r="I121" s="23"/>
      <c r="J121" s="23"/>
      <c r="K121" s="23"/>
      <c r="L121" s="34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pans="1:31" s="27" customFormat="1" ht="16.5" customHeight="1">
      <c r="A122" s="23"/>
      <c r="B122" s="24"/>
      <c r="C122" s="23"/>
      <c r="D122" s="23"/>
      <c r="E122" s="254" t="str">
        <f>E7</f>
        <v>Oprava mostních objektů v úseku Choceň - Borohrádek</v>
      </c>
      <c r="F122" s="255"/>
      <c r="G122" s="255"/>
      <c r="H122" s="255"/>
      <c r="I122" s="23"/>
      <c r="J122" s="23"/>
      <c r="K122" s="23"/>
      <c r="L122" s="34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pans="1:31" ht="12" customHeight="1">
      <c r="B123" s="14"/>
      <c r="C123" s="20" t="s">
        <v>129</v>
      </c>
      <c r="L123" s="14"/>
    </row>
    <row r="124" spans="1:31" s="27" customFormat="1" ht="16.5" customHeight="1">
      <c r="A124" s="23"/>
      <c r="B124" s="24"/>
      <c r="C124" s="23"/>
      <c r="D124" s="23"/>
      <c r="E124" s="254" t="s">
        <v>930</v>
      </c>
      <c r="F124" s="253"/>
      <c r="G124" s="253"/>
      <c r="H124" s="253"/>
      <c r="I124" s="23"/>
      <c r="J124" s="23"/>
      <c r="K124" s="23"/>
      <c r="L124" s="34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spans="1:31" s="27" customFormat="1" ht="12" customHeight="1">
      <c r="A125" s="23"/>
      <c r="B125" s="24"/>
      <c r="C125" s="20" t="s">
        <v>133</v>
      </c>
      <c r="D125" s="23"/>
      <c r="E125" s="23"/>
      <c r="F125" s="23"/>
      <c r="G125" s="23"/>
      <c r="H125" s="23"/>
      <c r="I125" s="23"/>
      <c r="J125" s="23"/>
      <c r="K125" s="23"/>
      <c r="L125" s="34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</row>
    <row r="126" spans="1:31" s="27" customFormat="1" ht="16.5" customHeight="1">
      <c r="A126" s="23"/>
      <c r="B126" s="24"/>
      <c r="C126" s="23"/>
      <c r="D126" s="23"/>
      <c r="E126" s="246" t="str">
        <f>E11</f>
        <v>SO 03 - Stavební část Propustek v km 6,758</v>
      </c>
      <c r="F126" s="253"/>
      <c r="G126" s="253"/>
      <c r="H126" s="253"/>
      <c r="I126" s="23"/>
      <c r="J126" s="23"/>
      <c r="K126" s="23"/>
      <c r="L126" s="34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</row>
    <row r="127" spans="1:31" s="27" customFormat="1" ht="6.95" customHeight="1">
      <c r="A127" s="23"/>
      <c r="B127" s="24"/>
      <c r="C127" s="23"/>
      <c r="D127" s="23"/>
      <c r="E127" s="23"/>
      <c r="F127" s="23"/>
      <c r="G127" s="23"/>
      <c r="H127" s="23"/>
      <c r="I127" s="23"/>
      <c r="J127" s="23"/>
      <c r="K127" s="23"/>
      <c r="L127" s="34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</row>
    <row r="128" spans="1:31" s="27" customFormat="1" ht="12" customHeight="1">
      <c r="A128" s="23"/>
      <c r="B128" s="24"/>
      <c r="C128" s="20" t="s">
        <v>20</v>
      </c>
      <c r="D128" s="23"/>
      <c r="E128" s="23"/>
      <c r="F128" s="21" t="str">
        <f>F14</f>
        <v xml:space="preserve"> </v>
      </c>
      <c r="G128" s="23"/>
      <c r="H128" s="23"/>
      <c r="I128" s="20" t="s">
        <v>22</v>
      </c>
      <c r="J128" s="95" t="str">
        <f>IF(J14="","",J14)</f>
        <v>7. 1. 2020</v>
      </c>
      <c r="K128" s="23"/>
      <c r="L128" s="34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</row>
    <row r="129" spans="1:65" s="27" customFormat="1" ht="6.95" customHeight="1">
      <c r="A129" s="23"/>
      <c r="B129" s="24"/>
      <c r="C129" s="23"/>
      <c r="D129" s="23"/>
      <c r="E129" s="23"/>
      <c r="F129" s="23"/>
      <c r="G129" s="23"/>
      <c r="H129" s="23"/>
      <c r="I129" s="23"/>
      <c r="J129" s="23"/>
      <c r="K129" s="23"/>
      <c r="L129" s="34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</row>
    <row r="130" spans="1:65" s="27" customFormat="1" ht="15.2" customHeight="1">
      <c r="A130" s="23"/>
      <c r="B130" s="24"/>
      <c r="C130" s="20" t="s">
        <v>24</v>
      </c>
      <c r="D130" s="23"/>
      <c r="E130" s="23"/>
      <c r="F130" s="21" t="str">
        <f>E17</f>
        <v xml:space="preserve"> </v>
      </c>
      <c r="G130" s="23"/>
      <c r="H130" s="23"/>
      <c r="I130" s="20" t="s">
        <v>29</v>
      </c>
      <c r="J130" s="114" t="str">
        <f>E23</f>
        <v>MDS</v>
      </c>
      <c r="K130" s="23"/>
      <c r="L130" s="34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</row>
    <row r="131" spans="1:65" s="27" customFormat="1" ht="15.2" customHeight="1">
      <c r="A131" s="23"/>
      <c r="B131" s="24"/>
      <c r="C131" s="20" t="s">
        <v>27</v>
      </c>
      <c r="D131" s="23"/>
      <c r="E131" s="23"/>
      <c r="F131" s="21" t="str">
        <f>IF(E20="","",E20)</f>
        <v>Vyplň údaj</v>
      </c>
      <c r="G131" s="23"/>
      <c r="H131" s="23"/>
      <c r="I131" s="20" t="s">
        <v>32</v>
      </c>
      <c r="J131" s="114" t="str">
        <f>E26</f>
        <v xml:space="preserve"> </v>
      </c>
      <c r="K131" s="23"/>
      <c r="L131" s="34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</row>
    <row r="132" spans="1:65" s="27" customFormat="1" ht="10.35" customHeight="1">
      <c r="A132" s="23"/>
      <c r="B132" s="24"/>
      <c r="C132" s="23"/>
      <c r="D132" s="23"/>
      <c r="E132" s="23"/>
      <c r="F132" s="23"/>
      <c r="G132" s="23"/>
      <c r="H132" s="23"/>
      <c r="I132" s="23"/>
      <c r="J132" s="23"/>
      <c r="K132" s="23"/>
      <c r="L132" s="34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1:65" s="133" customFormat="1" ht="29.25" customHeight="1">
      <c r="A133" s="127"/>
      <c r="B133" s="128"/>
      <c r="C133" s="129" t="s">
        <v>157</v>
      </c>
      <c r="D133" s="130" t="s">
        <v>59</v>
      </c>
      <c r="E133" s="130" t="s">
        <v>55</v>
      </c>
      <c r="F133" s="130" t="s">
        <v>56</v>
      </c>
      <c r="G133" s="130" t="s">
        <v>158</v>
      </c>
      <c r="H133" s="130" t="s">
        <v>159</v>
      </c>
      <c r="I133" s="130" t="s">
        <v>160</v>
      </c>
      <c r="J133" s="130" t="s">
        <v>137</v>
      </c>
      <c r="K133" s="131" t="s">
        <v>161</v>
      </c>
      <c r="L133" s="132"/>
      <c r="M133" s="55" t="s">
        <v>1</v>
      </c>
      <c r="N133" s="56" t="s">
        <v>38</v>
      </c>
      <c r="O133" s="56" t="s">
        <v>162</v>
      </c>
      <c r="P133" s="56" t="s">
        <v>163</v>
      </c>
      <c r="Q133" s="56" t="s">
        <v>164</v>
      </c>
      <c r="R133" s="56" t="s">
        <v>165</v>
      </c>
      <c r="S133" s="56" t="s">
        <v>166</v>
      </c>
      <c r="T133" s="57" t="s">
        <v>167</v>
      </c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</row>
    <row r="134" spans="1:65" s="27" customFormat="1" ht="22.9" customHeight="1">
      <c r="A134" s="23"/>
      <c r="B134" s="24"/>
      <c r="C134" s="63" t="s">
        <v>168</v>
      </c>
      <c r="D134" s="23"/>
      <c r="E134" s="23"/>
      <c r="F134" s="23"/>
      <c r="G134" s="23"/>
      <c r="H134" s="23"/>
      <c r="I134" s="23"/>
      <c r="J134" s="134">
        <f>BK134</f>
        <v>0</v>
      </c>
      <c r="K134" s="23"/>
      <c r="L134" s="24"/>
      <c r="M134" s="58"/>
      <c r="N134" s="49"/>
      <c r="O134" s="59"/>
      <c r="P134" s="135">
        <f>P135+P300+P309+P315</f>
        <v>0</v>
      </c>
      <c r="Q134" s="59"/>
      <c r="R134" s="135">
        <f>R135+R300+R309+R315</f>
        <v>502.27463904360002</v>
      </c>
      <c r="S134" s="59"/>
      <c r="T134" s="136">
        <f>T135+T300+T309+T315</f>
        <v>219.10886399999998</v>
      </c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T134" s="11" t="s">
        <v>73</v>
      </c>
      <c r="AU134" s="11" t="s">
        <v>139</v>
      </c>
      <c r="BK134" s="137">
        <f>BK135+BK300+BK309+BK315</f>
        <v>0</v>
      </c>
    </row>
    <row r="135" spans="1:65" s="138" customFormat="1" ht="25.9" customHeight="1">
      <c r="B135" s="139"/>
      <c r="D135" s="140" t="s">
        <v>73</v>
      </c>
      <c r="E135" s="141" t="s">
        <v>169</v>
      </c>
      <c r="F135" s="141" t="s">
        <v>170</v>
      </c>
      <c r="J135" s="142">
        <f>BK135</f>
        <v>0</v>
      </c>
      <c r="L135" s="139"/>
      <c r="M135" s="143"/>
      <c r="N135" s="144"/>
      <c r="O135" s="144"/>
      <c r="P135" s="145">
        <f>P136+P187+P214+P220+P247+P251+P274+P295</f>
        <v>0</v>
      </c>
      <c r="Q135" s="144"/>
      <c r="R135" s="145">
        <f>R136+R187+R214+R220+R247+R251+R274+R295</f>
        <v>502.13341874359998</v>
      </c>
      <c r="S135" s="144"/>
      <c r="T135" s="146">
        <f>T136+T187+T214+T220+T247+T251+T274+T295</f>
        <v>219.10886399999998</v>
      </c>
      <c r="AR135" s="140" t="s">
        <v>81</v>
      </c>
      <c r="AT135" s="147" t="s">
        <v>73</v>
      </c>
      <c r="AU135" s="147" t="s">
        <v>74</v>
      </c>
      <c r="AY135" s="140" t="s">
        <v>171</v>
      </c>
      <c r="BK135" s="148">
        <f>BK136+BK187+BK214+BK220+BK247+BK251+BK274+BK295</f>
        <v>0</v>
      </c>
    </row>
    <row r="136" spans="1:65" s="138" customFormat="1" ht="22.9" customHeight="1">
      <c r="B136" s="139"/>
      <c r="D136" s="140" t="s">
        <v>73</v>
      </c>
      <c r="E136" s="149" t="s">
        <v>81</v>
      </c>
      <c r="F136" s="149" t="s">
        <v>172</v>
      </c>
      <c r="J136" s="150">
        <f>BK136</f>
        <v>0</v>
      </c>
      <c r="L136" s="139"/>
      <c r="M136" s="143"/>
      <c r="N136" s="144"/>
      <c r="O136" s="144"/>
      <c r="P136" s="145">
        <f>SUM(P137:P186)</f>
        <v>0</v>
      </c>
      <c r="Q136" s="144"/>
      <c r="R136" s="145">
        <f>SUM(R137:R186)</f>
        <v>232.671553625</v>
      </c>
      <c r="S136" s="144"/>
      <c r="T136" s="146">
        <f>SUM(T137:T186)</f>
        <v>9.7200000000000006</v>
      </c>
      <c r="AR136" s="140" t="s">
        <v>81</v>
      </c>
      <c r="AT136" s="147" t="s">
        <v>73</v>
      </c>
      <c r="AU136" s="147" t="s">
        <v>81</v>
      </c>
      <c r="AY136" s="140" t="s">
        <v>171</v>
      </c>
      <c r="BK136" s="148">
        <f>SUM(BK137:BK186)</f>
        <v>0</v>
      </c>
    </row>
    <row r="137" spans="1:65" s="27" customFormat="1" ht="33" customHeight="1">
      <c r="A137" s="23"/>
      <c r="B137" s="24"/>
      <c r="C137" s="151" t="s">
        <v>81</v>
      </c>
      <c r="D137" s="151" t="s">
        <v>173</v>
      </c>
      <c r="E137" s="152" t="s">
        <v>174</v>
      </c>
      <c r="F137" s="153" t="s">
        <v>175</v>
      </c>
      <c r="G137" s="154" t="s">
        <v>176</v>
      </c>
      <c r="H137" s="155">
        <v>25</v>
      </c>
      <c r="I137" s="5"/>
      <c r="J137" s="156">
        <f>ROUND(I137*H137,2)</f>
        <v>0</v>
      </c>
      <c r="K137" s="153" t="s">
        <v>177</v>
      </c>
      <c r="L137" s="24"/>
      <c r="M137" s="157" t="s">
        <v>1</v>
      </c>
      <c r="N137" s="158" t="s">
        <v>39</v>
      </c>
      <c r="O137" s="51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R137" s="161" t="s">
        <v>178</v>
      </c>
      <c r="AT137" s="161" t="s">
        <v>173</v>
      </c>
      <c r="AU137" s="161" t="s">
        <v>83</v>
      </c>
      <c r="AY137" s="11" t="s">
        <v>171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1" t="s">
        <v>81</v>
      </c>
      <c r="BK137" s="162">
        <f>ROUND(I137*H137,2)</f>
        <v>0</v>
      </c>
      <c r="BL137" s="11" t="s">
        <v>178</v>
      </c>
      <c r="BM137" s="161" t="s">
        <v>932</v>
      </c>
    </row>
    <row r="138" spans="1:65" s="27" customFormat="1" ht="29.25">
      <c r="A138" s="23"/>
      <c r="B138" s="24"/>
      <c r="C138" s="23"/>
      <c r="D138" s="163" t="s">
        <v>180</v>
      </c>
      <c r="E138" s="23"/>
      <c r="F138" s="164" t="s">
        <v>181</v>
      </c>
      <c r="G138" s="23"/>
      <c r="H138" s="23"/>
      <c r="I138" s="3"/>
      <c r="J138" s="23"/>
      <c r="K138" s="23"/>
      <c r="L138" s="24"/>
      <c r="M138" s="165"/>
      <c r="N138" s="166"/>
      <c r="O138" s="51"/>
      <c r="P138" s="51"/>
      <c r="Q138" s="51"/>
      <c r="R138" s="51"/>
      <c r="S138" s="51"/>
      <c r="T138" s="52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T138" s="11" t="s">
        <v>180</v>
      </c>
      <c r="AU138" s="11" t="s">
        <v>83</v>
      </c>
    </row>
    <row r="139" spans="1:65" s="167" customFormat="1">
      <c r="B139" s="168"/>
      <c r="D139" s="163" t="s">
        <v>182</v>
      </c>
      <c r="E139" s="169" t="s">
        <v>1</v>
      </c>
      <c r="F139" s="170" t="s">
        <v>183</v>
      </c>
      <c r="H139" s="171">
        <v>25</v>
      </c>
      <c r="I139" s="6"/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182</v>
      </c>
      <c r="AU139" s="169" t="s">
        <v>83</v>
      </c>
      <c r="AV139" s="167" t="s">
        <v>83</v>
      </c>
      <c r="AW139" s="167" t="s">
        <v>31</v>
      </c>
      <c r="AX139" s="167" t="s">
        <v>81</v>
      </c>
      <c r="AY139" s="169" t="s">
        <v>171</v>
      </c>
    </row>
    <row r="140" spans="1:65" s="27" customFormat="1" ht="16.5" customHeight="1">
      <c r="A140" s="23"/>
      <c r="B140" s="24"/>
      <c r="C140" s="151" t="s">
        <v>83</v>
      </c>
      <c r="D140" s="151" t="s">
        <v>173</v>
      </c>
      <c r="E140" s="152" t="s">
        <v>184</v>
      </c>
      <c r="F140" s="153" t="s">
        <v>185</v>
      </c>
      <c r="G140" s="154" t="s">
        <v>176</v>
      </c>
      <c r="H140" s="155">
        <v>25</v>
      </c>
      <c r="I140" s="5"/>
      <c r="J140" s="156">
        <f>ROUND(I140*H140,2)</f>
        <v>0</v>
      </c>
      <c r="K140" s="153" t="s">
        <v>177</v>
      </c>
      <c r="L140" s="24"/>
      <c r="M140" s="157" t="s">
        <v>1</v>
      </c>
      <c r="N140" s="158" t="s">
        <v>39</v>
      </c>
      <c r="O140" s="51"/>
      <c r="P140" s="159">
        <f>O140*H140</f>
        <v>0</v>
      </c>
      <c r="Q140" s="159">
        <v>3.0000000000000001E-5</v>
      </c>
      <c r="R140" s="159">
        <f>Q140*H140</f>
        <v>7.5000000000000002E-4</v>
      </c>
      <c r="S140" s="159">
        <v>0</v>
      </c>
      <c r="T140" s="160">
        <f>S140*H140</f>
        <v>0</v>
      </c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R140" s="161" t="s">
        <v>178</v>
      </c>
      <c r="AT140" s="161" t="s">
        <v>173</v>
      </c>
      <c r="AU140" s="161" t="s">
        <v>83</v>
      </c>
      <c r="AY140" s="11" t="s">
        <v>171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1" t="s">
        <v>81</v>
      </c>
      <c r="BK140" s="162">
        <f>ROUND(I140*H140,2)</f>
        <v>0</v>
      </c>
      <c r="BL140" s="11" t="s">
        <v>178</v>
      </c>
      <c r="BM140" s="161" t="s">
        <v>933</v>
      </c>
    </row>
    <row r="141" spans="1:65" s="27" customFormat="1" ht="19.5">
      <c r="A141" s="23"/>
      <c r="B141" s="24"/>
      <c r="C141" s="23"/>
      <c r="D141" s="163" t="s">
        <v>180</v>
      </c>
      <c r="E141" s="23"/>
      <c r="F141" s="164" t="s">
        <v>187</v>
      </c>
      <c r="G141" s="23"/>
      <c r="H141" s="23"/>
      <c r="I141" s="3"/>
      <c r="J141" s="23"/>
      <c r="K141" s="23"/>
      <c r="L141" s="24"/>
      <c r="M141" s="165"/>
      <c r="N141" s="166"/>
      <c r="O141" s="51"/>
      <c r="P141" s="51"/>
      <c r="Q141" s="51"/>
      <c r="R141" s="51"/>
      <c r="S141" s="51"/>
      <c r="T141" s="52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T141" s="11" t="s">
        <v>180</v>
      </c>
      <c r="AU141" s="11" t="s">
        <v>83</v>
      </c>
    </row>
    <row r="142" spans="1:65" s="27" customFormat="1" ht="21.75" customHeight="1">
      <c r="A142" s="23"/>
      <c r="B142" s="24"/>
      <c r="C142" s="151" t="s">
        <v>188</v>
      </c>
      <c r="D142" s="151" t="s">
        <v>173</v>
      </c>
      <c r="E142" s="152" t="s">
        <v>195</v>
      </c>
      <c r="F142" s="153" t="s">
        <v>196</v>
      </c>
      <c r="G142" s="154" t="s">
        <v>197</v>
      </c>
      <c r="H142" s="155">
        <v>50</v>
      </c>
      <c r="I142" s="5"/>
      <c r="J142" s="156">
        <f>ROUND(I142*H142,2)</f>
        <v>0</v>
      </c>
      <c r="K142" s="153" t="s">
        <v>177</v>
      </c>
      <c r="L142" s="24"/>
      <c r="M142" s="157" t="s">
        <v>1</v>
      </c>
      <c r="N142" s="158" t="s">
        <v>39</v>
      </c>
      <c r="O142" s="51"/>
      <c r="P142" s="159">
        <f>O142*H142</f>
        <v>0</v>
      </c>
      <c r="Q142" s="159">
        <v>4.0792499999999999E-5</v>
      </c>
      <c r="R142" s="159">
        <f>Q142*H142</f>
        <v>2.0396249999999998E-3</v>
      </c>
      <c r="S142" s="159">
        <v>0</v>
      </c>
      <c r="T142" s="160">
        <f>S142*H142</f>
        <v>0</v>
      </c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R142" s="161" t="s">
        <v>178</v>
      </c>
      <c r="AT142" s="161" t="s">
        <v>173</v>
      </c>
      <c r="AU142" s="161" t="s">
        <v>83</v>
      </c>
      <c r="AY142" s="11" t="s">
        <v>171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1" t="s">
        <v>81</v>
      </c>
      <c r="BK142" s="162">
        <f>ROUND(I142*H142,2)</f>
        <v>0</v>
      </c>
      <c r="BL142" s="11" t="s">
        <v>178</v>
      </c>
      <c r="BM142" s="161" t="s">
        <v>934</v>
      </c>
    </row>
    <row r="143" spans="1:65" s="27" customFormat="1" ht="19.5">
      <c r="A143" s="23"/>
      <c r="B143" s="24"/>
      <c r="C143" s="23"/>
      <c r="D143" s="163" t="s">
        <v>180</v>
      </c>
      <c r="E143" s="23"/>
      <c r="F143" s="164" t="s">
        <v>196</v>
      </c>
      <c r="G143" s="23"/>
      <c r="H143" s="23"/>
      <c r="I143" s="3"/>
      <c r="J143" s="23"/>
      <c r="K143" s="23"/>
      <c r="L143" s="24"/>
      <c r="M143" s="165"/>
      <c r="N143" s="166"/>
      <c r="O143" s="51"/>
      <c r="P143" s="51"/>
      <c r="Q143" s="51"/>
      <c r="R143" s="51"/>
      <c r="S143" s="51"/>
      <c r="T143" s="52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T143" s="11" t="s">
        <v>180</v>
      </c>
      <c r="AU143" s="11" t="s">
        <v>83</v>
      </c>
    </row>
    <row r="144" spans="1:65" s="27" customFormat="1" ht="21.75" customHeight="1">
      <c r="A144" s="23"/>
      <c r="B144" s="24"/>
      <c r="C144" s="151" t="s">
        <v>178</v>
      </c>
      <c r="D144" s="151" t="s">
        <v>173</v>
      </c>
      <c r="E144" s="152" t="s">
        <v>200</v>
      </c>
      <c r="F144" s="153" t="s">
        <v>201</v>
      </c>
      <c r="G144" s="154" t="s">
        <v>191</v>
      </c>
      <c r="H144" s="155">
        <v>20</v>
      </c>
      <c r="I144" s="5"/>
      <c r="J144" s="156">
        <f>ROUND(I144*H144,2)</f>
        <v>0</v>
      </c>
      <c r="K144" s="153" t="s">
        <v>177</v>
      </c>
      <c r="L144" s="24"/>
      <c r="M144" s="157" t="s">
        <v>1</v>
      </c>
      <c r="N144" s="158" t="s">
        <v>39</v>
      </c>
      <c r="O144" s="51"/>
      <c r="P144" s="159">
        <f>O144*H144</f>
        <v>0</v>
      </c>
      <c r="Q144" s="159">
        <v>3.6904300000000001E-2</v>
      </c>
      <c r="R144" s="159">
        <f>Q144*H144</f>
        <v>0.73808600000000002</v>
      </c>
      <c r="S144" s="159">
        <v>0</v>
      </c>
      <c r="T144" s="160">
        <f>S144*H144</f>
        <v>0</v>
      </c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R144" s="161" t="s">
        <v>178</v>
      </c>
      <c r="AT144" s="161" t="s">
        <v>173</v>
      </c>
      <c r="AU144" s="161" t="s">
        <v>83</v>
      </c>
      <c r="AY144" s="11" t="s">
        <v>171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1" t="s">
        <v>81</v>
      </c>
      <c r="BK144" s="162">
        <f>ROUND(I144*H144,2)</f>
        <v>0</v>
      </c>
      <c r="BL144" s="11" t="s">
        <v>178</v>
      </c>
      <c r="BM144" s="161" t="s">
        <v>935</v>
      </c>
    </row>
    <row r="145" spans="1:65" s="27" customFormat="1" ht="58.5">
      <c r="A145" s="23"/>
      <c r="B145" s="24"/>
      <c r="C145" s="23"/>
      <c r="D145" s="163" t="s">
        <v>180</v>
      </c>
      <c r="E145" s="23"/>
      <c r="F145" s="164" t="s">
        <v>203</v>
      </c>
      <c r="G145" s="23"/>
      <c r="H145" s="23"/>
      <c r="I145" s="3"/>
      <c r="J145" s="23"/>
      <c r="K145" s="23"/>
      <c r="L145" s="24"/>
      <c r="M145" s="165"/>
      <c r="N145" s="166"/>
      <c r="O145" s="51"/>
      <c r="P145" s="51"/>
      <c r="Q145" s="51"/>
      <c r="R145" s="51"/>
      <c r="S145" s="51"/>
      <c r="T145" s="52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T145" s="11" t="s">
        <v>180</v>
      </c>
      <c r="AU145" s="11" t="s">
        <v>83</v>
      </c>
    </row>
    <row r="146" spans="1:65" s="27" customFormat="1" ht="33" customHeight="1">
      <c r="A146" s="23"/>
      <c r="B146" s="24"/>
      <c r="C146" s="151" t="s">
        <v>199</v>
      </c>
      <c r="D146" s="151" t="s">
        <v>173</v>
      </c>
      <c r="E146" s="152" t="s">
        <v>205</v>
      </c>
      <c r="F146" s="153" t="s">
        <v>206</v>
      </c>
      <c r="G146" s="154" t="s">
        <v>207</v>
      </c>
      <c r="H146" s="155">
        <v>119.80200000000001</v>
      </c>
      <c r="I146" s="5"/>
      <c r="J146" s="156">
        <f>ROUND(I146*H146,2)</f>
        <v>0</v>
      </c>
      <c r="K146" s="153" t="s">
        <v>177</v>
      </c>
      <c r="L146" s="24"/>
      <c r="M146" s="157" t="s">
        <v>1</v>
      </c>
      <c r="N146" s="158" t="s">
        <v>39</v>
      </c>
      <c r="O146" s="51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R146" s="161" t="s">
        <v>178</v>
      </c>
      <c r="AT146" s="161" t="s">
        <v>173</v>
      </c>
      <c r="AU146" s="161" t="s">
        <v>83</v>
      </c>
      <c r="AY146" s="11" t="s">
        <v>171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1" t="s">
        <v>81</v>
      </c>
      <c r="BK146" s="162">
        <f>ROUND(I146*H146,2)</f>
        <v>0</v>
      </c>
      <c r="BL146" s="11" t="s">
        <v>178</v>
      </c>
      <c r="BM146" s="161" t="s">
        <v>936</v>
      </c>
    </row>
    <row r="147" spans="1:65" s="27" customFormat="1" ht="19.5">
      <c r="A147" s="23"/>
      <c r="B147" s="24"/>
      <c r="C147" s="23"/>
      <c r="D147" s="163" t="s">
        <v>180</v>
      </c>
      <c r="E147" s="23"/>
      <c r="F147" s="164" t="s">
        <v>209</v>
      </c>
      <c r="G147" s="23"/>
      <c r="H147" s="23"/>
      <c r="I147" s="3"/>
      <c r="J147" s="23"/>
      <c r="K147" s="23"/>
      <c r="L147" s="24"/>
      <c r="M147" s="165"/>
      <c r="N147" s="166"/>
      <c r="O147" s="51"/>
      <c r="P147" s="51"/>
      <c r="Q147" s="51"/>
      <c r="R147" s="51"/>
      <c r="S147" s="51"/>
      <c r="T147" s="52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T147" s="11" t="s">
        <v>180</v>
      </c>
      <c r="AU147" s="11" t="s">
        <v>83</v>
      </c>
    </row>
    <row r="148" spans="1:65" s="167" customFormat="1">
      <c r="B148" s="168"/>
      <c r="D148" s="163" t="s">
        <v>182</v>
      </c>
      <c r="E148" s="169" t="s">
        <v>115</v>
      </c>
      <c r="F148" s="170" t="s">
        <v>928</v>
      </c>
      <c r="H148" s="171">
        <v>119.80200000000001</v>
      </c>
      <c r="I148" s="6"/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182</v>
      </c>
      <c r="AU148" s="169" t="s">
        <v>83</v>
      </c>
      <c r="AV148" s="167" t="s">
        <v>83</v>
      </c>
      <c r="AW148" s="167" t="s">
        <v>31</v>
      </c>
      <c r="AX148" s="167" t="s">
        <v>81</v>
      </c>
      <c r="AY148" s="169" t="s">
        <v>171</v>
      </c>
    </row>
    <row r="149" spans="1:65" s="27" customFormat="1" ht="21.75" customHeight="1">
      <c r="A149" s="23"/>
      <c r="B149" s="24"/>
      <c r="C149" s="151" t="s">
        <v>204</v>
      </c>
      <c r="D149" s="151" t="s">
        <v>173</v>
      </c>
      <c r="E149" s="152" t="s">
        <v>211</v>
      </c>
      <c r="F149" s="153" t="s">
        <v>212</v>
      </c>
      <c r="G149" s="154" t="s">
        <v>207</v>
      </c>
      <c r="H149" s="155">
        <v>119.80200000000001</v>
      </c>
      <c r="I149" s="5"/>
      <c r="J149" s="156">
        <f>ROUND(I149*H149,2)</f>
        <v>0</v>
      </c>
      <c r="K149" s="153" t="s">
        <v>177</v>
      </c>
      <c r="L149" s="24"/>
      <c r="M149" s="157" t="s">
        <v>1</v>
      </c>
      <c r="N149" s="158" t="s">
        <v>39</v>
      </c>
      <c r="O149" s="51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R149" s="161" t="s">
        <v>178</v>
      </c>
      <c r="AT149" s="161" t="s">
        <v>173</v>
      </c>
      <c r="AU149" s="161" t="s">
        <v>83</v>
      </c>
      <c r="AY149" s="11" t="s">
        <v>171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1" t="s">
        <v>81</v>
      </c>
      <c r="BK149" s="162">
        <f>ROUND(I149*H149,2)</f>
        <v>0</v>
      </c>
      <c r="BL149" s="11" t="s">
        <v>178</v>
      </c>
      <c r="BM149" s="161" t="s">
        <v>937</v>
      </c>
    </row>
    <row r="150" spans="1:65" s="27" customFormat="1" ht="19.5">
      <c r="A150" s="23"/>
      <c r="B150" s="24"/>
      <c r="C150" s="23"/>
      <c r="D150" s="163" t="s">
        <v>180</v>
      </c>
      <c r="E150" s="23"/>
      <c r="F150" s="164" t="s">
        <v>212</v>
      </c>
      <c r="G150" s="23"/>
      <c r="H150" s="23"/>
      <c r="I150" s="3"/>
      <c r="J150" s="23"/>
      <c r="K150" s="23"/>
      <c r="L150" s="24"/>
      <c r="M150" s="165"/>
      <c r="N150" s="166"/>
      <c r="O150" s="51"/>
      <c r="P150" s="51"/>
      <c r="Q150" s="51"/>
      <c r="R150" s="51"/>
      <c r="S150" s="51"/>
      <c r="T150" s="52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T150" s="11" t="s">
        <v>180</v>
      </c>
      <c r="AU150" s="11" t="s">
        <v>83</v>
      </c>
    </row>
    <row r="151" spans="1:65" s="167" customFormat="1">
      <c r="B151" s="168"/>
      <c r="D151" s="163" t="s">
        <v>182</v>
      </c>
      <c r="E151" s="169" t="s">
        <v>1</v>
      </c>
      <c r="F151" s="170" t="s">
        <v>115</v>
      </c>
      <c r="H151" s="171">
        <v>119.80200000000001</v>
      </c>
      <c r="I151" s="6"/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182</v>
      </c>
      <c r="AU151" s="169" t="s">
        <v>83</v>
      </c>
      <c r="AV151" s="167" t="s">
        <v>83</v>
      </c>
      <c r="AW151" s="167" t="s">
        <v>31</v>
      </c>
      <c r="AX151" s="167" t="s">
        <v>81</v>
      </c>
      <c r="AY151" s="169" t="s">
        <v>171</v>
      </c>
    </row>
    <row r="152" spans="1:65" s="27" customFormat="1" ht="21.75" customHeight="1">
      <c r="A152" s="23"/>
      <c r="B152" s="24"/>
      <c r="C152" s="151" t="s">
        <v>210</v>
      </c>
      <c r="D152" s="151" t="s">
        <v>173</v>
      </c>
      <c r="E152" s="152" t="s">
        <v>229</v>
      </c>
      <c r="F152" s="153" t="s">
        <v>230</v>
      </c>
      <c r="G152" s="154" t="s">
        <v>207</v>
      </c>
      <c r="H152" s="155">
        <v>119.80200000000001</v>
      </c>
      <c r="I152" s="5"/>
      <c r="J152" s="156">
        <f>ROUND(I152*H152,2)</f>
        <v>0</v>
      </c>
      <c r="K152" s="153" t="s">
        <v>177</v>
      </c>
      <c r="L152" s="24"/>
      <c r="M152" s="157" t="s">
        <v>1</v>
      </c>
      <c r="N152" s="158" t="s">
        <v>39</v>
      </c>
      <c r="O152" s="51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R152" s="161" t="s">
        <v>178</v>
      </c>
      <c r="AT152" s="161" t="s">
        <v>173</v>
      </c>
      <c r="AU152" s="161" t="s">
        <v>83</v>
      </c>
      <c r="AY152" s="11" t="s">
        <v>171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1" t="s">
        <v>81</v>
      </c>
      <c r="BK152" s="162">
        <f>ROUND(I152*H152,2)</f>
        <v>0</v>
      </c>
      <c r="BL152" s="11" t="s">
        <v>178</v>
      </c>
      <c r="BM152" s="161" t="s">
        <v>938</v>
      </c>
    </row>
    <row r="153" spans="1:65" s="27" customFormat="1" ht="39">
      <c r="A153" s="23"/>
      <c r="B153" s="24"/>
      <c r="C153" s="23"/>
      <c r="D153" s="163" t="s">
        <v>180</v>
      </c>
      <c r="E153" s="23"/>
      <c r="F153" s="164" t="s">
        <v>232</v>
      </c>
      <c r="G153" s="23"/>
      <c r="H153" s="23"/>
      <c r="I153" s="3"/>
      <c r="J153" s="23"/>
      <c r="K153" s="23"/>
      <c r="L153" s="24"/>
      <c r="M153" s="165"/>
      <c r="N153" s="166"/>
      <c r="O153" s="51"/>
      <c r="P153" s="51"/>
      <c r="Q153" s="51"/>
      <c r="R153" s="51"/>
      <c r="S153" s="51"/>
      <c r="T153" s="52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T153" s="11" t="s">
        <v>180</v>
      </c>
      <c r="AU153" s="11" t="s">
        <v>83</v>
      </c>
    </row>
    <row r="154" spans="1:65" s="167" customFormat="1">
      <c r="B154" s="168"/>
      <c r="D154" s="163" t="s">
        <v>182</v>
      </c>
      <c r="E154" s="169" t="s">
        <v>1</v>
      </c>
      <c r="F154" s="170" t="s">
        <v>115</v>
      </c>
      <c r="H154" s="171">
        <v>119.80200000000001</v>
      </c>
      <c r="I154" s="6"/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182</v>
      </c>
      <c r="AU154" s="169" t="s">
        <v>83</v>
      </c>
      <c r="AV154" s="167" t="s">
        <v>83</v>
      </c>
      <c r="AW154" s="167" t="s">
        <v>31</v>
      </c>
      <c r="AX154" s="167" t="s">
        <v>81</v>
      </c>
      <c r="AY154" s="169" t="s">
        <v>171</v>
      </c>
    </row>
    <row r="155" spans="1:65" s="27" customFormat="1" ht="33" customHeight="1">
      <c r="A155" s="23"/>
      <c r="B155" s="24"/>
      <c r="C155" s="151" t="s">
        <v>214</v>
      </c>
      <c r="D155" s="151" t="s">
        <v>173</v>
      </c>
      <c r="E155" s="152" t="s">
        <v>234</v>
      </c>
      <c r="F155" s="153" t="s">
        <v>235</v>
      </c>
      <c r="G155" s="154" t="s">
        <v>207</v>
      </c>
      <c r="H155" s="155">
        <v>1198.02</v>
      </c>
      <c r="I155" s="5"/>
      <c r="J155" s="156">
        <f>ROUND(I155*H155,2)</f>
        <v>0</v>
      </c>
      <c r="K155" s="153" t="s">
        <v>177</v>
      </c>
      <c r="L155" s="24"/>
      <c r="M155" s="157" t="s">
        <v>1</v>
      </c>
      <c r="N155" s="158" t="s">
        <v>39</v>
      </c>
      <c r="O155" s="51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R155" s="161" t="s">
        <v>178</v>
      </c>
      <c r="AT155" s="161" t="s">
        <v>173</v>
      </c>
      <c r="AU155" s="161" t="s">
        <v>83</v>
      </c>
      <c r="AY155" s="11" t="s">
        <v>171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1" t="s">
        <v>81</v>
      </c>
      <c r="BK155" s="162">
        <f>ROUND(I155*H155,2)</f>
        <v>0</v>
      </c>
      <c r="BL155" s="11" t="s">
        <v>178</v>
      </c>
      <c r="BM155" s="161" t="s">
        <v>939</v>
      </c>
    </row>
    <row r="156" spans="1:65" s="27" customFormat="1" ht="48.75">
      <c r="A156" s="23"/>
      <c r="B156" s="24"/>
      <c r="C156" s="23"/>
      <c r="D156" s="163" t="s">
        <v>180</v>
      </c>
      <c r="E156" s="23"/>
      <c r="F156" s="164" t="s">
        <v>237</v>
      </c>
      <c r="G156" s="23"/>
      <c r="H156" s="23"/>
      <c r="I156" s="3"/>
      <c r="J156" s="23"/>
      <c r="K156" s="23"/>
      <c r="L156" s="24"/>
      <c r="M156" s="165"/>
      <c r="N156" s="166"/>
      <c r="O156" s="51"/>
      <c r="P156" s="51"/>
      <c r="Q156" s="51"/>
      <c r="R156" s="51"/>
      <c r="S156" s="51"/>
      <c r="T156" s="52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T156" s="11" t="s">
        <v>180</v>
      </c>
      <c r="AU156" s="11" t="s">
        <v>83</v>
      </c>
    </row>
    <row r="157" spans="1:65" s="167" customFormat="1">
      <c r="B157" s="168"/>
      <c r="D157" s="163" t="s">
        <v>182</v>
      </c>
      <c r="E157" s="169" t="s">
        <v>1</v>
      </c>
      <c r="F157" s="170" t="s">
        <v>238</v>
      </c>
      <c r="H157" s="171">
        <v>1198.02</v>
      </c>
      <c r="I157" s="6"/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182</v>
      </c>
      <c r="AU157" s="169" t="s">
        <v>83</v>
      </c>
      <c r="AV157" s="167" t="s">
        <v>83</v>
      </c>
      <c r="AW157" s="167" t="s">
        <v>31</v>
      </c>
      <c r="AX157" s="167" t="s">
        <v>81</v>
      </c>
      <c r="AY157" s="169" t="s">
        <v>171</v>
      </c>
    </row>
    <row r="158" spans="1:65" s="27" customFormat="1" ht="21.75" customHeight="1">
      <c r="A158" s="23"/>
      <c r="B158" s="24"/>
      <c r="C158" s="151" t="s">
        <v>220</v>
      </c>
      <c r="D158" s="151" t="s">
        <v>173</v>
      </c>
      <c r="E158" s="152" t="s">
        <v>770</v>
      </c>
      <c r="F158" s="153" t="s">
        <v>771</v>
      </c>
      <c r="G158" s="154" t="s">
        <v>207</v>
      </c>
      <c r="H158" s="155">
        <v>119.80200000000001</v>
      </c>
      <c r="I158" s="5"/>
      <c r="J158" s="156">
        <f>ROUND(I158*H158,2)</f>
        <v>0</v>
      </c>
      <c r="K158" s="153" t="s">
        <v>177</v>
      </c>
      <c r="L158" s="24"/>
      <c r="M158" s="157" t="s">
        <v>1</v>
      </c>
      <c r="N158" s="158" t="s">
        <v>39</v>
      </c>
      <c r="O158" s="51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R158" s="161" t="s">
        <v>178</v>
      </c>
      <c r="AT158" s="161" t="s">
        <v>173</v>
      </c>
      <c r="AU158" s="161" t="s">
        <v>83</v>
      </c>
      <c r="AY158" s="11" t="s">
        <v>171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1" t="s">
        <v>81</v>
      </c>
      <c r="BK158" s="162">
        <f>ROUND(I158*H158,2)</f>
        <v>0</v>
      </c>
      <c r="BL158" s="11" t="s">
        <v>178</v>
      </c>
      <c r="BM158" s="161" t="s">
        <v>940</v>
      </c>
    </row>
    <row r="159" spans="1:65" s="27" customFormat="1" ht="29.25">
      <c r="A159" s="23"/>
      <c r="B159" s="24"/>
      <c r="C159" s="23"/>
      <c r="D159" s="163" t="s">
        <v>180</v>
      </c>
      <c r="E159" s="23"/>
      <c r="F159" s="164" t="s">
        <v>773</v>
      </c>
      <c r="G159" s="23"/>
      <c r="H159" s="23"/>
      <c r="I159" s="3"/>
      <c r="J159" s="23"/>
      <c r="K159" s="23"/>
      <c r="L159" s="24"/>
      <c r="M159" s="165"/>
      <c r="N159" s="166"/>
      <c r="O159" s="51"/>
      <c r="P159" s="51"/>
      <c r="Q159" s="51"/>
      <c r="R159" s="51"/>
      <c r="S159" s="51"/>
      <c r="T159" s="52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T159" s="11" t="s">
        <v>180</v>
      </c>
      <c r="AU159" s="11" t="s">
        <v>83</v>
      </c>
    </row>
    <row r="160" spans="1:65" s="167" customFormat="1">
      <c r="B160" s="168"/>
      <c r="D160" s="163" t="s">
        <v>182</v>
      </c>
      <c r="E160" s="169" t="s">
        <v>1</v>
      </c>
      <c r="F160" s="170" t="s">
        <v>115</v>
      </c>
      <c r="H160" s="171">
        <v>119.80200000000001</v>
      </c>
      <c r="I160" s="6"/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182</v>
      </c>
      <c r="AU160" s="169" t="s">
        <v>83</v>
      </c>
      <c r="AV160" s="167" t="s">
        <v>83</v>
      </c>
      <c r="AW160" s="167" t="s">
        <v>31</v>
      </c>
      <c r="AX160" s="167" t="s">
        <v>81</v>
      </c>
      <c r="AY160" s="169" t="s">
        <v>171</v>
      </c>
    </row>
    <row r="161" spans="1:65" s="27" customFormat="1" ht="16.5" customHeight="1">
      <c r="A161" s="23"/>
      <c r="B161" s="24"/>
      <c r="C161" s="151" t="s">
        <v>228</v>
      </c>
      <c r="D161" s="151" t="s">
        <v>173</v>
      </c>
      <c r="E161" s="152" t="s">
        <v>245</v>
      </c>
      <c r="F161" s="153" t="s">
        <v>246</v>
      </c>
      <c r="G161" s="154" t="s">
        <v>207</v>
      </c>
      <c r="H161" s="155">
        <v>4</v>
      </c>
      <c r="I161" s="5"/>
      <c r="J161" s="156">
        <f>ROUND(I161*H161,2)</f>
        <v>0</v>
      </c>
      <c r="K161" s="153" t="s">
        <v>177</v>
      </c>
      <c r="L161" s="24"/>
      <c r="M161" s="157" t="s">
        <v>1</v>
      </c>
      <c r="N161" s="158" t="s">
        <v>39</v>
      </c>
      <c r="O161" s="51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R161" s="161" t="s">
        <v>178</v>
      </c>
      <c r="AT161" s="161" t="s">
        <v>173</v>
      </c>
      <c r="AU161" s="161" t="s">
        <v>83</v>
      </c>
      <c r="AY161" s="11" t="s">
        <v>171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1" t="s">
        <v>81</v>
      </c>
      <c r="BK161" s="162">
        <f>ROUND(I161*H161,2)</f>
        <v>0</v>
      </c>
      <c r="BL161" s="11" t="s">
        <v>178</v>
      </c>
      <c r="BM161" s="161" t="s">
        <v>941</v>
      </c>
    </row>
    <row r="162" spans="1:65" s="27" customFormat="1" ht="29.25">
      <c r="A162" s="23"/>
      <c r="B162" s="24"/>
      <c r="C162" s="23"/>
      <c r="D162" s="163" t="s">
        <v>180</v>
      </c>
      <c r="E162" s="23"/>
      <c r="F162" s="164" t="s">
        <v>248</v>
      </c>
      <c r="G162" s="23"/>
      <c r="H162" s="23"/>
      <c r="I162" s="3"/>
      <c r="J162" s="23"/>
      <c r="K162" s="23"/>
      <c r="L162" s="24"/>
      <c r="M162" s="165"/>
      <c r="N162" s="166"/>
      <c r="O162" s="51"/>
      <c r="P162" s="51"/>
      <c r="Q162" s="51"/>
      <c r="R162" s="51"/>
      <c r="S162" s="51"/>
      <c r="T162" s="52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T162" s="11" t="s">
        <v>180</v>
      </c>
      <c r="AU162" s="11" t="s">
        <v>83</v>
      </c>
    </row>
    <row r="163" spans="1:65" s="27" customFormat="1" ht="16.5" customHeight="1">
      <c r="A163" s="23"/>
      <c r="B163" s="24"/>
      <c r="C163" s="151" t="s">
        <v>233</v>
      </c>
      <c r="D163" s="151" t="s">
        <v>173</v>
      </c>
      <c r="E163" s="152" t="s">
        <v>250</v>
      </c>
      <c r="F163" s="153" t="s">
        <v>251</v>
      </c>
      <c r="G163" s="154" t="s">
        <v>176</v>
      </c>
      <c r="H163" s="155">
        <v>106.425</v>
      </c>
      <c r="I163" s="5"/>
      <c r="J163" s="156">
        <f>ROUND(I163*H163,2)</f>
        <v>0</v>
      </c>
      <c r="K163" s="153" t="s">
        <v>177</v>
      </c>
      <c r="L163" s="24"/>
      <c r="M163" s="157" t="s">
        <v>1</v>
      </c>
      <c r="N163" s="158" t="s">
        <v>39</v>
      </c>
      <c r="O163" s="51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R163" s="161" t="s">
        <v>178</v>
      </c>
      <c r="AT163" s="161" t="s">
        <v>173</v>
      </c>
      <c r="AU163" s="161" t="s">
        <v>83</v>
      </c>
      <c r="AY163" s="11" t="s">
        <v>171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1" t="s">
        <v>81</v>
      </c>
      <c r="BK163" s="162">
        <f>ROUND(I163*H163,2)</f>
        <v>0</v>
      </c>
      <c r="BL163" s="11" t="s">
        <v>178</v>
      </c>
      <c r="BM163" s="161" t="s">
        <v>942</v>
      </c>
    </row>
    <row r="164" spans="1:65" s="27" customFormat="1">
      <c r="A164" s="23"/>
      <c r="B164" s="24"/>
      <c r="C164" s="23"/>
      <c r="D164" s="163" t="s">
        <v>180</v>
      </c>
      <c r="E164" s="23"/>
      <c r="F164" s="164" t="s">
        <v>251</v>
      </c>
      <c r="G164" s="23"/>
      <c r="H164" s="23"/>
      <c r="I164" s="3"/>
      <c r="J164" s="23"/>
      <c r="K164" s="23"/>
      <c r="L164" s="24"/>
      <c r="M164" s="165"/>
      <c r="N164" s="166"/>
      <c r="O164" s="51"/>
      <c r="P164" s="51"/>
      <c r="Q164" s="51"/>
      <c r="R164" s="51"/>
      <c r="S164" s="51"/>
      <c r="T164" s="52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T164" s="11" t="s">
        <v>180</v>
      </c>
      <c r="AU164" s="11" t="s">
        <v>83</v>
      </c>
    </row>
    <row r="165" spans="1:65" s="167" customFormat="1">
      <c r="B165" s="168"/>
      <c r="D165" s="163" t="s">
        <v>182</v>
      </c>
      <c r="E165" s="169" t="s">
        <v>1</v>
      </c>
      <c r="F165" s="170" t="s">
        <v>253</v>
      </c>
      <c r="H165" s="171">
        <v>106.425</v>
      </c>
      <c r="I165" s="6"/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182</v>
      </c>
      <c r="AU165" s="169" t="s">
        <v>83</v>
      </c>
      <c r="AV165" s="167" t="s">
        <v>83</v>
      </c>
      <c r="AW165" s="167" t="s">
        <v>31</v>
      </c>
      <c r="AX165" s="167" t="s">
        <v>81</v>
      </c>
      <c r="AY165" s="169" t="s">
        <v>171</v>
      </c>
    </row>
    <row r="166" spans="1:65" s="27" customFormat="1" ht="21.75" customHeight="1">
      <c r="A166" s="23"/>
      <c r="B166" s="24"/>
      <c r="C166" s="151" t="s">
        <v>239</v>
      </c>
      <c r="D166" s="151" t="s">
        <v>173</v>
      </c>
      <c r="E166" s="152" t="s">
        <v>254</v>
      </c>
      <c r="F166" s="153" t="s">
        <v>255</v>
      </c>
      <c r="G166" s="154" t="s">
        <v>207</v>
      </c>
      <c r="H166" s="155">
        <v>128.83799999999999</v>
      </c>
      <c r="I166" s="5"/>
      <c r="J166" s="156">
        <f>ROUND(I166*H166,2)</f>
        <v>0</v>
      </c>
      <c r="K166" s="153" t="s">
        <v>177</v>
      </c>
      <c r="L166" s="24"/>
      <c r="M166" s="157" t="s">
        <v>1</v>
      </c>
      <c r="N166" s="158" t="s">
        <v>39</v>
      </c>
      <c r="O166" s="51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R166" s="161" t="s">
        <v>178</v>
      </c>
      <c r="AT166" s="161" t="s">
        <v>173</v>
      </c>
      <c r="AU166" s="161" t="s">
        <v>83</v>
      </c>
      <c r="AY166" s="11" t="s">
        <v>171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1" t="s">
        <v>81</v>
      </c>
      <c r="BK166" s="162">
        <f>ROUND(I166*H166,2)</f>
        <v>0</v>
      </c>
      <c r="BL166" s="11" t="s">
        <v>178</v>
      </c>
      <c r="BM166" s="161" t="s">
        <v>943</v>
      </c>
    </row>
    <row r="167" spans="1:65" s="27" customFormat="1" ht="29.25">
      <c r="A167" s="23"/>
      <c r="B167" s="24"/>
      <c r="C167" s="23"/>
      <c r="D167" s="163" t="s">
        <v>180</v>
      </c>
      <c r="E167" s="23"/>
      <c r="F167" s="164" t="s">
        <v>257</v>
      </c>
      <c r="G167" s="23"/>
      <c r="H167" s="23"/>
      <c r="I167" s="3"/>
      <c r="J167" s="23"/>
      <c r="K167" s="23"/>
      <c r="L167" s="24"/>
      <c r="M167" s="165"/>
      <c r="N167" s="166"/>
      <c r="O167" s="51"/>
      <c r="P167" s="51"/>
      <c r="Q167" s="51"/>
      <c r="R167" s="51"/>
      <c r="S167" s="51"/>
      <c r="T167" s="52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T167" s="11" t="s">
        <v>180</v>
      </c>
      <c r="AU167" s="11" t="s">
        <v>83</v>
      </c>
    </row>
    <row r="168" spans="1:65" s="167" customFormat="1">
      <c r="B168" s="168"/>
      <c r="D168" s="163" t="s">
        <v>182</v>
      </c>
      <c r="E168" s="169" t="s">
        <v>1</v>
      </c>
      <c r="F168" s="170" t="s">
        <v>944</v>
      </c>
      <c r="H168" s="171">
        <v>128.83799999999999</v>
      </c>
      <c r="I168" s="6"/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182</v>
      </c>
      <c r="AU168" s="169" t="s">
        <v>83</v>
      </c>
      <c r="AV168" s="167" t="s">
        <v>83</v>
      </c>
      <c r="AW168" s="167" t="s">
        <v>31</v>
      </c>
      <c r="AX168" s="167" t="s">
        <v>81</v>
      </c>
      <c r="AY168" s="169" t="s">
        <v>171</v>
      </c>
    </row>
    <row r="169" spans="1:65" s="27" customFormat="1" ht="16.5" customHeight="1">
      <c r="A169" s="23"/>
      <c r="B169" s="24"/>
      <c r="C169" s="175" t="s">
        <v>244</v>
      </c>
      <c r="D169" s="175" t="s">
        <v>259</v>
      </c>
      <c r="E169" s="176" t="s">
        <v>260</v>
      </c>
      <c r="F169" s="177" t="s">
        <v>261</v>
      </c>
      <c r="G169" s="178" t="s">
        <v>223</v>
      </c>
      <c r="H169" s="179">
        <v>231.90799999999999</v>
      </c>
      <c r="I169" s="7"/>
      <c r="J169" s="180">
        <f>ROUND(I169*H169,2)</f>
        <v>0</v>
      </c>
      <c r="K169" s="177" t="s">
        <v>177</v>
      </c>
      <c r="L169" s="181"/>
      <c r="M169" s="182" t="s">
        <v>1</v>
      </c>
      <c r="N169" s="183" t="s">
        <v>39</v>
      </c>
      <c r="O169" s="51"/>
      <c r="P169" s="159">
        <f>O169*H169</f>
        <v>0</v>
      </c>
      <c r="Q169" s="159">
        <v>1</v>
      </c>
      <c r="R169" s="159">
        <f>Q169*H169</f>
        <v>231.90799999999999</v>
      </c>
      <c r="S169" s="159">
        <v>0</v>
      </c>
      <c r="T169" s="160">
        <f>S169*H169</f>
        <v>0</v>
      </c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R169" s="161" t="s">
        <v>214</v>
      </c>
      <c r="AT169" s="161" t="s">
        <v>259</v>
      </c>
      <c r="AU169" s="161" t="s">
        <v>83</v>
      </c>
      <c r="AY169" s="11" t="s">
        <v>171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1" t="s">
        <v>81</v>
      </c>
      <c r="BK169" s="162">
        <f>ROUND(I169*H169,2)</f>
        <v>0</v>
      </c>
      <c r="BL169" s="11" t="s">
        <v>178</v>
      </c>
      <c r="BM169" s="161" t="s">
        <v>945</v>
      </c>
    </row>
    <row r="170" spans="1:65" s="27" customFormat="1">
      <c r="A170" s="23"/>
      <c r="B170" s="24"/>
      <c r="C170" s="23"/>
      <c r="D170" s="163" t="s">
        <v>180</v>
      </c>
      <c r="E170" s="23"/>
      <c r="F170" s="164" t="s">
        <v>261</v>
      </c>
      <c r="G170" s="23"/>
      <c r="H170" s="23"/>
      <c r="I170" s="3"/>
      <c r="J170" s="23"/>
      <c r="K170" s="23"/>
      <c r="L170" s="24"/>
      <c r="M170" s="165"/>
      <c r="N170" s="166"/>
      <c r="O170" s="51"/>
      <c r="P170" s="51"/>
      <c r="Q170" s="51"/>
      <c r="R170" s="51"/>
      <c r="S170" s="51"/>
      <c r="T170" s="52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T170" s="11" t="s">
        <v>180</v>
      </c>
      <c r="AU170" s="11" t="s">
        <v>83</v>
      </c>
    </row>
    <row r="171" spans="1:65" s="167" customFormat="1">
      <c r="B171" s="168"/>
      <c r="D171" s="163" t="s">
        <v>182</v>
      </c>
      <c r="F171" s="170" t="s">
        <v>946</v>
      </c>
      <c r="H171" s="171">
        <v>231.90799999999999</v>
      </c>
      <c r="I171" s="6"/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182</v>
      </c>
      <c r="AU171" s="169" t="s">
        <v>83</v>
      </c>
      <c r="AV171" s="167" t="s">
        <v>83</v>
      </c>
      <c r="AW171" s="167" t="s">
        <v>3</v>
      </c>
      <c r="AX171" s="167" t="s">
        <v>81</v>
      </c>
      <c r="AY171" s="169" t="s">
        <v>171</v>
      </c>
    </row>
    <row r="172" spans="1:65" s="27" customFormat="1" ht="21.75" customHeight="1">
      <c r="A172" s="23"/>
      <c r="B172" s="24"/>
      <c r="C172" s="151" t="s">
        <v>8</v>
      </c>
      <c r="D172" s="151" t="s">
        <v>173</v>
      </c>
      <c r="E172" s="152" t="s">
        <v>265</v>
      </c>
      <c r="F172" s="153" t="s">
        <v>266</v>
      </c>
      <c r="G172" s="154" t="s">
        <v>176</v>
      </c>
      <c r="H172" s="155">
        <v>109.688</v>
      </c>
      <c r="I172" s="5"/>
      <c r="J172" s="156">
        <f>ROUND(I172*H172,2)</f>
        <v>0</v>
      </c>
      <c r="K172" s="153" t="s">
        <v>177</v>
      </c>
      <c r="L172" s="24"/>
      <c r="M172" s="157" t="s">
        <v>1</v>
      </c>
      <c r="N172" s="158" t="s">
        <v>39</v>
      </c>
      <c r="O172" s="51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R172" s="161" t="s">
        <v>178</v>
      </c>
      <c r="AT172" s="161" t="s">
        <v>173</v>
      </c>
      <c r="AU172" s="161" t="s">
        <v>83</v>
      </c>
      <c r="AY172" s="11" t="s">
        <v>171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1" t="s">
        <v>81</v>
      </c>
      <c r="BK172" s="162">
        <f>ROUND(I172*H172,2)</f>
        <v>0</v>
      </c>
      <c r="BL172" s="11" t="s">
        <v>178</v>
      </c>
      <c r="BM172" s="161" t="s">
        <v>947</v>
      </c>
    </row>
    <row r="173" spans="1:65" s="27" customFormat="1" ht="19.5">
      <c r="A173" s="23"/>
      <c r="B173" s="24"/>
      <c r="C173" s="23"/>
      <c r="D173" s="163" t="s">
        <v>180</v>
      </c>
      <c r="E173" s="23"/>
      <c r="F173" s="164" t="s">
        <v>266</v>
      </c>
      <c r="G173" s="23"/>
      <c r="H173" s="23"/>
      <c r="I173" s="3"/>
      <c r="J173" s="23"/>
      <c r="K173" s="23"/>
      <c r="L173" s="24"/>
      <c r="M173" s="165"/>
      <c r="N173" s="166"/>
      <c r="O173" s="51"/>
      <c r="P173" s="51"/>
      <c r="Q173" s="51"/>
      <c r="R173" s="51"/>
      <c r="S173" s="51"/>
      <c r="T173" s="52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T173" s="11" t="s">
        <v>180</v>
      </c>
      <c r="AU173" s="11" t="s">
        <v>83</v>
      </c>
    </row>
    <row r="174" spans="1:65" s="27" customFormat="1" ht="16.5" customHeight="1">
      <c r="A174" s="23"/>
      <c r="B174" s="24"/>
      <c r="C174" s="175" t="s">
        <v>258</v>
      </c>
      <c r="D174" s="175" t="s">
        <v>259</v>
      </c>
      <c r="E174" s="176" t="s">
        <v>269</v>
      </c>
      <c r="F174" s="177" t="s">
        <v>270</v>
      </c>
      <c r="G174" s="178" t="s">
        <v>271</v>
      </c>
      <c r="H174" s="179">
        <v>22.678000000000001</v>
      </c>
      <c r="I174" s="7"/>
      <c r="J174" s="180">
        <f>ROUND(I174*H174,2)</f>
        <v>0</v>
      </c>
      <c r="K174" s="177" t="s">
        <v>177</v>
      </c>
      <c r="L174" s="181"/>
      <c r="M174" s="182" t="s">
        <v>1</v>
      </c>
      <c r="N174" s="183" t="s">
        <v>39</v>
      </c>
      <c r="O174" s="51"/>
      <c r="P174" s="159">
        <f>O174*H174</f>
        <v>0</v>
      </c>
      <c r="Q174" s="159">
        <v>1E-3</v>
      </c>
      <c r="R174" s="159">
        <f>Q174*H174</f>
        <v>2.2678E-2</v>
      </c>
      <c r="S174" s="159">
        <v>0</v>
      </c>
      <c r="T174" s="160">
        <f>S174*H174</f>
        <v>0</v>
      </c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R174" s="161" t="s">
        <v>214</v>
      </c>
      <c r="AT174" s="161" t="s">
        <v>259</v>
      </c>
      <c r="AU174" s="161" t="s">
        <v>83</v>
      </c>
      <c r="AY174" s="11" t="s">
        <v>171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1" t="s">
        <v>81</v>
      </c>
      <c r="BK174" s="162">
        <f>ROUND(I174*H174,2)</f>
        <v>0</v>
      </c>
      <c r="BL174" s="11" t="s">
        <v>178</v>
      </c>
      <c r="BM174" s="161" t="s">
        <v>948</v>
      </c>
    </row>
    <row r="175" spans="1:65" s="27" customFormat="1">
      <c r="A175" s="23"/>
      <c r="B175" s="24"/>
      <c r="C175" s="23"/>
      <c r="D175" s="163" t="s">
        <v>180</v>
      </c>
      <c r="E175" s="23"/>
      <c r="F175" s="164" t="s">
        <v>270</v>
      </c>
      <c r="G175" s="23"/>
      <c r="H175" s="23"/>
      <c r="I175" s="3"/>
      <c r="J175" s="23"/>
      <c r="K175" s="23"/>
      <c r="L175" s="24"/>
      <c r="M175" s="165"/>
      <c r="N175" s="166"/>
      <c r="O175" s="51"/>
      <c r="P175" s="51"/>
      <c r="Q175" s="51"/>
      <c r="R175" s="51"/>
      <c r="S175" s="51"/>
      <c r="T175" s="52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T175" s="11" t="s">
        <v>180</v>
      </c>
      <c r="AU175" s="11" t="s">
        <v>83</v>
      </c>
    </row>
    <row r="176" spans="1:65" s="167" customFormat="1">
      <c r="B176" s="168"/>
      <c r="D176" s="163" t="s">
        <v>182</v>
      </c>
      <c r="E176" s="169" t="s">
        <v>1</v>
      </c>
      <c r="F176" s="170" t="s">
        <v>949</v>
      </c>
      <c r="H176" s="171">
        <v>151.18799999999999</v>
      </c>
      <c r="I176" s="6"/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182</v>
      </c>
      <c r="AU176" s="169" t="s">
        <v>83</v>
      </c>
      <c r="AV176" s="167" t="s">
        <v>83</v>
      </c>
      <c r="AW176" s="167" t="s">
        <v>31</v>
      </c>
      <c r="AX176" s="167" t="s">
        <v>81</v>
      </c>
      <c r="AY176" s="169" t="s">
        <v>171</v>
      </c>
    </row>
    <row r="177" spans="1:65" s="167" customFormat="1">
      <c r="B177" s="168"/>
      <c r="D177" s="163" t="s">
        <v>182</v>
      </c>
      <c r="F177" s="170" t="s">
        <v>950</v>
      </c>
      <c r="H177" s="171">
        <v>22.678000000000001</v>
      </c>
      <c r="I177" s="6"/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182</v>
      </c>
      <c r="AU177" s="169" t="s">
        <v>83</v>
      </c>
      <c r="AV177" s="167" t="s">
        <v>83</v>
      </c>
      <c r="AW177" s="167" t="s">
        <v>3</v>
      </c>
      <c r="AX177" s="167" t="s">
        <v>81</v>
      </c>
      <c r="AY177" s="169" t="s">
        <v>171</v>
      </c>
    </row>
    <row r="178" spans="1:65" s="27" customFormat="1" ht="21.75" customHeight="1">
      <c r="A178" s="23"/>
      <c r="B178" s="24"/>
      <c r="C178" s="151" t="s">
        <v>264</v>
      </c>
      <c r="D178" s="151" t="s">
        <v>173</v>
      </c>
      <c r="E178" s="152" t="s">
        <v>275</v>
      </c>
      <c r="F178" s="153" t="s">
        <v>276</v>
      </c>
      <c r="G178" s="154" t="s">
        <v>176</v>
      </c>
      <c r="H178" s="155">
        <v>25.65</v>
      </c>
      <c r="I178" s="5"/>
      <c r="J178" s="156">
        <f>ROUND(I178*H178,2)</f>
        <v>0</v>
      </c>
      <c r="K178" s="153" t="s">
        <v>177</v>
      </c>
      <c r="L178" s="24"/>
      <c r="M178" s="157" t="s">
        <v>1</v>
      </c>
      <c r="N178" s="158" t="s">
        <v>39</v>
      </c>
      <c r="O178" s="51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R178" s="161" t="s">
        <v>178</v>
      </c>
      <c r="AT178" s="161" t="s">
        <v>173</v>
      </c>
      <c r="AU178" s="161" t="s">
        <v>83</v>
      </c>
      <c r="AY178" s="11" t="s">
        <v>171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1" t="s">
        <v>81</v>
      </c>
      <c r="BK178" s="162">
        <f>ROUND(I178*H178,2)</f>
        <v>0</v>
      </c>
      <c r="BL178" s="11" t="s">
        <v>178</v>
      </c>
      <c r="BM178" s="161" t="s">
        <v>951</v>
      </c>
    </row>
    <row r="179" spans="1:65" s="27" customFormat="1" ht="19.5">
      <c r="A179" s="23"/>
      <c r="B179" s="24"/>
      <c r="C179" s="23"/>
      <c r="D179" s="163" t="s">
        <v>180</v>
      </c>
      <c r="E179" s="23"/>
      <c r="F179" s="164" t="s">
        <v>278</v>
      </c>
      <c r="G179" s="23"/>
      <c r="H179" s="23"/>
      <c r="I179" s="3"/>
      <c r="J179" s="23"/>
      <c r="K179" s="23"/>
      <c r="L179" s="24"/>
      <c r="M179" s="165"/>
      <c r="N179" s="166"/>
      <c r="O179" s="51"/>
      <c r="P179" s="51"/>
      <c r="Q179" s="51"/>
      <c r="R179" s="51"/>
      <c r="S179" s="51"/>
      <c r="T179" s="52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T179" s="11" t="s">
        <v>180</v>
      </c>
      <c r="AU179" s="11" t="s">
        <v>83</v>
      </c>
    </row>
    <row r="180" spans="1:65" s="27" customFormat="1" ht="16.5" customHeight="1">
      <c r="A180" s="23"/>
      <c r="B180" s="24"/>
      <c r="C180" s="151" t="s">
        <v>268</v>
      </c>
      <c r="D180" s="151" t="s">
        <v>173</v>
      </c>
      <c r="E180" s="152" t="s">
        <v>280</v>
      </c>
      <c r="F180" s="153" t="s">
        <v>281</v>
      </c>
      <c r="G180" s="154" t="s">
        <v>176</v>
      </c>
      <c r="H180" s="155">
        <v>109.688</v>
      </c>
      <c r="I180" s="5"/>
      <c r="J180" s="156">
        <f>ROUND(I180*H180,2)</f>
        <v>0</v>
      </c>
      <c r="K180" s="153" t="s">
        <v>177</v>
      </c>
      <c r="L180" s="24"/>
      <c r="M180" s="157" t="s">
        <v>1</v>
      </c>
      <c r="N180" s="158" t="s">
        <v>39</v>
      </c>
      <c r="O180" s="51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R180" s="161" t="s">
        <v>178</v>
      </c>
      <c r="AT180" s="161" t="s">
        <v>173</v>
      </c>
      <c r="AU180" s="161" t="s">
        <v>83</v>
      </c>
      <c r="AY180" s="11" t="s">
        <v>171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1" t="s">
        <v>81</v>
      </c>
      <c r="BK180" s="162">
        <f>ROUND(I180*H180,2)</f>
        <v>0</v>
      </c>
      <c r="BL180" s="11" t="s">
        <v>178</v>
      </c>
      <c r="BM180" s="161" t="s">
        <v>952</v>
      </c>
    </row>
    <row r="181" spans="1:65" s="27" customFormat="1">
      <c r="A181" s="23"/>
      <c r="B181" s="24"/>
      <c r="C181" s="23"/>
      <c r="D181" s="163" t="s">
        <v>180</v>
      </c>
      <c r="E181" s="23"/>
      <c r="F181" s="164" t="s">
        <v>281</v>
      </c>
      <c r="G181" s="23"/>
      <c r="H181" s="23"/>
      <c r="I181" s="3"/>
      <c r="J181" s="23"/>
      <c r="K181" s="23"/>
      <c r="L181" s="24"/>
      <c r="M181" s="165"/>
      <c r="N181" s="166"/>
      <c r="O181" s="51"/>
      <c r="P181" s="51"/>
      <c r="Q181" s="51"/>
      <c r="R181" s="51"/>
      <c r="S181" s="51"/>
      <c r="T181" s="52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T181" s="11" t="s">
        <v>180</v>
      </c>
      <c r="AU181" s="11" t="s">
        <v>83</v>
      </c>
    </row>
    <row r="182" spans="1:65" s="27" customFormat="1" ht="21.75" customHeight="1">
      <c r="A182" s="23"/>
      <c r="B182" s="24"/>
      <c r="C182" s="151" t="s">
        <v>274</v>
      </c>
      <c r="D182" s="151" t="s">
        <v>173</v>
      </c>
      <c r="E182" s="152" t="s">
        <v>786</v>
      </c>
      <c r="F182" s="153" t="s">
        <v>787</v>
      </c>
      <c r="G182" s="154" t="s">
        <v>176</v>
      </c>
      <c r="H182" s="155">
        <v>109.688</v>
      </c>
      <c r="I182" s="5"/>
      <c r="J182" s="156">
        <f>ROUND(I182*H182,2)</f>
        <v>0</v>
      </c>
      <c r="K182" s="153" t="s">
        <v>177</v>
      </c>
      <c r="L182" s="24"/>
      <c r="M182" s="157" t="s">
        <v>1</v>
      </c>
      <c r="N182" s="158" t="s">
        <v>39</v>
      </c>
      <c r="O182" s="51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R182" s="161" t="s">
        <v>178</v>
      </c>
      <c r="AT182" s="161" t="s">
        <v>173</v>
      </c>
      <c r="AU182" s="161" t="s">
        <v>83</v>
      </c>
      <c r="AY182" s="11" t="s">
        <v>171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1" t="s">
        <v>81</v>
      </c>
      <c r="BK182" s="162">
        <f>ROUND(I182*H182,2)</f>
        <v>0</v>
      </c>
      <c r="BL182" s="11" t="s">
        <v>178</v>
      </c>
      <c r="BM182" s="161" t="s">
        <v>953</v>
      </c>
    </row>
    <row r="183" spans="1:65" s="27" customFormat="1" ht="19.5">
      <c r="A183" s="23"/>
      <c r="B183" s="24"/>
      <c r="C183" s="23"/>
      <c r="D183" s="163" t="s">
        <v>180</v>
      </c>
      <c r="E183" s="23"/>
      <c r="F183" s="164" t="s">
        <v>789</v>
      </c>
      <c r="G183" s="23"/>
      <c r="H183" s="23"/>
      <c r="I183" s="3"/>
      <c r="J183" s="23"/>
      <c r="K183" s="23"/>
      <c r="L183" s="24"/>
      <c r="M183" s="165"/>
      <c r="N183" s="166"/>
      <c r="O183" s="51"/>
      <c r="P183" s="51"/>
      <c r="Q183" s="51"/>
      <c r="R183" s="51"/>
      <c r="S183" s="51"/>
      <c r="T183" s="52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T183" s="11" t="s">
        <v>180</v>
      </c>
      <c r="AU183" s="11" t="s">
        <v>83</v>
      </c>
    </row>
    <row r="184" spans="1:65" s="27" customFormat="1" ht="21.75" customHeight="1">
      <c r="A184" s="23"/>
      <c r="B184" s="24"/>
      <c r="C184" s="151" t="s">
        <v>279</v>
      </c>
      <c r="D184" s="151" t="s">
        <v>173</v>
      </c>
      <c r="E184" s="152" t="s">
        <v>790</v>
      </c>
      <c r="F184" s="153" t="s">
        <v>791</v>
      </c>
      <c r="G184" s="154" t="s">
        <v>191</v>
      </c>
      <c r="H184" s="155">
        <v>30</v>
      </c>
      <c r="I184" s="5"/>
      <c r="J184" s="156">
        <f>ROUND(I184*H184,2)</f>
        <v>0</v>
      </c>
      <c r="K184" s="153" t="s">
        <v>177</v>
      </c>
      <c r="L184" s="24"/>
      <c r="M184" s="157" t="s">
        <v>1</v>
      </c>
      <c r="N184" s="158" t="s">
        <v>39</v>
      </c>
      <c r="O184" s="51"/>
      <c r="P184" s="159">
        <f>O184*H184</f>
        <v>0</v>
      </c>
      <c r="Q184" s="159">
        <v>0</v>
      </c>
      <c r="R184" s="159">
        <f>Q184*H184</f>
        <v>0</v>
      </c>
      <c r="S184" s="159">
        <v>0.32400000000000001</v>
      </c>
      <c r="T184" s="160">
        <f>S184*H184</f>
        <v>9.7200000000000006</v>
      </c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R184" s="161" t="s">
        <v>178</v>
      </c>
      <c r="AT184" s="161" t="s">
        <v>173</v>
      </c>
      <c r="AU184" s="161" t="s">
        <v>83</v>
      </c>
      <c r="AY184" s="11" t="s">
        <v>171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1" t="s">
        <v>81</v>
      </c>
      <c r="BK184" s="162">
        <f>ROUND(I184*H184,2)</f>
        <v>0</v>
      </c>
      <c r="BL184" s="11" t="s">
        <v>178</v>
      </c>
      <c r="BM184" s="161" t="s">
        <v>954</v>
      </c>
    </row>
    <row r="185" spans="1:65" s="27" customFormat="1" ht="19.5">
      <c r="A185" s="23"/>
      <c r="B185" s="24"/>
      <c r="C185" s="23"/>
      <c r="D185" s="163" t="s">
        <v>180</v>
      </c>
      <c r="E185" s="23"/>
      <c r="F185" s="164" t="s">
        <v>791</v>
      </c>
      <c r="G185" s="23"/>
      <c r="H185" s="23"/>
      <c r="I185" s="3"/>
      <c r="J185" s="23"/>
      <c r="K185" s="23"/>
      <c r="L185" s="24"/>
      <c r="M185" s="165"/>
      <c r="N185" s="166"/>
      <c r="O185" s="51"/>
      <c r="P185" s="51"/>
      <c r="Q185" s="51"/>
      <c r="R185" s="51"/>
      <c r="S185" s="51"/>
      <c r="T185" s="52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T185" s="11" t="s">
        <v>180</v>
      </c>
      <c r="AU185" s="11" t="s">
        <v>83</v>
      </c>
    </row>
    <row r="186" spans="1:65" s="167" customFormat="1">
      <c r="B186" s="168"/>
      <c r="D186" s="163" t="s">
        <v>182</v>
      </c>
      <c r="E186" s="169" t="s">
        <v>1</v>
      </c>
      <c r="F186" s="170" t="s">
        <v>793</v>
      </c>
      <c r="H186" s="171">
        <v>30</v>
      </c>
      <c r="I186" s="6"/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182</v>
      </c>
      <c r="AU186" s="169" t="s">
        <v>83</v>
      </c>
      <c r="AV186" s="167" t="s">
        <v>83</v>
      </c>
      <c r="AW186" s="167" t="s">
        <v>31</v>
      </c>
      <c r="AX186" s="167" t="s">
        <v>81</v>
      </c>
      <c r="AY186" s="169" t="s">
        <v>171</v>
      </c>
    </row>
    <row r="187" spans="1:65" s="138" customFormat="1" ht="22.9" customHeight="1">
      <c r="B187" s="139"/>
      <c r="D187" s="140" t="s">
        <v>73</v>
      </c>
      <c r="E187" s="149" t="s">
        <v>83</v>
      </c>
      <c r="F187" s="149" t="s">
        <v>287</v>
      </c>
      <c r="I187" s="4"/>
      <c r="J187" s="150">
        <f>BK187</f>
        <v>0</v>
      </c>
      <c r="L187" s="139"/>
      <c r="M187" s="143"/>
      <c r="N187" s="144"/>
      <c r="O187" s="144"/>
      <c r="P187" s="145">
        <f>SUM(P188:P213)</f>
        <v>0</v>
      </c>
      <c r="Q187" s="144"/>
      <c r="R187" s="145">
        <f>SUM(R188:R213)</f>
        <v>30.191404168599998</v>
      </c>
      <c r="S187" s="144"/>
      <c r="T187" s="146">
        <f>SUM(T188:T213)</f>
        <v>0</v>
      </c>
      <c r="AR187" s="140" t="s">
        <v>81</v>
      </c>
      <c r="AT187" s="147" t="s">
        <v>73</v>
      </c>
      <c r="AU187" s="147" t="s">
        <v>81</v>
      </c>
      <c r="AY187" s="140" t="s">
        <v>171</v>
      </c>
      <c r="BK187" s="148">
        <f>SUM(BK188:BK213)</f>
        <v>0</v>
      </c>
    </row>
    <row r="188" spans="1:65" s="27" customFormat="1" ht="21.75" customHeight="1">
      <c r="A188" s="23"/>
      <c r="B188" s="24"/>
      <c r="C188" s="151" t="s">
        <v>7</v>
      </c>
      <c r="D188" s="151" t="s">
        <v>173</v>
      </c>
      <c r="E188" s="152" t="s">
        <v>794</v>
      </c>
      <c r="F188" s="153" t="s">
        <v>795</v>
      </c>
      <c r="G188" s="154" t="s">
        <v>207</v>
      </c>
      <c r="H188" s="155">
        <v>7.1639999999999997</v>
      </c>
      <c r="I188" s="5"/>
      <c r="J188" s="156">
        <f>ROUND(I188*H188,2)</f>
        <v>0</v>
      </c>
      <c r="K188" s="153" t="s">
        <v>177</v>
      </c>
      <c r="L188" s="24"/>
      <c r="M188" s="157" t="s">
        <v>1</v>
      </c>
      <c r="N188" s="158" t="s">
        <v>39</v>
      </c>
      <c r="O188" s="51"/>
      <c r="P188" s="159">
        <f>O188*H188</f>
        <v>0</v>
      </c>
      <c r="Q188" s="159">
        <v>2.5359639999999999</v>
      </c>
      <c r="R188" s="159">
        <f>Q188*H188</f>
        <v>18.167646095999999</v>
      </c>
      <c r="S188" s="159">
        <v>0</v>
      </c>
      <c r="T188" s="160">
        <f>S188*H188</f>
        <v>0</v>
      </c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R188" s="161" t="s">
        <v>178</v>
      </c>
      <c r="AT188" s="161" t="s">
        <v>173</v>
      </c>
      <c r="AU188" s="161" t="s">
        <v>83</v>
      </c>
      <c r="AY188" s="11" t="s">
        <v>171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1" t="s">
        <v>81</v>
      </c>
      <c r="BK188" s="162">
        <f>ROUND(I188*H188,2)</f>
        <v>0</v>
      </c>
      <c r="BL188" s="11" t="s">
        <v>178</v>
      </c>
      <c r="BM188" s="161" t="s">
        <v>955</v>
      </c>
    </row>
    <row r="189" spans="1:65" s="27" customFormat="1" ht="19.5">
      <c r="A189" s="23"/>
      <c r="B189" s="24"/>
      <c r="C189" s="23"/>
      <c r="D189" s="163" t="s">
        <v>180</v>
      </c>
      <c r="E189" s="23"/>
      <c r="F189" s="164" t="s">
        <v>797</v>
      </c>
      <c r="G189" s="23"/>
      <c r="H189" s="23"/>
      <c r="I189" s="3"/>
      <c r="J189" s="23"/>
      <c r="K189" s="23"/>
      <c r="L189" s="24"/>
      <c r="M189" s="165"/>
      <c r="N189" s="166"/>
      <c r="O189" s="51"/>
      <c r="P189" s="51"/>
      <c r="Q189" s="51"/>
      <c r="R189" s="51"/>
      <c r="S189" s="51"/>
      <c r="T189" s="52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T189" s="11" t="s">
        <v>180</v>
      </c>
      <c r="AU189" s="11" t="s">
        <v>83</v>
      </c>
    </row>
    <row r="190" spans="1:65" s="167" customFormat="1">
      <c r="B190" s="168"/>
      <c r="D190" s="163" t="s">
        <v>182</v>
      </c>
      <c r="E190" s="169" t="s">
        <v>1</v>
      </c>
      <c r="F190" s="170" t="s">
        <v>956</v>
      </c>
      <c r="H190" s="171">
        <v>7.1639999999999997</v>
      </c>
      <c r="I190" s="6"/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182</v>
      </c>
      <c r="AU190" s="169" t="s">
        <v>83</v>
      </c>
      <c r="AV190" s="167" t="s">
        <v>83</v>
      </c>
      <c r="AW190" s="167" t="s">
        <v>31</v>
      </c>
      <c r="AX190" s="167" t="s">
        <v>74</v>
      </c>
      <c r="AY190" s="169" t="s">
        <v>171</v>
      </c>
    </row>
    <row r="191" spans="1:65" s="185" customFormat="1">
      <c r="B191" s="186"/>
      <c r="D191" s="163" t="s">
        <v>182</v>
      </c>
      <c r="E191" s="187" t="s">
        <v>1</v>
      </c>
      <c r="F191" s="188" t="s">
        <v>338</v>
      </c>
      <c r="H191" s="189">
        <v>7.1639999999999997</v>
      </c>
      <c r="I191" s="8"/>
      <c r="L191" s="186"/>
      <c r="M191" s="190"/>
      <c r="N191" s="191"/>
      <c r="O191" s="191"/>
      <c r="P191" s="191"/>
      <c r="Q191" s="191"/>
      <c r="R191" s="191"/>
      <c r="S191" s="191"/>
      <c r="T191" s="192"/>
      <c r="AT191" s="187" t="s">
        <v>182</v>
      </c>
      <c r="AU191" s="187" t="s">
        <v>83</v>
      </c>
      <c r="AV191" s="185" t="s">
        <v>178</v>
      </c>
      <c r="AW191" s="185" t="s">
        <v>31</v>
      </c>
      <c r="AX191" s="185" t="s">
        <v>81</v>
      </c>
      <c r="AY191" s="187" t="s">
        <v>171</v>
      </c>
    </row>
    <row r="192" spans="1:65" s="27" customFormat="1" ht="16.5" customHeight="1">
      <c r="A192" s="23"/>
      <c r="B192" s="24"/>
      <c r="C192" s="151" t="s">
        <v>288</v>
      </c>
      <c r="D192" s="151" t="s">
        <v>173</v>
      </c>
      <c r="E192" s="152" t="s">
        <v>799</v>
      </c>
      <c r="F192" s="153" t="s">
        <v>800</v>
      </c>
      <c r="G192" s="154" t="s">
        <v>176</v>
      </c>
      <c r="H192" s="155">
        <v>11.448</v>
      </c>
      <c r="I192" s="5"/>
      <c r="J192" s="156">
        <f>ROUND(I192*H192,2)</f>
        <v>0</v>
      </c>
      <c r="K192" s="153" t="s">
        <v>177</v>
      </c>
      <c r="L192" s="24"/>
      <c r="M192" s="157" t="s">
        <v>1</v>
      </c>
      <c r="N192" s="158" t="s">
        <v>39</v>
      </c>
      <c r="O192" s="51"/>
      <c r="P192" s="159">
        <f>O192*H192</f>
        <v>0</v>
      </c>
      <c r="Q192" s="159">
        <v>1.4357E-3</v>
      </c>
      <c r="R192" s="159">
        <f>Q192*H192</f>
        <v>1.6435893600000001E-2</v>
      </c>
      <c r="S192" s="159">
        <v>0</v>
      </c>
      <c r="T192" s="160">
        <f>S192*H192</f>
        <v>0</v>
      </c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R192" s="161" t="s">
        <v>178</v>
      </c>
      <c r="AT192" s="161" t="s">
        <v>173</v>
      </c>
      <c r="AU192" s="161" t="s">
        <v>83</v>
      </c>
      <c r="AY192" s="11" t="s">
        <v>171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1" t="s">
        <v>81</v>
      </c>
      <c r="BK192" s="162">
        <f>ROUND(I192*H192,2)</f>
        <v>0</v>
      </c>
      <c r="BL192" s="11" t="s">
        <v>178</v>
      </c>
      <c r="BM192" s="161" t="s">
        <v>957</v>
      </c>
    </row>
    <row r="193" spans="1:65" s="27" customFormat="1">
      <c r="A193" s="23"/>
      <c r="B193" s="24"/>
      <c r="C193" s="23"/>
      <c r="D193" s="163" t="s">
        <v>180</v>
      </c>
      <c r="E193" s="23"/>
      <c r="F193" s="164" t="s">
        <v>802</v>
      </c>
      <c r="G193" s="23"/>
      <c r="H193" s="23"/>
      <c r="I193" s="3"/>
      <c r="J193" s="23"/>
      <c r="K193" s="23"/>
      <c r="L193" s="24"/>
      <c r="M193" s="165"/>
      <c r="N193" s="166"/>
      <c r="O193" s="51"/>
      <c r="P193" s="51"/>
      <c r="Q193" s="51"/>
      <c r="R193" s="51"/>
      <c r="S193" s="51"/>
      <c r="T193" s="52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T193" s="11" t="s">
        <v>180</v>
      </c>
      <c r="AU193" s="11" t="s">
        <v>83</v>
      </c>
    </row>
    <row r="194" spans="1:65" s="167" customFormat="1">
      <c r="B194" s="168"/>
      <c r="D194" s="163" t="s">
        <v>182</v>
      </c>
      <c r="E194" s="169" t="s">
        <v>1</v>
      </c>
      <c r="F194" s="170" t="s">
        <v>958</v>
      </c>
      <c r="H194" s="171">
        <v>10.247999999999999</v>
      </c>
      <c r="I194" s="6"/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182</v>
      </c>
      <c r="AU194" s="169" t="s">
        <v>83</v>
      </c>
      <c r="AV194" s="167" t="s">
        <v>83</v>
      </c>
      <c r="AW194" s="167" t="s">
        <v>31</v>
      </c>
      <c r="AX194" s="167" t="s">
        <v>74</v>
      </c>
      <c r="AY194" s="169" t="s">
        <v>171</v>
      </c>
    </row>
    <row r="195" spans="1:65" s="167" customFormat="1">
      <c r="B195" s="168"/>
      <c r="D195" s="163" t="s">
        <v>182</v>
      </c>
      <c r="E195" s="169" t="s">
        <v>1</v>
      </c>
      <c r="F195" s="170" t="s">
        <v>804</v>
      </c>
      <c r="H195" s="171">
        <v>1.2</v>
      </c>
      <c r="I195" s="6"/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182</v>
      </c>
      <c r="AU195" s="169" t="s">
        <v>83</v>
      </c>
      <c r="AV195" s="167" t="s">
        <v>83</v>
      </c>
      <c r="AW195" s="167" t="s">
        <v>31</v>
      </c>
      <c r="AX195" s="167" t="s">
        <v>74</v>
      </c>
      <c r="AY195" s="169" t="s">
        <v>171</v>
      </c>
    </row>
    <row r="196" spans="1:65" s="185" customFormat="1">
      <c r="B196" s="186"/>
      <c r="D196" s="163" t="s">
        <v>182</v>
      </c>
      <c r="E196" s="187" t="s">
        <v>749</v>
      </c>
      <c r="F196" s="188" t="s">
        <v>338</v>
      </c>
      <c r="H196" s="189">
        <v>11.448</v>
      </c>
      <c r="I196" s="8"/>
      <c r="L196" s="186"/>
      <c r="M196" s="190"/>
      <c r="N196" s="191"/>
      <c r="O196" s="191"/>
      <c r="P196" s="191"/>
      <c r="Q196" s="191"/>
      <c r="R196" s="191"/>
      <c r="S196" s="191"/>
      <c r="T196" s="192"/>
      <c r="AT196" s="187" t="s">
        <v>182</v>
      </c>
      <c r="AU196" s="187" t="s">
        <v>83</v>
      </c>
      <c r="AV196" s="185" t="s">
        <v>178</v>
      </c>
      <c r="AW196" s="185" t="s">
        <v>31</v>
      </c>
      <c r="AX196" s="185" t="s">
        <v>81</v>
      </c>
      <c r="AY196" s="187" t="s">
        <v>171</v>
      </c>
    </row>
    <row r="197" spans="1:65" s="27" customFormat="1" ht="16.5" customHeight="1">
      <c r="A197" s="23"/>
      <c r="B197" s="24"/>
      <c r="C197" s="151" t="s">
        <v>293</v>
      </c>
      <c r="D197" s="151" t="s">
        <v>173</v>
      </c>
      <c r="E197" s="152" t="s">
        <v>805</v>
      </c>
      <c r="F197" s="153" t="s">
        <v>806</v>
      </c>
      <c r="G197" s="154" t="s">
        <v>176</v>
      </c>
      <c r="H197" s="155">
        <v>11.448</v>
      </c>
      <c r="I197" s="5"/>
      <c r="J197" s="156">
        <f>ROUND(I197*H197,2)</f>
        <v>0</v>
      </c>
      <c r="K197" s="153" t="s">
        <v>177</v>
      </c>
      <c r="L197" s="24"/>
      <c r="M197" s="157" t="s">
        <v>1</v>
      </c>
      <c r="N197" s="158" t="s">
        <v>39</v>
      </c>
      <c r="O197" s="51"/>
      <c r="P197" s="159">
        <f>O197*H197</f>
        <v>0</v>
      </c>
      <c r="Q197" s="159">
        <v>3.6000000000000001E-5</v>
      </c>
      <c r="R197" s="159">
        <f>Q197*H197</f>
        <v>4.1212800000000005E-4</v>
      </c>
      <c r="S197" s="159">
        <v>0</v>
      </c>
      <c r="T197" s="160">
        <f>S197*H197</f>
        <v>0</v>
      </c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R197" s="161" t="s">
        <v>178</v>
      </c>
      <c r="AT197" s="161" t="s">
        <v>173</v>
      </c>
      <c r="AU197" s="161" t="s">
        <v>83</v>
      </c>
      <c r="AY197" s="11" t="s">
        <v>171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1" t="s">
        <v>81</v>
      </c>
      <c r="BK197" s="162">
        <f>ROUND(I197*H197,2)</f>
        <v>0</v>
      </c>
      <c r="BL197" s="11" t="s">
        <v>178</v>
      </c>
      <c r="BM197" s="161" t="s">
        <v>959</v>
      </c>
    </row>
    <row r="198" spans="1:65" s="27" customFormat="1" ht="19.5">
      <c r="A198" s="23"/>
      <c r="B198" s="24"/>
      <c r="C198" s="23"/>
      <c r="D198" s="163" t="s">
        <v>180</v>
      </c>
      <c r="E198" s="23"/>
      <c r="F198" s="164" t="s">
        <v>808</v>
      </c>
      <c r="G198" s="23"/>
      <c r="H198" s="23"/>
      <c r="I198" s="3"/>
      <c r="J198" s="23"/>
      <c r="K198" s="23"/>
      <c r="L198" s="24"/>
      <c r="M198" s="165"/>
      <c r="N198" s="166"/>
      <c r="O198" s="51"/>
      <c r="P198" s="51"/>
      <c r="Q198" s="51"/>
      <c r="R198" s="51"/>
      <c r="S198" s="51"/>
      <c r="T198" s="52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T198" s="11" t="s">
        <v>180</v>
      </c>
      <c r="AU198" s="11" t="s">
        <v>83</v>
      </c>
    </row>
    <row r="199" spans="1:65" s="167" customFormat="1">
      <c r="B199" s="168"/>
      <c r="D199" s="163" t="s">
        <v>182</v>
      </c>
      <c r="E199" s="169" t="s">
        <v>1</v>
      </c>
      <c r="F199" s="170" t="s">
        <v>749</v>
      </c>
      <c r="H199" s="171">
        <v>11.448</v>
      </c>
      <c r="I199" s="6"/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182</v>
      </c>
      <c r="AU199" s="169" t="s">
        <v>83</v>
      </c>
      <c r="AV199" s="167" t="s">
        <v>83</v>
      </c>
      <c r="AW199" s="167" t="s">
        <v>31</v>
      </c>
      <c r="AX199" s="167" t="s">
        <v>81</v>
      </c>
      <c r="AY199" s="169" t="s">
        <v>171</v>
      </c>
    </row>
    <row r="200" spans="1:65" s="27" customFormat="1" ht="21.75" customHeight="1">
      <c r="A200" s="23"/>
      <c r="B200" s="24"/>
      <c r="C200" s="151" t="s">
        <v>299</v>
      </c>
      <c r="D200" s="151" t="s">
        <v>173</v>
      </c>
      <c r="E200" s="152" t="s">
        <v>809</v>
      </c>
      <c r="F200" s="153" t="s">
        <v>810</v>
      </c>
      <c r="G200" s="154" t="s">
        <v>223</v>
      </c>
      <c r="H200" s="155">
        <v>0.36499999999999999</v>
      </c>
      <c r="I200" s="5"/>
      <c r="J200" s="156">
        <f>ROUND(I200*H200,2)</f>
        <v>0</v>
      </c>
      <c r="K200" s="153" t="s">
        <v>177</v>
      </c>
      <c r="L200" s="24"/>
      <c r="M200" s="157" t="s">
        <v>1</v>
      </c>
      <c r="N200" s="158" t="s">
        <v>39</v>
      </c>
      <c r="O200" s="51"/>
      <c r="P200" s="159">
        <f>O200*H200</f>
        <v>0</v>
      </c>
      <c r="Q200" s="159">
        <v>1.0606640000000001</v>
      </c>
      <c r="R200" s="159">
        <f>Q200*H200</f>
        <v>0.38714236000000002</v>
      </c>
      <c r="S200" s="159">
        <v>0</v>
      </c>
      <c r="T200" s="160">
        <f>S200*H200</f>
        <v>0</v>
      </c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R200" s="161" t="s">
        <v>178</v>
      </c>
      <c r="AT200" s="161" t="s">
        <v>173</v>
      </c>
      <c r="AU200" s="161" t="s">
        <v>83</v>
      </c>
      <c r="AY200" s="11" t="s">
        <v>171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1" t="s">
        <v>81</v>
      </c>
      <c r="BK200" s="162">
        <f>ROUND(I200*H200,2)</f>
        <v>0</v>
      </c>
      <c r="BL200" s="11" t="s">
        <v>178</v>
      </c>
      <c r="BM200" s="161" t="s">
        <v>960</v>
      </c>
    </row>
    <row r="201" spans="1:65" s="27" customFormat="1" ht="19.5">
      <c r="A201" s="23"/>
      <c r="B201" s="24"/>
      <c r="C201" s="23"/>
      <c r="D201" s="163" t="s">
        <v>180</v>
      </c>
      <c r="E201" s="23"/>
      <c r="F201" s="164" t="s">
        <v>812</v>
      </c>
      <c r="G201" s="23"/>
      <c r="H201" s="23"/>
      <c r="I201" s="3"/>
      <c r="J201" s="23"/>
      <c r="K201" s="23"/>
      <c r="L201" s="24"/>
      <c r="M201" s="165"/>
      <c r="N201" s="166"/>
      <c r="O201" s="51"/>
      <c r="P201" s="51"/>
      <c r="Q201" s="51"/>
      <c r="R201" s="51"/>
      <c r="S201" s="51"/>
      <c r="T201" s="5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T201" s="11" t="s">
        <v>180</v>
      </c>
      <c r="AU201" s="11" t="s">
        <v>83</v>
      </c>
    </row>
    <row r="202" spans="1:65" s="167" customFormat="1">
      <c r="B202" s="168"/>
      <c r="D202" s="163" t="s">
        <v>182</v>
      </c>
      <c r="E202" s="169" t="s">
        <v>1</v>
      </c>
      <c r="F202" s="170" t="s">
        <v>961</v>
      </c>
      <c r="H202" s="171">
        <v>0.36499999999999999</v>
      </c>
      <c r="I202" s="6"/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182</v>
      </c>
      <c r="AU202" s="169" t="s">
        <v>83</v>
      </c>
      <c r="AV202" s="167" t="s">
        <v>83</v>
      </c>
      <c r="AW202" s="167" t="s">
        <v>31</v>
      </c>
      <c r="AX202" s="167" t="s">
        <v>81</v>
      </c>
      <c r="AY202" s="169" t="s">
        <v>171</v>
      </c>
    </row>
    <row r="203" spans="1:65" s="27" customFormat="1" ht="16.5" customHeight="1">
      <c r="A203" s="23"/>
      <c r="B203" s="24"/>
      <c r="C203" s="151" t="s">
        <v>183</v>
      </c>
      <c r="D203" s="151" t="s">
        <v>173</v>
      </c>
      <c r="E203" s="152" t="s">
        <v>814</v>
      </c>
      <c r="F203" s="153" t="s">
        <v>815</v>
      </c>
      <c r="G203" s="154" t="s">
        <v>207</v>
      </c>
      <c r="H203" s="155">
        <v>4.5810000000000004</v>
      </c>
      <c r="I203" s="5"/>
      <c r="J203" s="156">
        <f>ROUND(I203*H203,2)</f>
        <v>0</v>
      </c>
      <c r="K203" s="153" t="s">
        <v>177</v>
      </c>
      <c r="L203" s="24"/>
      <c r="M203" s="157" t="s">
        <v>1</v>
      </c>
      <c r="N203" s="158" t="s">
        <v>39</v>
      </c>
      <c r="O203" s="51"/>
      <c r="P203" s="159">
        <f>O203*H203</f>
        <v>0</v>
      </c>
      <c r="Q203" s="159">
        <v>2.5359639999999999</v>
      </c>
      <c r="R203" s="159">
        <f>Q203*H203</f>
        <v>11.617251084000001</v>
      </c>
      <c r="S203" s="159">
        <v>0</v>
      </c>
      <c r="T203" s="160">
        <f>S203*H203</f>
        <v>0</v>
      </c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R203" s="161" t="s">
        <v>178</v>
      </c>
      <c r="AT203" s="161" t="s">
        <v>173</v>
      </c>
      <c r="AU203" s="161" t="s">
        <v>83</v>
      </c>
      <c r="AY203" s="11" t="s">
        <v>171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1" t="s">
        <v>81</v>
      </c>
      <c r="BK203" s="162">
        <f>ROUND(I203*H203,2)</f>
        <v>0</v>
      </c>
      <c r="BL203" s="11" t="s">
        <v>178</v>
      </c>
      <c r="BM203" s="161" t="s">
        <v>962</v>
      </c>
    </row>
    <row r="204" spans="1:65" s="27" customFormat="1" ht="19.5">
      <c r="A204" s="23"/>
      <c r="B204" s="24"/>
      <c r="C204" s="23"/>
      <c r="D204" s="163" t="s">
        <v>180</v>
      </c>
      <c r="E204" s="23"/>
      <c r="F204" s="164" t="s">
        <v>817</v>
      </c>
      <c r="G204" s="23"/>
      <c r="H204" s="23"/>
      <c r="I204" s="3"/>
      <c r="J204" s="23"/>
      <c r="K204" s="23"/>
      <c r="L204" s="24"/>
      <c r="M204" s="165"/>
      <c r="N204" s="166"/>
      <c r="O204" s="51"/>
      <c r="P204" s="51"/>
      <c r="Q204" s="51"/>
      <c r="R204" s="51"/>
      <c r="S204" s="51"/>
      <c r="T204" s="5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T204" s="11" t="s">
        <v>180</v>
      </c>
      <c r="AU204" s="11" t="s">
        <v>83</v>
      </c>
    </row>
    <row r="205" spans="1:65" s="27" customFormat="1" ht="16.5" customHeight="1">
      <c r="A205" s="23"/>
      <c r="B205" s="24"/>
      <c r="C205" s="151" t="s">
        <v>308</v>
      </c>
      <c r="D205" s="151" t="s">
        <v>173</v>
      </c>
      <c r="E205" s="152" t="s">
        <v>819</v>
      </c>
      <c r="F205" s="153" t="s">
        <v>820</v>
      </c>
      <c r="G205" s="154" t="s">
        <v>176</v>
      </c>
      <c r="H205" s="155">
        <v>1.71</v>
      </c>
      <c r="I205" s="5"/>
      <c r="J205" s="156">
        <f>ROUND(I205*H205,2)</f>
        <v>0</v>
      </c>
      <c r="K205" s="153" t="s">
        <v>177</v>
      </c>
      <c r="L205" s="24"/>
      <c r="M205" s="157" t="s">
        <v>1</v>
      </c>
      <c r="N205" s="158" t="s">
        <v>39</v>
      </c>
      <c r="O205" s="51"/>
      <c r="P205" s="159">
        <f>O205*H205</f>
        <v>0</v>
      </c>
      <c r="Q205" s="159">
        <v>1.4357E-3</v>
      </c>
      <c r="R205" s="159">
        <f>Q205*H205</f>
        <v>2.4550470000000001E-3</v>
      </c>
      <c r="S205" s="159">
        <v>0</v>
      </c>
      <c r="T205" s="160">
        <f>S205*H205</f>
        <v>0</v>
      </c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R205" s="161" t="s">
        <v>178</v>
      </c>
      <c r="AT205" s="161" t="s">
        <v>173</v>
      </c>
      <c r="AU205" s="161" t="s">
        <v>83</v>
      </c>
      <c r="AY205" s="11" t="s">
        <v>171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1" t="s">
        <v>81</v>
      </c>
      <c r="BK205" s="162">
        <f>ROUND(I205*H205,2)</f>
        <v>0</v>
      </c>
      <c r="BL205" s="11" t="s">
        <v>178</v>
      </c>
      <c r="BM205" s="161" t="s">
        <v>963</v>
      </c>
    </row>
    <row r="206" spans="1:65" s="27" customFormat="1">
      <c r="A206" s="23"/>
      <c r="B206" s="24"/>
      <c r="C206" s="23"/>
      <c r="D206" s="163" t="s">
        <v>180</v>
      </c>
      <c r="E206" s="23"/>
      <c r="F206" s="164" t="s">
        <v>822</v>
      </c>
      <c r="G206" s="23"/>
      <c r="H206" s="23"/>
      <c r="I206" s="3"/>
      <c r="J206" s="23"/>
      <c r="K206" s="23"/>
      <c r="L206" s="24"/>
      <c r="M206" s="165"/>
      <c r="N206" s="166"/>
      <c r="O206" s="51"/>
      <c r="P206" s="51"/>
      <c r="Q206" s="51"/>
      <c r="R206" s="51"/>
      <c r="S206" s="51"/>
      <c r="T206" s="5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T206" s="11" t="s">
        <v>180</v>
      </c>
      <c r="AU206" s="11" t="s">
        <v>83</v>
      </c>
    </row>
    <row r="207" spans="1:65" s="167" customFormat="1">
      <c r="B207" s="168"/>
      <c r="D207" s="163" t="s">
        <v>182</v>
      </c>
      <c r="E207" s="169" t="s">
        <v>751</v>
      </c>
      <c r="F207" s="170" t="s">
        <v>823</v>
      </c>
      <c r="H207" s="171">
        <v>1.71</v>
      </c>
      <c r="I207" s="6"/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182</v>
      </c>
      <c r="AU207" s="169" t="s">
        <v>83</v>
      </c>
      <c r="AV207" s="167" t="s">
        <v>83</v>
      </c>
      <c r="AW207" s="167" t="s">
        <v>31</v>
      </c>
      <c r="AX207" s="167" t="s">
        <v>81</v>
      </c>
      <c r="AY207" s="169" t="s">
        <v>171</v>
      </c>
    </row>
    <row r="208" spans="1:65" s="27" customFormat="1" ht="16.5" customHeight="1">
      <c r="A208" s="23"/>
      <c r="B208" s="24"/>
      <c r="C208" s="151" t="s">
        <v>315</v>
      </c>
      <c r="D208" s="151" t="s">
        <v>173</v>
      </c>
      <c r="E208" s="152" t="s">
        <v>824</v>
      </c>
      <c r="F208" s="153" t="s">
        <v>825</v>
      </c>
      <c r="G208" s="154" t="s">
        <v>176</v>
      </c>
      <c r="H208" s="155">
        <v>1.71</v>
      </c>
      <c r="I208" s="5"/>
      <c r="J208" s="156">
        <f>ROUND(I208*H208,2)</f>
        <v>0</v>
      </c>
      <c r="K208" s="153" t="s">
        <v>177</v>
      </c>
      <c r="L208" s="24"/>
      <c r="M208" s="157" t="s">
        <v>1</v>
      </c>
      <c r="N208" s="158" t="s">
        <v>39</v>
      </c>
      <c r="O208" s="51"/>
      <c r="P208" s="159">
        <f>O208*H208</f>
        <v>0</v>
      </c>
      <c r="Q208" s="159">
        <v>3.6000000000000001E-5</v>
      </c>
      <c r="R208" s="159">
        <f>Q208*H208</f>
        <v>6.156E-5</v>
      </c>
      <c r="S208" s="159">
        <v>0</v>
      </c>
      <c r="T208" s="160">
        <f>S208*H208</f>
        <v>0</v>
      </c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R208" s="161" t="s">
        <v>178</v>
      </c>
      <c r="AT208" s="161" t="s">
        <v>173</v>
      </c>
      <c r="AU208" s="161" t="s">
        <v>83</v>
      </c>
      <c r="AY208" s="11" t="s">
        <v>171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1" t="s">
        <v>81</v>
      </c>
      <c r="BK208" s="162">
        <f>ROUND(I208*H208,2)</f>
        <v>0</v>
      </c>
      <c r="BL208" s="11" t="s">
        <v>178</v>
      </c>
      <c r="BM208" s="161" t="s">
        <v>964</v>
      </c>
    </row>
    <row r="209" spans="1:65" s="27" customFormat="1">
      <c r="A209" s="23"/>
      <c r="B209" s="24"/>
      <c r="C209" s="23"/>
      <c r="D209" s="163" t="s">
        <v>180</v>
      </c>
      <c r="E209" s="23"/>
      <c r="F209" s="164" t="s">
        <v>827</v>
      </c>
      <c r="G209" s="23"/>
      <c r="H209" s="23"/>
      <c r="I209" s="3"/>
      <c r="J209" s="23"/>
      <c r="K209" s="23"/>
      <c r="L209" s="24"/>
      <c r="M209" s="165"/>
      <c r="N209" s="166"/>
      <c r="O209" s="51"/>
      <c r="P209" s="51"/>
      <c r="Q209" s="51"/>
      <c r="R209" s="51"/>
      <c r="S209" s="51"/>
      <c r="T209" s="5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T209" s="11" t="s">
        <v>180</v>
      </c>
      <c r="AU209" s="11" t="s">
        <v>83</v>
      </c>
    </row>
    <row r="210" spans="1:65" s="167" customFormat="1">
      <c r="B210" s="168"/>
      <c r="D210" s="163" t="s">
        <v>182</v>
      </c>
      <c r="E210" s="169" t="s">
        <v>1</v>
      </c>
      <c r="F210" s="170" t="s">
        <v>751</v>
      </c>
      <c r="H210" s="171">
        <v>1.71</v>
      </c>
      <c r="I210" s="6"/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182</v>
      </c>
      <c r="AU210" s="169" t="s">
        <v>83</v>
      </c>
      <c r="AV210" s="167" t="s">
        <v>83</v>
      </c>
      <c r="AW210" s="167" t="s">
        <v>31</v>
      </c>
      <c r="AX210" s="167" t="s">
        <v>81</v>
      </c>
      <c r="AY210" s="169" t="s">
        <v>171</v>
      </c>
    </row>
    <row r="211" spans="1:65" s="27" customFormat="1" ht="21.75" customHeight="1">
      <c r="A211" s="23"/>
      <c r="B211" s="24"/>
      <c r="C211" s="151" t="s">
        <v>321</v>
      </c>
      <c r="D211" s="151" t="s">
        <v>173</v>
      </c>
      <c r="E211" s="152" t="s">
        <v>309</v>
      </c>
      <c r="F211" s="153" t="s">
        <v>310</v>
      </c>
      <c r="G211" s="154" t="s">
        <v>176</v>
      </c>
      <c r="H211" s="155">
        <v>21</v>
      </c>
      <c r="I211" s="5"/>
      <c r="J211" s="156">
        <f>ROUND(I211*H211,2)</f>
        <v>0</v>
      </c>
      <c r="K211" s="153" t="s">
        <v>177</v>
      </c>
      <c r="L211" s="24"/>
      <c r="M211" s="157" t="s">
        <v>1</v>
      </c>
      <c r="N211" s="158" t="s">
        <v>39</v>
      </c>
      <c r="O211" s="51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R211" s="161" t="s">
        <v>178</v>
      </c>
      <c r="AT211" s="161" t="s">
        <v>173</v>
      </c>
      <c r="AU211" s="161" t="s">
        <v>83</v>
      </c>
      <c r="AY211" s="11" t="s">
        <v>171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1" t="s">
        <v>81</v>
      </c>
      <c r="BK211" s="162">
        <f>ROUND(I211*H211,2)</f>
        <v>0</v>
      </c>
      <c r="BL211" s="11" t="s">
        <v>178</v>
      </c>
      <c r="BM211" s="161" t="s">
        <v>965</v>
      </c>
    </row>
    <row r="212" spans="1:65" s="27" customFormat="1" ht="19.5">
      <c r="A212" s="23"/>
      <c r="B212" s="24"/>
      <c r="C212" s="23"/>
      <c r="D212" s="163" t="s">
        <v>180</v>
      </c>
      <c r="E212" s="23"/>
      <c r="F212" s="164" t="s">
        <v>312</v>
      </c>
      <c r="G212" s="23"/>
      <c r="H212" s="23"/>
      <c r="I212" s="3"/>
      <c r="J212" s="23"/>
      <c r="K212" s="23"/>
      <c r="L212" s="24"/>
      <c r="M212" s="165"/>
      <c r="N212" s="166"/>
      <c r="O212" s="51"/>
      <c r="P212" s="51"/>
      <c r="Q212" s="51"/>
      <c r="R212" s="51"/>
      <c r="S212" s="51"/>
      <c r="T212" s="5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T212" s="11" t="s">
        <v>180</v>
      </c>
      <c r="AU212" s="11" t="s">
        <v>83</v>
      </c>
    </row>
    <row r="213" spans="1:65" s="167" customFormat="1">
      <c r="B213" s="168"/>
      <c r="D213" s="163" t="s">
        <v>182</v>
      </c>
      <c r="E213" s="169" t="s">
        <v>1</v>
      </c>
      <c r="F213" s="170" t="s">
        <v>966</v>
      </c>
      <c r="H213" s="171">
        <v>21</v>
      </c>
      <c r="I213" s="6"/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182</v>
      </c>
      <c r="AU213" s="169" t="s">
        <v>83</v>
      </c>
      <c r="AV213" s="167" t="s">
        <v>83</v>
      </c>
      <c r="AW213" s="167" t="s">
        <v>31</v>
      </c>
      <c r="AX213" s="167" t="s">
        <v>81</v>
      </c>
      <c r="AY213" s="169" t="s">
        <v>171</v>
      </c>
    </row>
    <row r="214" spans="1:65" s="138" customFormat="1" ht="22.9" customHeight="1">
      <c r="B214" s="139"/>
      <c r="D214" s="140" t="s">
        <v>73</v>
      </c>
      <c r="E214" s="149" t="s">
        <v>178</v>
      </c>
      <c r="F214" s="149" t="s">
        <v>320</v>
      </c>
      <c r="I214" s="4"/>
      <c r="J214" s="150">
        <f>BK214</f>
        <v>0</v>
      </c>
      <c r="L214" s="139"/>
      <c r="M214" s="143"/>
      <c r="N214" s="144"/>
      <c r="O214" s="144"/>
      <c r="P214" s="145">
        <f>SUM(P215:P219)</f>
        <v>0</v>
      </c>
      <c r="Q214" s="144"/>
      <c r="R214" s="145">
        <f>SUM(R215:R219)</f>
        <v>23.4259825</v>
      </c>
      <c r="S214" s="144"/>
      <c r="T214" s="146">
        <f>SUM(T215:T219)</f>
        <v>0</v>
      </c>
      <c r="AR214" s="140" t="s">
        <v>81</v>
      </c>
      <c r="AT214" s="147" t="s">
        <v>73</v>
      </c>
      <c r="AU214" s="147" t="s">
        <v>81</v>
      </c>
      <c r="AY214" s="140" t="s">
        <v>171</v>
      </c>
      <c r="BK214" s="148">
        <f>SUM(BK215:BK219)</f>
        <v>0</v>
      </c>
    </row>
    <row r="215" spans="1:65" s="27" customFormat="1" ht="21.75" customHeight="1">
      <c r="A215" s="23"/>
      <c r="B215" s="24"/>
      <c r="C215" s="151" t="s">
        <v>327</v>
      </c>
      <c r="D215" s="151" t="s">
        <v>173</v>
      </c>
      <c r="E215" s="152" t="s">
        <v>340</v>
      </c>
      <c r="F215" s="153" t="s">
        <v>341</v>
      </c>
      <c r="G215" s="154" t="s">
        <v>176</v>
      </c>
      <c r="H215" s="155">
        <v>17.5</v>
      </c>
      <c r="I215" s="5"/>
      <c r="J215" s="156">
        <f>ROUND(I215*H215,2)</f>
        <v>0</v>
      </c>
      <c r="K215" s="153" t="s">
        <v>177</v>
      </c>
      <c r="L215" s="24"/>
      <c r="M215" s="157" t="s">
        <v>1</v>
      </c>
      <c r="N215" s="158" t="s">
        <v>39</v>
      </c>
      <c r="O215" s="51"/>
      <c r="P215" s="159">
        <f>O215*H215</f>
        <v>0</v>
      </c>
      <c r="Q215" s="159">
        <v>1.031199</v>
      </c>
      <c r="R215" s="159">
        <f>Q215*H215</f>
        <v>18.045982500000001</v>
      </c>
      <c r="S215" s="159">
        <v>0</v>
      </c>
      <c r="T215" s="160">
        <f>S215*H215</f>
        <v>0</v>
      </c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R215" s="161" t="s">
        <v>178</v>
      </c>
      <c r="AT215" s="161" t="s">
        <v>173</v>
      </c>
      <c r="AU215" s="161" t="s">
        <v>83</v>
      </c>
      <c r="AY215" s="11" t="s">
        <v>171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1" t="s">
        <v>81</v>
      </c>
      <c r="BK215" s="162">
        <f>ROUND(I215*H215,2)</f>
        <v>0</v>
      </c>
      <c r="BL215" s="11" t="s">
        <v>178</v>
      </c>
      <c r="BM215" s="161" t="s">
        <v>967</v>
      </c>
    </row>
    <row r="216" spans="1:65" s="27" customFormat="1" ht="29.25">
      <c r="A216" s="23"/>
      <c r="B216" s="24"/>
      <c r="C216" s="23"/>
      <c r="D216" s="163" t="s">
        <v>180</v>
      </c>
      <c r="E216" s="23"/>
      <c r="F216" s="164" t="s">
        <v>343</v>
      </c>
      <c r="G216" s="23"/>
      <c r="H216" s="23"/>
      <c r="I216" s="3"/>
      <c r="J216" s="23"/>
      <c r="K216" s="23"/>
      <c r="L216" s="24"/>
      <c r="M216" s="165"/>
      <c r="N216" s="166"/>
      <c r="O216" s="51"/>
      <c r="P216" s="51"/>
      <c r="Q216" s="51"/>
      <c r="R216" s="51"/>
      <c r="S216" s="51"/>
      <c r="T216" s="5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T216" s="11" t="s">
        <v>180</v>
      </c>
      <c r="AU216" s="11" t="s">
        <v>83</v>
      </c>
    </row>
    <row r="217" spans="1:65" s="27" customFormat="1" ht="16.5" customHeight="1">
      <c r="A217" s="23"/>
      <c r="B217" s="24"/>
      <c r="C217" s="175" t="s">
        <v>331</v>
      </c>
      <c r="D217" s="175" t="s">
        <v>259</v>
      </c>
      <c r="E217" s="176" t="s">
        <v>346</v>
      </c>
      <c r="F217" s="177" t="s">
        <v>347</v>
      </c>
      <c r="G217" s="178" t="s">
        <v>223</v>
      </c>
      <c r="H217" s="179">
        <v>5.38</v>
      </c>
      <c r="I217" s="7"/>
      <c r="J217" s="180">
        <f>ROUND(I217*H217,2)</f>
        <v>0</v>
      </c>
      <c r="K217" s="177" t="s">
        <v>177</v>
      </c>
      <c r="L217" s="181"/>
      <c r="M217" s="182" t="s">
        <v>1</v>
      </c>
      <c r="N217" s="183" t="s">
        <v>39</v>
      </c>
      <c r="O217" s="51"/>
      <c r="P217" s="159">
        <f>O217*H217</f>
        <v>0</v>
      </c>
      <c r="Q217" s="159">
        <v>1</v>
      </c>
      <c r="R217" s="159">
        <f>Q217*H217</f>
        <v>5.38</v>
      </c>
      <c r="S217" s="159">
        <v>0</v>
      </c>
      <c r="T217" s="160">
        <f>S217*H217</f>
        <v>0</v>
      </c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R217" s="161" t="s">
        <v>214</v>
      </c>
      <c r="AT217" s="161" t="s">
        <v>259</v>
      </c>
      <c r="AU217" s="161" t="s">
        <v>83</v>
      </c>
      <c r="AY217" s="11" t="s">
        <v>171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1" t="s">
        <v>81</v>
      </c>
      <c r="BK217" s="162">
        <f>ROUND(I217*H217,2)</f>
        <v>0</v>
      </c>
      <c r="BL217" s="11" t="s">
        <v>178</v>
      </c>
      <c r="BM217" s="161" t="s">
        <v>968</v>
      </c>
    </row>
    <row r="218" spans="1:65" s="27" customFormat="1">
      <c r="A218" s="23"/>
      <c r="B218" s="24"/>
      <c r="C218" s="23"/>
      <c r="D218" s="163" t="s">
        <v>180</v>
      </c>
      <c r="E218" s="23"/>
      <c r="F218" s="164" t="s">
        <v>347</v>
      </c>
      <c r="G218" s="23"/>
      <c r="H218" s="23"/>
      <c r="I218" s="3"/>
      <c r="J218" s="23"/>
      <c r="K218" s="23"/>
      <c r="L218" s="24"/>
      <c r="M218" s="165"/>
      <c r="N218" s="166"/>
      <c r="O218" s="51"/>
      <c r="P218" s="51"/>
      <c r="Q218" s="51"/>
      <c r="R218" s="51"/>
      <c r="S218" s="51"/>
      <c r="T218" s="5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T218" s="11" t="s">
        <v>180</v>
      </c>
      <c r="AU218" s="11" t="s">
        <v>83</v>
      </c>
    </row>
    <row r="219" spans="1:65" s="167" customFormat="1">
      <c r="B219" s="168"/>
      <c r="D219" s="163" t="s">
        <v>182</v>
      </c>
      <c r="E219" s="169" t="s">
        <v>1</v>
      </c>
      <c r="F219" s="170" t="s">
        <v>969</v>
      </c>
      <c r="H219" s="171">
        <v>5.38</v>
      </c>
      <c r="I219" s="6"/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182</v>
      </c>
      <c r="AU219" s="169" t="s">
        <v>83</v>
      </c>
      <c r="AV219" s="167" t="s">
        <v>83</v>
      </c>
      <c r="AW219" s="167" t="s">
        <v>31</v>
      </c>
      <c r="AX219" s="167" t="s">
        <v>81</v>
      </c>
      <c r="AY219" s="169" t="s">
        <v>171</v>
      </c>
    </row>
    <row r="220" spans="1:65" s="138" customFormat="1" ht="22.9" customHeight="1">
      <c r="B220" s="139"/>
      <c r="D220" s="140" t="s">
        <v>73</v>
      </c>
      <c r="E220" s="149" t="s">
        <v>199</v>
      </c>
      <c r="F220" s="149" t="s">
        <v>350</v>
      </c>
      <c r="I220" s="4"/>
      <c r="J220" s="150">
        <f>BK220</f>
        <v>0</v>
      </c>
      <c r="L220" s="139"/>
      <c r="M220" s="143"/>
      <c r="N220" s="144"/>
      <c r="O220" s="144"/>
      <c r="P220" s="145">
        <f>SUM(P221:P246)</f>
        <v>0</v>
      </c>
      <c r="Q220" s="144"/>
      <c r="R220" s="145">
        <f>SUM(R221:R246)</f>
        <v>172.85078444999999</v>
      </c>
      <c r="S220" s="144"/>
      <c r="T220" s="146">
        <f>SUM(T221:T246)</f>
        <v>145.422864</v>
      </c>
      <c r="AR220" s="140" t="s">
        <v>81</v>
      </c>
      <c r="AT220" s="147" t="s">
        <v>73</v>
      </c>
      <c r="AU220" s="147" t="s">
        <v>81</v>
      </c>
      <c r="AY220" s="140" t="s">
        <v>171</v>
      </c>
      <c r="BK220" s="148">
        <f>SUM(BK221:BK246)</f>
        <v>0</v>
      </c>
    </row>
    <row r="221" spans="1:65" s="27" customFormat="1" ht="16.5" customHeight="1">
      <c r="A221" s="23"/>
      <c r="B221" s="24"/>
      <c r="C221" s="151" t="s">
        <v>339</v>
      </c>
      <c r="D221" s="151" t="s">
        <v>173</v>
      </c>
      <c r="E221" s="152" t="s">
        <v>352</v>
      </c>
      <c r="F221" s="153" t="s">
        <v>353</v>
      </c>
      <c r="G221" s="154" t="s">
        <v>207</v>
      </c>
      <c r="H221" s="155">
        <v>80.433000000000007</v>
      </c>
      <c r="I221" s="5"/>
      <c r="J221" s="156">
        <f>ROUND(I221*H221,2)</f>
        <v>0</v>
      </c>
      <c r="K221" s="153" t="s">
        <v>177</v>
      </c>
      <c r="L221" s="24"/>
      <c r="M221" s="157" t="s">
        <v>1</v>
      </c>
      <c r="N221" s="158" t="s">
        <v>39</v>
      </c>
      <c r="O221" s="51"/>
      <c r="P221" s="159">
        <f>O221*H221</f>
        <v>0</v>
      </c>
      <c r="Q221" s="159">
        <v>2.03485</v>
      </c>
      <c r="R221" s="159">
        <f>Q221*H221</f>
        <v>163.66909005000002</v>
      </c>
      <c r="S221" s="159">
        <v>0</v>
      </c>
      <c r="T221" s="160">
        <f>S221*H221</f>
        <v>0</v>
      </c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R221" s="161" t="s">
        <v>178</v>
      </c>
      <c r="AT221" s="161" t="s">
        <v>173</v>
      </c>
      <c r="AU221" s="161" t="s">
        <v>83</v>
      </c>
      <c r="AY221" s="11" t="s">
        <v>171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1" t="s">
        <v>81</v>
      </c>
      <c r="BK221" s="162">
        <f>ROUND(I221*H221,2)</f>
        <v>0</v>
      </c>
      <c r="BL221" s="11" t="s">
        <v>178</v>
      </c>
      <c r="BM221" s="161" t="s">
        <v>970</v>
      </c>
    </row>
    <row r="222" spans="1:65" s="27" customFormat="1">
      <c r="A222" s="23"/>
      <c r="B222" s="24"/>
      <c r="C222" s="23"/>
      <c r="D222" s="163" t="s">
        <v>180</v>
      </c>
      <c r="E222" s="23"/>
      <c r="F222" s="164" t="s">
        <v>355</v>
      </c>
      <c r="G222" s="23"/>
      <c r="H222" s="23"/>
      <c r="I222" s="3"/>
      <c r="J222" s="23"/>
      <c r="K222" s="23"/>
      <c r="L222" s="24"/>
      <c r="M222" s="165"/>
      <c r="N222" s="166"/>
      <c r="O222" s="51"/>
      <c r="P222" s="51"/>
      <c r="Q222" s="51"/>
      <c r="R222" s="51"/>
      <c r="S222" s="51"/>
      <c r="T222" s="52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T222" s="11" t="s">
        <v>180</v>
      </c>
      <c r="AU222" s="11" t="s">
        <v>83</v>
      </c>
    </row>
    <row r="223" spans="1:65" s="27" customFormat="1" ht="21.75" customHeight="1">
      <c r="A223" s="23"/>
      <c r="B223" s="24"/>
      <c r="C223" s="151" t="s">
        <v>345</v>
      </c>
      <c r="D223" s="151" t="s">
        <v>173</v>
      </c>
      <c r="E223" s="152" t="s">
        <v>357</v>
      </c>
      <c r="F223" s="153" t="s">
        <v>358</v>
      </c>
      <c r="G223" s="154" t="s">
        <v>207</v>
      </c>
      <c r="H223" s="155">
        <v>80.433000000000007</v>
      </c>
      <c r="I223" s="5"/>
      <c r="J223" s="156">
        <f>ROUND(I223*H223,2)</f>
        <v>0</v>
      </c>
      <c r="K223" s="153" t="s">
        <v>177</v>
      </c>
      <c r="L223" s="24"/>
      <c r="M223" s="157" t="s">
        <v>1</v>
      </c>
      <c r="N223" s="158" t="s">
        <v>39</v>
      </c>
      <c r="O223" s="51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R223" s="161" t="s">
        <v>178</v>
      </c>
      <c r="AT223" s="161" t="s">
        <v>173</v>
      </c>
      <c r="AU223" s="161" t="s">
        <v>83</v>
      </c>
      <c r="AY223" s="11" t="s">
        <v>171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1" t="s">
        <v>81</v>
      </c>
      <c r="BK223" s="162">
        <f>ROUND(I223*H223,2)</f>
        <v>0</v>
      </c>
      <c r="BL223" s="11" t="s">
        <v>178</v>
      </c>
      <c r="BM223" s="161" t="s">
        <v>971</v>
      </c>
    </row>
    <row r="224" spans="1:65" s="27" customFormat="1" ht="19.5">
      <c r="A224" s="23"/>
      <c r="B224" s="24"/>
      <c r="C224" s="23"/>
      <c r="D224" s="163" t="s">
        <v>180</v>
      </c>
      <c r="E224" s="23"/>
      <c r="F224" s="164" t="s">
        <v>360</v>
      </c>
      <c r="G224" s="23"/>
      <c r="H224" s="23"/>
      <c r="I224" s="3"/>
      <c r="J224" s="23"/>
      <c r="K224" s="23"/>
      <c r="L224" s="24"/>
      <c r="M224" s="165"/>
      <c r="N224" s="166"/>
      <c r="O224" s="51"/>
      <c r="P224" s="51"/>
      <c r="Q224" s="51"/>
      <c r="R224" s="51"/>
      <c r="S224" s="51"/>
      <c r="T224" s="52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T224" s="11" t="s">
        <v>180</v>
      </c>
      <c r="AU224" s="11" t="s">
        <v>83</v>
      </c>
    </row>
    <row r="225" spans="1:65" s="27" customFormat="1" ht="21.75" customHeight="1">
      <c r="A225" s="23"/>
      <c r="B225" s="24"/>
      <c r="C225" s="151" t="s">
        <v>351</v>
      </c>
      <c r="D225" s="151" t="s">
        <v>173</v>
      </c>
      <c r="E225" s="152" t="s">
        <v>362</v>
      </c>
      <c r="F225" s="153" t="s">
        <v>363</v>
      </c>
      <c r="G225" s="154" t="s">
        <v>207</v>
      </c>
      <c r="H225" s="155">
        <v>80.433000000000007</v>
      </c>
      <c r="I225" s="5"/>
      <c r="J225" s="156">
        <f>ROUND(I225*H225,2)</f>
        <v>0</v>
      </c>
      <c r="K225" s="153" t="s">
        <v>177</v>
      </c>
      <c r="L225" s="24"/>
      <c r="M225" s="157" t="s">
        <v>1</v>
      </c>
      <c r="N225" s="158" t="s">
        <v>39</v>
      </c>
      <c r="O225" s="51"/>
      <c r="P225" s="159">
        <f>O225*H225</f>
        <v>0</v>
      </c>
      <c r="Q225" s="159">
        <v>0</v>
      </c>
      <c r="R225" s="159">
        <f>Q225*H225</f>
        <v>0</v>
      </c>
      <c r="S225" s="159">
        <v>1.8080000000000001</v>
      </c>
      <c r="T225" s="160">
        <f>S225*H225</f>
        <v>145.422864</v>
      </c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R225" s="161" t="s">
        <v>178</v>
      </c>
      <c r="AT225" s="161" t="s">
        <v>173</v>
      </c>
      <c r="AU225" s="161" t="s">
        <v>83</v>
      </c>
      <c r="AY225" s="11" t="s">
        <v>171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1" t="s">
        <v>81</v>
      </c>
      <c r="BK225" s="162">
        <f>ROUND(I225*H225,2)</f>
        <v>0</v>
      </c>
      <c r="BL225" s="11" t="s">
        <v>178</v>
      </c>
      <c r="BM225" s="161" t="s">
        <v>972</v>
      </c>
    </row>
    <row r="226" spans="1:65" s="27" customFormat="1" ht="39">
      <c r="A226" s="23"/>
      <c r="B226" s="24"/>
      <c r="C226" s="23"/>
      <c r="D226" s="163" t="s">
        <v>180</v>
      </c>
      <c r="E226" s="23"/>
      <c r="F226" s="164" t="s">
        <v>365</v>
      </c>
      <c r="G226" s="23"/>
      <c r="H226" s="23"/>
      <c r="I226" s="3"/>
      <c r="J226" s="23"/>
      <c r="K226" s="23"/>
      <c r="L226" s="24"/>
      <c r="M226" s="165"/>
      <c r="N226" s="166"/>
      <c r="O226" s="51"/>
      <c r="P226" s="51"/>
      <c r="Q226" s="51"/>
      <c r="R226" s="51"/>
      <c r="S226" s="51"/>
      <c r="T226" s="52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T226" s="11" t="s">
        <v>180</v>
      </c>
      <c r="AU226" s="11" t="s">
        <v>83</v>
      </c>
    </row>
    <row r="227" spans="1:65" s="27" customFormat="1" ht="21.75" customHeight="1">
      <c r="A227" s="23"/>
      <c r="B227" s="24"/>
      <c r="C227" s="151" t="s">
        <v>356</v>
      </c>
      <c r="D227" s="151" t="s">
        <v>173</v>
      </c>
      <c r="E227" s="152" t="s">
        <v>367</v>
      </c>
      <c r="F227" s="153" t="s">
        <v>368</v>
      </c>
      <c r="G227" s="154" t="s">
        <v>207</v>
      </c>
      <c r="H227" s="155">
        <v>80.433000000000007</v>
      </c>
      <c r="I227" s="5"/>
      <c r="J227" s="156">
        <f>ROUND(I227*H227,2)</f>
        <v>0</v>
      </c>
      <c r="K227" s="153" t="s">
        <v>177</v>
      </c>
      <c r="L227" s="24"/>
      <c r="M227" s="157" t="s">
        <v>1</v>
      </c>
      <c r="N227" s="158" t="s">
        <v>39</v>
      </c>
      <c r="O227" s="51"/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R227" s="161" t="s">
        <v>178</v>
      </c>
      <c r="AT227" s="161" t="s">
        <v>173</v>
      </c>
      <c r="AU227" s="161" t="s">
        <v>83</v>
      </c>
      <c r="AY227" s="11" t="s">
        <v>171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1" t="s">
        <v>81</v>
      </c>
      <c r="BK227" s="162">
        <f>ROUND(I227*H227,2)</f>
        <v>0</v>
      </c>
      <c r="BL227" s="11" t="s">
        <v>178</v>
      </c>
      <c r="BM227" s="161" t="s">
        <v>973</v>
      </c>
    </row>
    <row r="228" spans="1:65" s="27" customFormat="1" ht="39">
      <c r="A228" s="23"/>
      <c r="B228" s="24"/>
      <c r="C228" s="23"/>
      <c r="D228" s="163" t="s">
        <v>180</v>
      </c>
      <c r="E228" s="23"/>
      <c r="F228" s="164" t="s">
        <v>370</v>
      </c>
      <c r="G228" s="23"/>
      <c r="H228" s="23"/>
      <c r="I228" s="3"/>
      <c r="J228" s="23"/>
      <c r="K228" s="23"/>
      <c r="L228" s="24"/>
      <c r="M228" s="165"/>
      <c r="N228" s="166"/>
      <c r="O228" s="51"/>
      <c r="P228" s="51"/>
      <c r="Q228" s="51"/>
      <c r="R228" s="51"/>
      <c r="S228" s="51"/>
      <c r="T228" s="52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T228" s="11" t="s">
        <v>180</v>
      </c>
      <c r="AU228" s="11" t="s">
        <v>83</v>
      </c>
    </row>
    <row r="229" spans="1:65" s="27" customFormat="1" ht="21.75" customHeight="1">
      <c r="A229" s="23"/>
      <c r="B229" s="24"/>
      <c r="C229" s="151" t="s">
        <v>361</v>
      </c>
      <c r="D229" s="151" t="s">
        <v>173</v>
      </c>
      <c r="E229" s="152" t="s">
        <v>395</v>
      </c>
      <c r="F229" s="153" t="s">
        <v>396</v>
      </c>
      <c r="G229" s="154" t="s">
        <v>223</v>
      </c>
      <c r="H229" s="155">
        <v>7.5570000000000004</v>
      </c>
      <c r="I229" s="5"/>
      <c r="J229" s="156">
        <f>ROUND(I229*H229,2)</f>
        <v>0</v>
      </c>
      <c r="K229" s="153" t="s">
        <v>177</v>
      </c>
      <c r="L229" s="24"/>
      <c r="M229" s="157" t="s">
        <v>1</v>
      </c>
      <c r="N229" s="158" t="s">
        <v>39</v>
      </c>
      <c r="O229" s="51"/>
      <c r="P229" s="159">
        <f>O229*H229</f>
        <v>0</v>
      </c>
      <c r="Q229" s="159">
        <v>0</v>
      </c>
      <c r="R229" s="159">
        <f>Q229*H229</f>
        <v>0</v>
      </c>
      <c r="S229" s="159">
        <v>0</v>
      </c>
      <c r="T229" s="160">
        <f>S229*H229</f>
        <v>0</v>
      </c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R229" s="161" t="s">
        <v>178</v>
      </c>
      <c r="AT229" s="161" t="s">
        <v>173</v>
      </c>
      <c r="AU229" s="161" t="s">
        <v>83</v>
      </c>
      <c r="AY229" s="11" t="s">
        <v>171</v>
      </c>
      <c r="BE229" s="162">
        <f>IF(N229="základní",J229,0)</f>
        <v>0</v>
      </c>
      <c r="BF229" s="162">
        <f>IF(N229="snížená",J229,0)</f>
        <v>0</v>
      </c>
      <c r="BG229" s="162">
        <f>IF(N229="zákl. přenesená",J229,0)</f>
        <v>0</v>
      </c>
      <c r="BH229" s="162">
        <f>IF(N229="sníž. přenesená",J229,0)</f>
        <v>0</v>
      </c>
      <c r="BI229" s="162">
        <f>IF(N229="nulová",J229,0)</f>
        <v>0</v>
      </c>
      <c r="BJ229" s="11" t="s">
        <v>81</v>
      </c>
      <c r="BK229" s="162">
        <f>ROUND(I229*H229,2)</f>
        <v>0</v>
      </c>
      <c r="BL229" s="11" t="s">
        <v>178</v>
      </c>
      <c r="BM229" s="161" t="s">
        <v>974</v>
      </c>
    </row>
    <row r="230" spans="1:65" s="27" customFormat="1" ht="29.25">
      <c r="A230" s="23"/>
      <c r="B230" s="24"/>
      <c r="C230" s="23"/>
      <c r="D230" s="163" t="s">
        <v>180</v>
      </c>
      <c r="E230" s="23"/>
      <c r="F230" s="164" t="s">
        <v>398</v>
      </c>
      <c r="G230" s="23"/>
      <c r="H230" s="23"/>
      <c r="I230" s="3"/>
      <c r="J230" s="23"/>
      <c r="K230" s="23"/>
      <c r="L230" s="24"/>
      <c r="M230" s="165"/>
      <c r="N230" s="166"/>
      <c r="O230" s="51"/>
      <c r="P230" s="51"/>
      <c r="Q230" s="51"/>
      <c r="R230" s="51"/>
      <c r="S230" s="51"/>
      <c r="T230" s="52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T230" s="11" t="s">
        <v>180</v>
      </c>
      <c r="AU230" s="11" t="s">
        <v>83</v>
      </c>
    </row>
    <row r="231" spans="1:65" s="27" customFormat="1" ht="21.75" customHeight="1">
      <c r="A231" s="23"/>
      <c r="B231" s="24"/>
      <c r="C231" s="151" t="s">
        <v>366</v>
      </c>
      <c r="D231" s="151" t="s">
        <v>173</v>
      </c>
      <c r="E231" s="152" t="s">
        <v>399</v>
      </c>
      <c r="F231" s="153" t="s">
        <v>400</v>
      </c>
      <c r="G231" s="154" t="s">
        <v>223</v>
      </c>
      <c r="H231" s="155">
        <v>7.5570000000000004</v>
      </c>
      <c r="I231" s="5"/>
      <c r="J231" s="156">
        <f>ROUND(I231*H231,2)</f>
        <v>0</v>
      </c>
      <c r="K231" s="153" t="s">
        <v>177</v>
      </c>
      <c r="L231" s="24"/>
      <c r="M231" s="157" t="s">
        <v>1</v>
      </c>
      <c r="N231" s="158" t="s">
        <v>39</v>
      </c>
      <c r="O231" s="51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R231" s="161" t="s">
        <v>178</v>
      </c>
      <c r="AT231" s="161" t="s">
        <v>173</v>
      </c>
      <c r="AU231" s="161" t="s">
        <v>83</v>
      </c>
      <c r="AY231" s="11" t="s">
        <v>171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1" t="s">
        <v>81</v>
      </c>
      <c r="BK231" s="162">
        <f>ROUND(I231*H231,2)</f>
        <v>0</v>
      </c>
      <c r="BL231" s="11" t="s">
        <v>178</v>
      </c>
      <c r="BM231" s="161" t="s">
        <v>975</v>
      </c>
    </row>
    <row r="232" spans="1:65" s="27" customFormat="1" ht="29.25">
      <c r="A232" s="23"/>
      <c r="B232" s="24"/>
      <c r="C232" s="23"/>
      <c r="D232" s="163" t="s">
        <v>180</v>
      </c>
      <c r="E232" s="23"/>
      <c r="F232" s="164" t="s">
        <v>402</v>
      </c>
      <c r="G232" s="23"/>
      <c r="H232" s="23"/>
      <c r="I232" s="3"/>
      <c r="J232" s="23"/>
      <c r="K232" s="23"/>
      <c r="L232" s="24"/>
      <c r="M232" s="165"/>
      <c r="N232" s="166"/>
      <c r="O232" s="51"/>
      <c r="P232" s="51"/>
      <c r="Q232" s="51"/>
      <c r="R232" s="51"/>
      <c r="S232" s="51"/>
      <c r="T232" s="52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T232" s="11" t="s">
        <v>180</v>
      </c>
      <c r="AU232" s="11" t="s">
        <v>83</v>
      </c>
    </row>
    <row r="233" spans="1:65" s="27" customFormat="1" ht="21.75" customHeight="1">
      <c r="A233" s="23"/>
      <c r="B233" s="24"/>
      <c r="C233" s="151" t="s">
        <v>371</v>
      </c>
      <c r="D233" s="151" t="s">
        <v>173</v>
      </c>
      <c r="E233" s="152" t="s">
        <v>404</v>
      </c>
      <c r="F233" s="153" t="s">
        <v>405</v>
      </c>
      <c r="G233" s="154" t="s">
        <v>223</v>
      </c>
      <c r="H233" s="155">
        <v>7.5570000000000004</v>
      </c>
      <c r="I233" s="5"/>
      <c r="J233" s="156">
        <f>ROUND(I233*H233,2)</f>
        <v>0</v>
      </c>
      <c r="K233" s="153" t="s">
        <v>177</v>
      </c>
      <c r="L233" s="24"/>
      <c r="M233" s="157" t="s">
        <v>1</v>
      </c>
      <c r="N233" s="158" t="s">
        <v>39</v>
      </c>
      <c r="O233" s="51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R233" s="161" t="s">
        <v>178</v>
      </c>
      <c r="AT233" s="161" t="s">
        <v>173</v>
      </c>
      <c r="AU233" s="161" t="s">
        <v>83</v>
      </c>
      <c r="AY233" s="11" t="s">
        <v>171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1" t="s">
        <v>81</v>
      </c>
      <c r="BK233" s="162">
        <f>ROUND(I233*H233,2)</f>
        <v>0</v>
      </c>
      <c r="BL233" s="11" t="s">
        <v>178</v>
      </c>
      <c r="BM233" s="161" t="s">
        <v>976</v>
      </c>
    </row>
    <row r="234" spans="1:65" s="27" customFormat="1" ht="29.25">
      <c r="A234" s="23"/>
      <c r="B234" s="24"/>
      <c r="C234" s="23"/>
      <c r="D234" s="163" t="s">
        <v>180</v>
      </c>
      <c r="E234" s="23"/>
      <c r="F234" s="164" t="s">
        <v>407</v>
      </c>
      <c r="G234" s="23"/>
      <c r="H234" s="23"/>
      <c r="I234" s="3"/>
      <c r="J234" s="23"/>
      <c r="K234" s="23"/>
      <c r="L234" s="24"/>
      <c r="M234" s="165"/>
      <c r="N234" s="166"/>
      <c r="O234" s="51"/>
      <c r="P234" s="51"/>
      <c r="Q234" s="51"/>
      <c r="R234" s="51"/>
      <c r="S234" s="51"/>
      <c r="T234" s="52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T234" s="11" t="s">
        <v>180</v>
      </c>
      <c r="AU234" s="11" t="s">
        <v>83</v>
      </c>
    </row>
    <row r="235" spans="1:65" s="27" customFormat="1" ht="21.75" customHeight="1">
      <c r="A235" s="23"/>
      <c r="B235" s="24"/>
      <c r="C235" s="151" t="s">
        <v>376</v>
      </c>
      <c r="D235" s="151" t="s">
        <v>173</v>
      </c>
      <c r="E235" s="152" t="s">
        <v>839</v>
      </c>
      <c r="F235" s="153" t="s">
        <v>840</v>
      </c>
      <c r="G235" s="154" t="s">
        <v>191</v>
      </c>
      <c r="H235" s="155">
        <v>50</v>
      </c>
      <c r="I235" s="5"/>
      <c r="J235" s="156">
        <f>ROUND(I235*H235,2)</f>
        <v>0</v>
      </c>
      <c r="K235" s="153" t="s">
        <v>177</v>
      </c>
      <c r="L235" s="24"/>
      <c r="M235" s="157" t="s">
        <v>1</v>
      </c>
      <c r="N235" s="158" t="s">
        <v>39</v>
      </c>
      <c r="O235" s="51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R235" s="161" t="s">
        <v>178</v>
      </c>
      <c r="AT235" s="161" t="s">
        <v>173</v>
      </c>
      <c r="AU235" s="161" t="s">
        <v>83</v>
      </c>
      <c r="AY235" s="11" t="s">
        <v>171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1" t="s">
        <v>81</v>
      </c>
      <c r="BK235" s="162">
        <f>ROUND(I235*H235,2)</f>
        <v>0</v>
      </c>
      <c r="BL235" s="11" t="s">
        <v>178</v>
      </c>
      <c r="BM235" s="161" t="s">
        <v>977</v>
      </c>
    </row>
    <row r="236" spans="1:65" s="27" customFormat="1" ht="19.5">
      <c r="A236" s="23"/>
      <c r="B236" s="24"/>
      <c r="C236" s="23"/>
      <c r="D236" s="163" t="s">
        <v>180</v>
      </c>
      <c r="E236" s="23"/>
      <c r="F236" s="164" t="s">
        <v>842</v>
      </c>
      <c r="G236" s="23"/>
      <c r="H236" s="23"/>
      <c r="I236" s="3"/>
      <c r="J236" s="23"/>
      <c r="K236" s="23"/>
      <c r="L236" s="24"/>
      <c r="M236" s="165"/>
      <c r="N236" s="166"/>
      <c r="O236" s="51"/>
      <c r="P236" s="51"/>
      <c r="Q236" s="51"/>
      <c r="R236" s="51"/>
      <c r="S236" s="51"/>
      <c r="T236" s="52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T236" s="11" t="s">
        <v>180</v>
      </c>
      <c r="AU236" s="11" t="s">
        <v>83</v>
      </c>
    </row>
    <row r="237" spans="1:65" s="27" customFormat="1" ht="16.5" customHeight="1">
      <c r="A237" s="23"/>
      <c r="B237" s="24"/>
      <c r="C237" s="151" t="s">
        <v>385</v>
      </c>
      <c r="D237" s="151" t="s">
        <v>173</v>
      </c>
      <c r="E237" s="152" t="s">
        <v>409</v>
      </c>
      <c r="F237" s="153" t="s">
        <v>843</v>
      </c>
      <c r="G237" s="154" t="s">
        <v>379</v>
      </c>
      <c r="H237" s="155">
        <v>50</v>
      </c>
      <c r="I237" s="5"/>
      <c r="J237" s="156">
        <f>ROUND(I237*H237,2)</f>
        <v>0</v>
      </c>
      <c r="K237" s="153" t="s">
        <v>177</v>
      </c>
      <c r="L237" s="24"/>
      <c r="M237" s="157" t="s">
        <v>1</v>
      </c>
      <c r="N237" s="158" t="s">
        <v>39</v>
      </c>
      <c r="O237" s="51"/>
      <c r="P237" s="159">
        <f>O237*H237</f>
        <v>0</v>
      </c>
      <c r="Q237" s="159">
        <v>1.256E-2</v>
      </c>
      <c r="R237" s="159">
        <f>Q237*H237</f>
        <v>0.628</v>
      </c>
      <c r="S237" s="159">
        <v>0</v>
      </c>
      <c r="T237" s="160">
        <f>S237*H237</f>
        <v>0</v>
      </c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R237" s="161" t="s">
        <v>178</v>
      </c>
      <c r="AT237" s="161" t="s">
        <v>173</v>
      </c>
      <c r="AU237" s="161" t="s">
        <v>83</v>
      </c>
      <c r="AY237" s="11" t="s">
        <v>171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1" t="s">
        <v>81</v>
      </c>
      <c r="BK237" s="162">
        <f>ROUND(I237*H237,2)</f>
        <v>0</v>
      </c>
      <c r="BL237" s="11" t="s">
        <v>178</v>
      </c>
      <c r="BM237" s="161" t="s">
        <v>978</v>
      </c>
    </row>
    <row r="238" spans="1:65" s="27" customFormat="1" ht="19.5">
      <c r="A238" s="23"/>
      <c r="B238" s="24"/>
      <c r="C238" s="23"/>
      <c r="D238" s="163" t="s">
        <v>180</v>
      </c>
      <c r="E238" s="23"/>
      <c r="F238" s="164" t="s">
        <v>412</v>
      </c>
      <c r="G238" s="23"/>
      <c r="H238" s="23"/>
      <c r="I238" s="3"/>
      <c r="J238" s="23"/>
      <c r="K238" s="23"/>
      <c r="L238" s="24"/>
      <c r="M238" s="165"/>
      <c r="N238" s="166"/>
      <c r="O238" s="51"/>
      <c r="P238" s="51"/>
      <c r="Q238" s="51"/>
      <c r="R238" s="51"/>
      <c r="S238" s="51"/>
      <c r="T238" s="52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T238" s="11" t="s">
        <v>180</v>
      </c>
      <c r="AU238" s="11" t="s">
        <v>83</v>
      </c>
    </row>
    <row r="239" spans="1:65" s="27" customFormat="1" ht="21.75" customHeight="1">
      <c r="A239" s="23"/>
      <c r="B239" s="24"/>
      <c r="C239" s="151" t="s">
        <v>194</v>
      </c>
      <c r="D239" s="151" t="s">
        <v>173</v>
      </c>
      <c r="E239" s="152" t="s">
        <v>423</v>
      </c>
      <c r="F239" s="153" t="s">
        <v>424</v>
      </c>
      <c r="G239" s="154" t="s">
        <v>379</v>
      </c>
      <c r="H239" s="155">
        <v>4</v>
      </c>
      <c r="I239" s="5"/>
      <c r="J239" s="156">
        <f>ROUND(I239*H239,2)</f>
        <v>0</v>
      </c>
      <c r="K239" s="153" t="s">
        <v>177</v>
      </c>
      <c r="L239" s="24"/>
      <c r="M239" s="157" t="s">
        <v>1</v>
      </c>
      <c r="N239" s="158" t="s">
        <v>39</v>
      </c>
      <c r="O239" s="51"/>
      <c r="P239" s="159">
        <f>O239*H239</f>
        <v>0</v>
      </c>
      <c r="Q239" s="159">
        <v>1.0403600000000001E-2</v>
      </c>
      <c r="R239" s="159">
        <f>Q239*H239</f>
        <v>4.1614400000000003E-2</v>
      </c>
      <c r="S239" s="159">
        <v>0</v>
      </c>
      <c r="T239" s="160">
        <f>S239*H239</f>
        <v>0</v>
      </c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R239" s="161" t="s">
        <v>178</v>
      </c>
      <c r="AT239" s="161" t="s">
        <v>173</v>
      </c>
      <c r="AU239" s="161" t="s">
        <v>83</v>
      </c>
      <c r="AY239" s="11" t="s">
        <v>171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1" t="s">
        <v>81</v>
      </c>
      <c r="BK239" s="162">
        <f>ROUND(I239*H239,2)</f>
        <v>0</v>
      </c>
      <c r="BL239" s="11" t="s">
        <v>178</v>
      </c>
      <c r="BM239" s="161" t="s">
        <v>979</v>
      </c>
    </row>
    <row r="240" spans="1:65" s="27" customFormat="1" ht="19.5">
      <c r="A240" s="23"/>
      <c r="B240" s="24"/>
      <c r="C240" s="23"/>
      <c r="D240" s="163" t="s">
        <v>180</v>
      </c>
      <c r="E240" s="23"/>
      <c r="F240" s="164" t="s">
        <v>426</v>
      </c>
      <c r="G240" s="23"/>
      <c r="H240" s="23"/>
      <c r="I240" s="3"/>
      <c r="J240" s="23"/>
      <c r="K240" s="23"/>
      <c r="L240" s="24"/>
      <c r="M240" s="165"/>
      <c r="N240" s="166"/>
      <c r="O240" s="51"/>
      <c r="P240" s="51"/>
      <c r="Q240" s="51"/>
      <c r="R240" s="51"/>
      <c r="S240" s="51"/>
      <c r="T240" s="52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T240" s="11" t="s">
        <v>180</v>
      </c>
      <c r="AU240" s="11" t="s">
        <v>83</v>
      </c>
    </row>
    <row r="241" spans="1:65" s="27" customFormat="1" ht="16.5" customHeight="1">
      <c r="A241" s="23"/>
      <c r="B241" s="24"/>
      <c r="C241" s="151" t="s">
        <v>394</v>
      </c>
      <c r="D241" s="151" t="s">
        <v>173</v>
      </c>
      <c r="E241" s="152" t="s">
        <v>428</v>
      </c>
      <c r="F241" s="153" t="s">
        <v>429</v>
      </c>
      <c r="G241" s="154" t="s">
        <v>379</v>
      </c>
      <c r="H241" s="155">
        <v>4</v>
      </c>
      <c r="I241" s="5"/>
      <c r="J241" s="156">
        <f>ROUND(I241*H241,2)</f>
        <v>0</v>
      </c>
      <c r="K241" s="153" t="s">
        <v>177</v>
      </c>
      <c r="L241" s="24"/>
      <c r="M241" s="157" t="s">
        <v>1</v>
      </c>
      <c r="N241" s="158" t="s">
        <v>39</v>
      </c>
      <c r="O241" s="51"/>
      <c r="P241" s="159">
        <f>O241*H241</f>
        <v>0</v>
      </c>
      <c r="Q241" s="159">
        <v>5.1999999999999995E-4</v>
      </c>
      <c r="R241" s="159">
        <f>Q241*H241</f>
        <v>2.0799999999999998E-3</v>
      </c>
      <c r="S241" s="159">
        <v>0</v>
      </c>
      <c r="T241" s="160">
        <f>S241*H241</f>
        <v>0</v>
      </c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R241" s="161" t="s">
        <v>178</v>
      </c>
      <c r="AT241" s="161" t="s">
        <v>173</v>
      </c>
      <c r="AU241" s="161" t="s">
        <v>83</v>
      </c>
      <c r="AY241" s="11" t="s">
        <v>171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1" t="s">
        <v>81</v>
      </c>
      <c r="BK241" s="162">
        <f>ROUND(I241*H241,2)</f>
        <v>0</v>
      </c>
      <c r="BL241" s="11" t="s">
        <v>178</v>
      </c>
      <c r="BM241" s="161" t="s">
        <v>980</v>
      </c>
    </row>
    <row r="242" spans="1:65" s="27" customFormat="1">
      <c r="A242" s="23"/>
      <c r="B242" s="24"/>
      <c r="C242" s="23"/>
      <c r="D242" s="163" t="s">
        <v>180</v>
      </c>
      <c r="E242" s="23"/>
      <c r="F242" s="164" t="s">
        <v>431</v>
      </c>
      <c r="G242" s="23"/>
      <c r="H242" s="23"/>
      <c r="I242" s="3"/>
      <c r="J242" s="23"/>
      <c r="K242" s="23"/>
      <c r="L242" s="24"/>
      <c r="M242" s="165"/>
      <c r="N242" s="166"/>
      <c r="O242" s="51"/>
      <c r="P242" s="51"/>
      <c r="Q242" s="51"/>
      <c r="R242" s="51"/>
      <c r="S242" s="51"/>
      <c r="T242" s="52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T242" s="11" t="s">
        <v>180</v>
      </c>
      <c r="AU242" s="11" t="s">
        <v>83</v>
      </c>
    </row>
    <row r="243" spans="1:65" s="27" customFormat="1" ht="21.75" customHeight="1">
      <c r="A243" s="23"/>
      <c r="B243" s="24"/>
      <c r="C243" s="151" t="s">
        <v>124</v>
      </c>
      <c r="D243" s="151" t="s">
        <v>173</v>
      </c>
      <c r="E243" s="152" t="s">
        <v>981</v>
      </c>
      <c r="F243" s="153" t="s">
        <v>982</v>
      </c>
      <c r="G243" s="154" t="s">
        <v>207</v>
      </c>
      <c r="H243" s="155">
        <v>4.5999999999999996</v>
      </c>
      <c r="I243" s="5"/>
      <c r="J243" s="156">
        <f>ROUND(I243*H243,2)</f>
        <v>0</v>
      </c>
      <c r="K243" s="153" t="s">
        <v>177</v>
      </c>
      <c r="L243" s="24"/>
      <c r="M243" s="157" t="s">
        <v>1</v>
      </c>
      <c r="N243" s="158" t="s">
        <v>39</v>
      </c>
      <c r="O243" s="51"/>
      <c r="P243" s="159">
        <f>O243*H243</f>
        <v>0</v>
      </c>
      <c r="Q243" s="159">
        <v>1.85</v>
      </c>
      <c r="R243" s="159">
        <f>Q243*H243</f>
        <v>8.51</v>
      </c>
      <c r="S243" s="159">
        <v>0</v>
      </c>
      <c r="T243" s="160">
        <f>S243*H243</f>
        <v>0</v>
      </c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R243" s="161" t="s">
        <v>178</v>
      </c>
      <c r="AT243" s="161" t="s">
        <v>173</v>
      </c>
      <c r="AU243" s="161" t="s">
        <v>83</v>
      </c>
      <c r="AY243" s="11" t="s">
        <v>171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1" t="s">
        <v>81</v>
      </c>
      <c r="BK243" s="162">
        <f>ROUND(I243*H243,2)</f>
        <v>0</v>
      </c>
      <c r="BL243" s="11" t="s">
        <v>178</v>
      </c>
      <c r="BM243" s="161" t="s">
        <v>983</v>
      </c>
    </row>
    <row r="244" spans="1:65" s="27" customFormat="1" ht="19.5">
      <c r="A244" s="23"/>
      <c r="B244" s="24"/>
      <c r="C244" s="23"/>
      <c r="D244" s="163" t="s">
        <v>180</v>
      </c>
      <c r="E244" s="23"/>
      <c r="F244" s="164" t="s">
        <v>984</v>
      </c>
      <c r="G244" s="23"/>
      <c r="H244" s="23"/>
      <c r="I244" s="3"/>
      <c r="J244" s="23"/>
      <c r="K244" s="23"/>
      <c r="L244" s="24"/>
      <c r="M244" s="165"/>
      <c r="N244" s="166"/>
      <c r="O244" s="51"/>
      <c r="P244" s="51"/>
      <c r="Q244" s="51"/>
      <c r="R244" s="51"/>
      <c r="S244" s="51"/>
      <c r="T244" s="52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T244" s="11" t="s">
        <v>180</v>
      </c>
      <c r="AU244" s="11" t="s">
        <v>83</v>
      </c>
    </row>
    <row r="245" spans="1:65" s="27" customFormat="1" ht="21.75" customHeight="1">
      <c r="A245" s="23"/>
      <c r="B245" s="24"/>
      <c r="C245" s="151" t="s">
        <v>403</v>
      </c>
      <c r="D245" s="151" t="s">
        <v>173</v>
      </c>
      <c r="E245" s="152" t="s">
        <v>433</v>
      </c>
      <c r="F245" s="153" t="s">
        <v>434</v>
      </c>
      <c r="G245" s="154" t="s">
        <v>435</v>
      </c>
      <c r="H245" s="155">
        <v>0.5</v>
      </c>
      <c r="I245" s="5"/>
      <c r="J245" s="156">
        <f>ROUND(I245*H245,2)</f>
        <v>0</v>
      </c>
      <c r="K245" s="153" t="s">
        <v>985</v>
      </c>
      <c r="L245" s="24"/>
      <c r="M245" s="157" t="s">
        <v>1</v>
      </c>
      <c r="N245" s="158" t="s">
        <v>39</v>
      </c>
      <c r="O245" s="51"/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R245" s="161" t="s">
        <v>178</v>
      </c>
      <c r="AT245" s="161" t="s">
        <v>173</v>
      </c>
      <c r="AU245" s="161" t="s">
        <v>83</v>
      </c>
      <c r="AY245" s="11" t="s">
        <v>171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1" t="s">
        <v>81</v>
      </c>
      <c r="BK245" s="162">
        <f>ROUND(I245*H245,2)</f>
        <v>0</v>
      </c>
      <c r="BL245" s="11" t="s">
        <v>178</v>
      </c>
      <c r="BM245" s="161" t="s">
        <v>986</v>
      </c>
    </row>
    <row r="246" spans="1:65" s="27" customFormat="1" ht="19.5">
      <c r="A246" s="23"/>
      <c r="B246" s="24"/>
      <c r="C246" s="23"/>
      <c r="D246" s="163" t="s">
        <v>180</v>
      </c>
      <c r="E246" s="23"/>
      <c r="F246" s="164" t="s">
        <v>434</v>
      </c>
      <c r="G246" s="23"/>
      <c r="H246" s="23"/>
      <c r="I246" s="3"/>
      <c r="J246" s="23"/>
      <c r="K246" s="23"/>
      <c r="L246" s="24"/>
      <c r="M246" s="165"/>
      <c r="N246" s="166"/>
      <c r="O246" s="51"/>
      <c r="P246" s="51"/>
      <c r="Q246" s="51"/>
      <c r="R246" s="51"/>
      <c r="S246" s="51"/>
      <c r="T246" s="52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T246" s="11" t="s">
        <v>180</v>
      </c>
      <c r="AU246" s="11" t="s">
        <v>83</v>
      </c>
    </row>
    <row r="247" spans="1:65" s="138" customFormat="1" ht="22.9" customHeight="1">
      <c r="B247" s="139"/>
      <c r="D247" s="140" t="s">
        <v>73</v>
      </c>
      <c r="E247" s="149" t="s">
        <v>204</v>
      </c>
      <c r="F247" s="149" t="s">
        <v>437</v>
      </c>
      <c r="I247" s="4"/>
      <c r="J247" s="150">
        <f>BK247</f>
        <v>0</v>
      </c>
      <c r="L247" s="139"/>
      <c r="M247" s="143"/>
      <c r="N247" s="144"/>
      <c r="O247" s="144"/>
      <c r="P247" s="145">
        <f>SUM(P248:P250)</f>
        <v>0</v>
      </c>
      <c r="Q247" s="144"/>
      <c r="R247" s="145">
        <f>SUM(R248:R250)</f>
        <v>0.20338849999999997</v>
      </c>
      <c r="S247" s="144"/>
      <c r="T247" s="146">
        <f>SUM(T248:T250)</f>
        <v>0</v>
      </c>
      <c r="AR247" s="140" t="s">
        <v>81</v>
      </c>
      <c r="AT247" s="147" t="s">
        <v>73</v>
      </c>
      <c r="AU247" s="147" t="s">
        <v>81</v>
      </c>
      <c r="AY247" s="140" t="s">
        <v>171</v>
      </c>
      <c r="BK247" s="148">
        <f>SUM(BK248:BK250)</f>
        <v>0</v>
      </c>
    </row>
    <row r="248" spans="1:65" s="27" customFormat="1" ht="21.75" customHeight="1">
      <c r="A248" s="23"/>
      <c r="B248" s="24"/>
      <c r="C248" s="151" t="s">
        <v>408</v>
      </c>
      <c r="D248" s="151" t="s">
        <v>173</v>
      </c>
      <c r="E248" s="152" t="s">
        <v>848</v>
      </c>
      <c r="F248" s="153" t="s">
        <v>849</v>
      </c>
      <c r="G248" s="154" t="s">
        <v>176</v>
      </c>
      <c r="H248" s="155">
        <v>17.5</v>
      </c>
      <c r="I248" s="5"/>
      <c r="J248" s="156">
        <f>ROUND(I248*H248,2)</f>
        <v>0</v>
      </c>
      <c r="K248" s="153" t="s">
        <v>177</v>
      </c>
      <c r="L248" s="24"/>
      <c r="M248" s="157" t="s">
        <v>1</v>
      </c>
      <c r="N248" s="158" t="s">
        <v>39</v>
      </c>
      <c r="O248" s="51"/>
      <c r="P248" s="159">
        <f>O248*H248</f>
        <v>0</v>
      </c>
      <c r="Q248" s="159">
        <v>1.1622199999999999E-2</v>
      </c>
      <c r="R248" s="159">
        <f>Q248*H248</f>
        <v>0.20338849999999997</v>
      </c>
      <c r="S248" s="159">
        <v>0</v>
      </c>
      <c r="T248" s="160">
        <f>S248*H248</f>
        <v>0</v>
      </c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R248" s="161" t="s">
        <v>178</v>
      </c>
      <c r="AT248" s="161" t="s">
        <v>173</v>
      </c>
      <c r="AU248" s="161" t="s">
        <v>83</v>
      </c>
      <c r="AY248" s="11" t="s">
        <v>171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1" t="s">
        <v>81</v>
      </c>
      <c r="BK248" s="162">
        <f>ROUND(I248*H248,2)</f>
        <v>0</v>
      </c>
      <c r="BL248" s="11" t="s">
        <v>178</v>
      </c>
      <c r="BM248" s="161" t="s">
        <v>987</v>
      </c>
    </row>
    <row r="249" spans="1:65" s="27" customFormat="1" ht="29.25">
      <c r="A249" s="23"/>
      <c r="B249" s="24"/>
      <c r="C249" s="23"/>
      <c r="D249" s="163" t="s">
        <v>180</v>
      </c>
      <c r="E249" s="23"/>
      <c r="F249" s="164" t="s">
        <v>851</v>
      </c>
      <c r="G249" s="23"/>
      <c r="H249" s="23"/>
      <c r="I249" s="3"/>
      <c r="J249" s="23"/>
      <c r="K249" s="23"/>
      <c r="L249" s="24"/>
      <c r="M249" s="165"/>
      <c r="N249" s="166"/>
      <c r="O249" s="51"/>
      <c r="P249" s="51"/>
      <c r="Q249" s="51"/>
      <c r="R249" s="51"/>
      <c r="S249" s="51"/>
      <c r="T249" s="52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T249" s="11" t="s">
        <v>180</v>
      </c>
      <c r="AU249" s="11" t="s">
        <v>83</v>
      </c>
    </row>
    <row r="250" spans="1:65" s="167" customFormat="1">
      <c r="B250" s="168"/>
      <c r="D250" s="163" t="s">
        <v>182</v>
      </c>
      <c r="E250" s="169" t="s">
        <v>1</v>
      </c>
      <c r="F250" s="170" t="s">
        <v>988</v>
      </c>
      <c r="H250" s="171">
        <v>17.5</v>
      </c>
      <c r="I250" s="6"/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182</v>
      </c>
      <c r="AU250" s="169" t="s">
        <v>83</v>
      </c>
      <c r="AV250" s="167" t="s">
        <v>83</v>
      </c>
      <c r="AW250" s="167" t="s">
        <v>31</v>
      </c>
      <c r="AX250" s="167" t="s">
        <v>81</v>
      </c>
      <c r="AY250" s="169" t="s">
        <v>171</v>
      </c>
    </row>
    <row r="251" spans="1:65" s="138" customFormat="1" ht="22.9" customHeight="1">
      <c r="B251" s="139"/>
      <c r="D251" s="140" t="s">
        <v>73</v>
      </c>
      <c r="E251" s="149" t="s">
        <v>220</v>
      </c>
      <c r="F251" s="149" t="s">
        <v>445</v>
      </c>
      <c r="I251" s="4"/>
      <c r="J251" s="150">
        <f>BK251</f>
        <v>0</v>
      </c>
      <c r="L251" s="139"/>
      <c r="M251" s="143"/>
      <c r="N251" s="144"/>
      <c r="O251" s="144"/>
      <c r="P251" s="145">
        <f>SUM(P252:P273)</f>
        <v>0</v>
      </c>
      <c r="Q251" s="144"/>
      <c r="R251" s="145">
        <f>SUM(R252:R273)</f>
        <v>42.790305500000009</v>
      </c>
      <c r="S251" s="144"/>
      <c r="T251" s="146">
        <f>SUM(T252:T273)</f>
        <v>63.965999999999994</v>
      </c>
      <c r="AR251" s="140" t="s">
        <v>81</v>
      </c>
      <c r="AT251" s="147" t="s">
        <v>73</v>
      </c>
      <c r="AU251" s="147" t="s">
        <v>81</v>
      </c>
      <c r="AY251" s="140" t="s">
        <v>171</v>
      </c>
      <c r="BK251" s="148">
        <f>SUM(BK252:BK273)</f>
        <v>0</v>
      </c>
    </row>
    <row r="252" spans="1:65" s="27" customFormat="1" ht="16.5" customHeight="1">
      <c r="A252" s="23"/>
      <c r="B252" s="24"/>
      <c r="C252" s="151" t="s">
        <v>413</v>
      </c>
      <c r="D252" s="151" t="s">
        <v>173</v>
      </c>
      <c r="E252" s="152" t="s">
        <v>989</v>
      </c>
      <c r="F252" s="153" t="s">
        <v>990</v>
      </c>
      <c r="G252" s="154" t="s">
        <v>191</v>
      </c>
      <c r="H252" s="155">
        <v>12.81</v>
      </c>
      <c r="I252" s="5"/>
      <c r="J252" s="156">
        <f>ROUND(I252*H252,2)</f>
        <v>0</v>
      </c>
      <c r="K252" s="153" t="s">
        <v>177</v>
      </c>
      <c r="L252" s="24"/>
      <c r="M252" s="157" t="s">
        <v>1</v>
      </c>
      <c r="N252" s="158" t="s">
        <v>39</v>
      </c>
      <c r="O252" s="51"/>
      <c r="P252" s="159">
        <f>O252*H252</f>
        <v>0</v>
      </c>
      <c r="Q252" s="159">
        <v>2.04955</v>
      </c>
      <c r="R252" s="159">
        <f>Q252*H252</f>
        <v>26.254735500000002</v>
      </c>
      <c r="S252" s="159">
        <v>0</v>
      </c>
      <c r="T252" s="160">
        <f>S252*H252</f>
        <v>0</v>
      </c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R252" s="161" t="s">
        <v>178</v>
      </c>
      <c r="AT252" s="161" t="s">
        <v>173</v>
      </c>
      <c r="AU252" s="161" t="s">
        <v>83</v>
      </c>
      <c r="AY252" s="11" t="s">
        <v>171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1" t="s">
        <v>81</v>
      </c>
      <c r="BK252" s="162">
        <f>ROUND(I252*H252,2)</f>
        <v>0</v>
      </c>
      <c r="BL252" s="11" t="s">
        <v>178</v>
      </c>
      <c r="BM252" s="161" t="s">
        <v>991</v>
      </c>
    </row>
    <row r="253" spans="1:65" s="27" customFormat="1">
      <c r="A253" s="23"/>
      <c r="B253" s="24"/>
      <c r="C253" s="23"/>
      <c r="D253" s="163" t="s">
        <v>180</v>
      </c>
      <c r="E253" s="23"/>
      <c r="F253" s="164" t="s">
        <v>992</v>
      </c>
      <c r="G253" s="23"/>
      <c r="H253" s="23"/>
      <c r="I253" s="3"/>
      <c r="J253" s="23"/>
      <c r="K253" s="23"/>
      <c r="L253" s="24"/>
      <c r="M253" s="165"/>
      <c r="N253" s="166"/>
      <c r="O253" s="51"/>
      <c r="P253" s="51"/>
      <c r="Q253" s="51"/>
      <c r="R253" s="51"/>
      <c r="S253" s="51"/>
      <c r="T253" s="52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T253" s="11" t="s">
        <v>180</v>
      </c>
      <c r="AU253" s="11" t="s">
        <v>83</v>
      </c>
    </row>
    <row r="254" spans="1:65" s="27" customFormat="1" ht="16.5" customHeight="1">
      <c r="A254" s="23"/>
      <c r="B254" s="24"/>
      <c r="C254" s="175" t="s">
        <v>418</v>
      </c>
      <c r="D254" s="175" t="s">
        <v>259</v>
      </c>
      <c r="E254" s="176" t="s">
        <v>993</v>
      </c>
      <c r="F254" s="177" t="s">
        <v>994</v>
      </c>
      <c r="G254" s="178" t="s">
        <v>191</v>
      </c>
      <c r="H254" s="179">
        <v>12.81</v>
      </c>
      <c r="I254" s="7"/>
      <c r="J254" s="180">
        <f>ROUND(I254*H254,2)</f>
        <v>0</v>
      </c>
      <c r="K254" s="177" t="s">
        <v>177</v>
      </c>
      <c r="L254" s="181"/>
      <c r="M254" s="182" t="s">
        <v>1</v>
      </c>
      <c r="N254" s="183" t="s">
        <v>39</v>
      </c>
      <c r="O254" s="51"/>
      <c r="P254" s="159">
        <f>O254*H254</f>
        <v>0</v>
      </c>
      <c r="Q254" s="159">
        <v>0.98</v>
      </c>
      <c r="R254" s="159">
        <f>Q254*H254</f>
        <v>12.553800000000001</v>
      </c>
      <c r="S254" s="159">
        <v>0</v>
      </c>
      <c r="T254" s="160">
        <f>S254*H254</f>
        <v>0</v>
      </c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R254" s="161" t="s">
        <v>214</v>
      </c>
      <c r="AT254" s="161" t="s">
        <v>259</v>
      </c>
      <c r="AU254" s="161" t="s">
        <v>83</v>
      </c>
      <c r="AY254" s="11" t="s">
        <v>171</v>
      </c>
      <c r="BE254" s="162">
        <f>IF(N254="základní",J254,0)</f>
        <v>0</v>
      </c>
      <c r="BF254" s="162">
        <f>IF(N254="snížená",J254,0)</f>
        <v>0</v>
      </c>
      <c r="BG254" s="162">
        <f>IF(N254="zákl. přenesená",J254,0)</f>
        <v>0</v>
      </c>
      <c r="BH254" s="162">
        <f>IF(N254="sníž. přenesená",J254,0)</f>
        <v>0</v>
      </c>
      <c r="BI254" s="162">
        <f>IF(N254="nulová",J254,0)</f>
        <v>0</v>
      </c>
      <c r="BJ254" s="11" t="s">
        <v>81</v>
      </c>
      <c r="BK254" s="162">
        <f>ROUND(I254*H254,2)</f>
        <v>0</v>
      </c>
      <c r="BL254" s="11" t="s">
        <v>178</v>
      </c>
      <c r="BM254" s="161" t="s">
        <v>995</v>
      </c>
    </row>
    <row r="255" spans="1:65" s="27" customFormat="1">
      <c r="A255" s="23"/>
      <c r="B255" s="24"/>
      <c r="C255" s="23"/>
      <c r="D255" s="163" t="s">
        <v>180</v>
      </c>
      <c r="E255" s="23"/>
      <c r="F255" s="164" t="s">
        <v>996</v>
      </c>
      <c r="G255" s="23"/>
      <c r="H255" s="23"/>
      <c r="I255" s="3"/>
      <c r="J255" s="23"/>
      <c r="K255" s="23"/>
      <c r="L255" s="24"/>
      <c r="M255" s="165"/>
      <c r="N255" s="166"/>
      <c r="O255" s="51"/>
      <c r="P255" s="51"/>
      <c r="Q255" s="51"/>
      <c r="R255" s="51"/>
      <c r="S255" s="51"/>
      <c r="T255" s="52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T255" s="11" t="s">
        <v>180</v>
      </c>
      <c r="AU255" s="11" t="s">
        <v>83</v>
      </c>
    </row>
    <row r="256" spans="1:65" s="27" customFormat="1" ht="16.5" customHeight="1">
      <c r="A256" s="23"/>
      <c r="B256" s="24"/>
      <c r="C256" s="151" t="s">
        <v>422</v>
      </c>
      <c r="D256" s="151" t="s">
        <v>173</v>
      </c>
      <c r="E256" s="152" t="s">
        <v>447</v>
      </c>
      <c r="F256" s="153" t="s">
        <v>448</v>
      </c>
      <c r="G256" s="154" t="s">
        <v>176</v>
      </c>
      <c r="H256" s="155">
        <v>35</v>
      </c>
      <c r="I256" s="5"/>
      <c r="J256" s="156">
        <f>ROUND(I256*H256,2)</f>
        <v>0</v>
      </c>
      <c r="K256" s="153" t="s">
        <v>177</v>
      </c>
      <c r="L256" s="24"/>
      <c r="M256" s="157" t="s">
        <v>1</v>
      </c>
      <c r="N256" s="158" t="s">
        <v>39</v>
      </c>
      <c r="O256" s="51"/>
      <c r="P256" s="159">
        <f>O256*H256</f>
        <v>0</v>
      </c>
      <c r="Q256" s="159">
        <v>0</v>
      </c>
      <c r="R256" s="159">
        <f>Q256*H256</f>
        <v>0</v>
      </c>
      <c r="S256" s="159">
        <v>0</v>
      </c>
      <c r="T256" s="160">
        <f>S256*H256</f>
        <v>0</v>
      </c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R256" s="161" t="s">
        <v>178</v>
      </c>
      <c r="AT256" s="161" t="s">
        <v>173</v>
      </c>
      <c r="AU256" s="161" t="s">
        <v>83</v>
      </c>
      <c r="AY256" s="11" t="s">
        <v>171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1" t="s">
        <v>81</v>
      </c>
      <c r="BK256" s="162">
        <f>ROUND(I256*H256,2)</f>
        <v>0</v>
      </c>
      <c r="BL256" s="11" t="s">
        <v>178</v>
      </c>
      <c r="BM256" s="161" t="s">
        <v>997</v>
      </c>
    </row>
    <row r="257" spans="1:65" s="27" customFormat="1">
      <c r="A257" s="23"/>
      <c r="B257" s="24"/>
      <c r="C257" s="23"/>
      <c r="D257" s="163" t="s">
        <v>180</v>
      </c>
      <c r="E257" s="23"/>
      <c r="F257" s="164" t="s">
        <v>450</v>
      </c>
      <c r="G257" s="23"/>
      <c r="H257" s="23"/>
      <c r="I257" s="3"/>
      <c r="J257" s="23"/>
      <c r="K257" s="23"/>
      <c r="L257" s="24"/>
      <c r="M257" s="165"/>
      <c r="N257" s="166"/>
      <c r="O257" s="51"/>
      <c r="P257" s="51"/>
      <c r="Q257" s="51"/>
      <c r="R257" s="51"/>
      <c r="S257" s="51"/>
      <c r="T257" s="52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T257" s="11" t="s">
        <v>180</v>
      </c>
      <c r="AU257" s="11" t="s">
        <v>83</v>
      </c>
    </row>
    <row r="258" spans="1:65" s="27" customFormat="1" ht="21.75" customHeight="1">
      <c r="A258" s="23"/>
      <c r="B258" s="24"/>
      <c r="C258" s="151" t="s">
        <v>522</v>
      </c>
      <c r="D258" s="151" t="s">
        <v>173</v>
      </c>
      <c r="E258" s="152" t="s">
        <v>861</v>
      </c>
      <c r="F258" s="153" t="s">
        <v>862</v>
      </c>
      <c r="G258" s="154" t="s">
        <v>191</v>
      </c>
      <c r="H258" s="155">
        <v>35.840000000000003</v>
      </c>
      <c r="I258" s="5"/>
      <c r="J258" s="156">
        <f>ROUND(I258*H258,2)</f>
        <v>0</v>
      </c>
      <c r="K258" s="153" t="s">
        <v>177</v>
      </c>
      <c r="L258" s="24"/>
      <c r="M258" s="157" t="s">
        <v>1</v>
      </c>
      <c r="N258" s="158" t="s">
        <v>39</v>
      </c>
      <c r="O258" s="51"/>
      <c r="P258" s="159">
        <f>O258*H258</f>
        <v>0</v>
      </c>
      <c r="Q258" s="159">
        <v>3.4499999999999999E-3</v>
      </c>
      <c r="R258" s="159">
        <f>Q258*H258</f>
        <v>0.12364800000000001</v>
      </c>
      <c r="S258" s="159">
        <v>0</v>
      </c>
      <c r="T258" s="160">
        <f>S258*H258</f>
        <v>0</v>
      </c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R258" s="161" t="s">
        <v>178</v>
      </c>
      <c r="AT258" s="161" t="s">
        <v>173</v>
      </c>
      <c r="AU258" s="161" t="s">
        <v>83</v>
      </c>
      <c r="AY258" s="11" t="s">
        <v>171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1" t="s">
        <v>81</v>
      </c>
      <c r="BK258" s="162">
        <f>ROUND(I258*H258,2)</f>
        <v>0</v>
      </c>
      <c r="BL258" s="11" t="s">
        <v>178</v>
      </c>
      <c r="BM258" s="161" t="s">
        <v>998</v>
      </c>
    </row>
    <row r="259" spans="1:65" s="27" customFormat="1" ht="19.5">
      <c r="A259" s="23"/>
      <c r="B259" s="24"/>
      <c r="C259" s="23"/>
      <c r="D259" s="163" t="s">
        <v>180</v>
      </c>
      <c r="E259" s="23"/>
      <c r="F259" s="164" t="s">
        <v>864</v>
      </c>
      <c r="G259" s="23"/>
      <c r="H259" s="23"/>
      <c r="I259" s="3"/>
      <c r="J259" s="23"/>
      <c r="K259" s="23"/>
      <c r="L259" s="24"/>
      <c r="M259" s="165"/>
      <c r="N259" s="166"/>
      <c r="O259" s="51"/>
      <c r="P259" s="51"/>
      <c r="Q259" s="51"/>
      <c r="R259" s="51"/>
      <c r="S259" s="51"/>
      <c r="T259" s="52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T259" s="11" t="s">
        <v>180</v>
      </c>
      <c r="AU259" s="11" t="s">
        <v>83</v>
      </c>
    </row>
    <row r="260" spans="1:65" s="167" customFormat="1">
      <c r="B260" s="168"/>
      <c r="D260" s="163" t="s">
        <v>182</v>
      </c>
      <c r="E260" s="169" t="s">
        <v>1</v>
      </c>
      <c r="F260" s="170" t="s">
        <v>999</v>
      </c>
      <c r="H260" s="171">
        <v>35.840000000000003</v>
      </c>
      <c r="I260" s="6"/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182</v>
      </c>
      <c r="AU260" s="169" t="s">
        <v>83</v>
      </c>
      <c r="AV260" s="167" t="s">
        <v>83</v>
      </c>
      <c r="AW260" s="167" t="s">
        <v>31</v>
      </c>
      <c r="AX260" s="167" t="s">
        <v>81</v>
      </c>
      <c r="AY260" s="169" t="s">
        <v>171</v>
      </c>
    </row>
    <row r="261" spans="1:65" s="27" customFormat="1" ht="44.25" customHeight="1">
      <c r="A261" s="23"/>
      <c r="B261" s="24"/>
      <c r="C261" s="175" t="s">
        <v>527</v>
      </c>
      <c r="D261" s="175" t="s">
        <v>259</v>
      </c>
      <c r="E261" s="176" t="s">
        <v>866</v>
      </c>
      <c r="F261" s="177" t="s">
        <v>867</v>
      </c>
      <c r="G261" s="178" t="s">
        <v>176</v>
      </c>
      <c r="H261" s="179">
        <v>35.840000000000003</v>
      </c>
      <c r="I261" s="7"/>
      <c r="J261" s="180">
        <f>ROUND(I261*H261,2)</f>
        <v>0</v>
      </c>
      <c r="K261" s="177" t="s">
        <v>177</v>
      </c>
      <c r="L261" s="181"/>
      <c r="M261" s="182" t="s">
        <v>1</v>
      </c>
      <c r="N261" s="183" t="s">
        <v>39</v>
      </c>
      <c r="O261" s="51"/>
      <c r="P261" s="159">
        <f>O261*H261</f>
        <v>0</v>
      </c>
      <c r="Q261" s="159">
        <v>5.3E-3</v>
      </c>
      <c r="R261" s="159">
        <f>Q261*H261</f>
        <v>0.18995200000000001</v>
      </c>
      <c r="S261" s="159">
        <v>0</v>
      </c>
      <c r="T261" s="160">
        <f>S261*H261</f>
        <v>0</v>
      </c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R261" s="161" t="s">
        <v>214</v>
      </c>
      <c r="AT261" s="161" t="s">
        <v>259</v>
      </c>
      <c r="AU261" s="161" t="s">
        <v>83</v>
      </c>
      <c r="AY261" s="11" t="s">
        <v>171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1" t="s">
        <v>81</v>
      </c>
      <c r="BK261" s="162">
        <f>ROUND(I261*H261,2)</f>
        <v>0</v>
      </c>
      <c r="BL261" s="11" t="s">
        <v>178</v>
      </c>
      <c r="BM261" s="161" t="s">
        <v>1000</v>
      </c>
    </row>
    <row r="262" spans="1:65" s="27" customFormat="1" ht="29.25">
      <c r="A262" s="23"/>
      <c r="B262" s="24"/>
      <c r="C262" s="23"/>
      <c r="D262" s="163" t="s">
        <v>180</v>
      </c>
      <c r="E262" s="23"/>
      <c r="F262" s="164" t="s">
        <v>867</v>
      </c>
      <c r="G262" s="23"/>
      <c r="H262" s="23"/>
      <c r="I262" s="3"/>
      <c r="J262" s="23"/>
      <c r="K262" s="23"/>
      <c r="L262" s="24"/>
      <c r="M262" s="165"/>
      <c r="N262" s="166"/>
      <c r="O262" s="51"/>
      <c r="P262" s="51"/>
      <c r="Q262" s="51"/>
      <c r="R262" s="51"/>
      <c r="S262" s="51"/>
      <c r="T262" s="52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T262" s="11" t="s">
        <v>180</v>
      </c>
      <c r="AU262" s="11" t="s">
        <v>83</v>
      </c>
    </row>
    <row r="263" spans="1:65" s="27" customFormat="1" ht="21.75" customHeight="1">
      <c r="A263" s="23"/>
      <c r="B263" s="24"/>
      <c r="C263" s="151" t="s">
        <v>427</v>
      </c>
      <c r="D263" s="151" t="s">
        <v>173</v>
      </c>
      <c r="E263" s="152" t="s">
        <v>869</v>
      </c>
      <c r="F263" s="153" t="s">
        <v>870</v>
      </c>
      <c r="G263" s="154" t="s">
        <v>379</v>
      </c>
      <c r="H263" s="155">
        <v>2</v>
      </c>
      <c r="I263" s="5"/>
      <c r="J263" s="156">
        <f>ROUND(I263*H263,2)</f>
        <v>0</v>
      </c>
      <c r="K263" s="153" t="s">
        <v>177</v>
      </c>
      <c r="L263" s="24"/>
      <c r="M263" s="157" t="s">
        <v>1</v>
      </c>
      <c r="N263" s="158" t="s">
        <v>39</v>
      </c>
      <c r="O263" s="51"/>
      <c r="P263" s="159">
        <f>O263*H263</f>
        <v>0</v>
      </c>
      <c r="Q263" s="159">
        <v>6.4850000000000003E-3</v>
      </c>
      <c r="R263" s="159">
        <f>Q263*H263</f>
        <v>1.2970000000000001E-2</v>
      </c>
      <c r="S263" s="159">
        <v>0</v>
      </c>
      <c r="T263" s="160">
        <f>S263*H263</f>
        <v>0</v>
      </c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R263" s="161" t="s">
        <v>178</v>
      </c>
      <c r="AT263" s="161" t="s">
        <v>173</v>
      </c>
      <c r="AU263" s="161" t="s">
        <v>83</v>
      </c>
      <c r="AY263" s="11" t="s">
        <v>171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1" t="s">
        <v>81</v>
      </c>
      <c r="BK263" s="162">
        <f>ROUND(I263*H263,2)</f>
        <v>0</v>
      </c>
      <c r="BL263" s="11" t="s">
        <v>178</v>
      </c>
      <c r="BM263" s="161" t="s">
        <v>1001</v>
      </c>
    </row>
    <row r="264" spans="1:65" s="27" customFormat="1" ht="19.5">
      <c r="A264" s="23"/>
      <c r="B264" s="24"/>
      <c r="C264" s="23"/>
      <c r="D264" s="163" t="s">
        <v>180</v>
      </c>
      <c r="E264" s="23"/>
      <c r="F264" s="164" t="s">
        <v>872</v>
      </c>
      <c r="G264" s="23"/>
      <c r="H264" s="23"/>
      <c r="I264" s="3"/>
      <c r="J264" s="23"/>
      <c r="K264" s="23"/>
      <c r="L264" s="24"/>
      <c r="M264" s="165"/>
      <c r="N264" s="166"/>
      <c r="O264" s="51"/>
      <c r="P264" s="51"/>
      <c r="Q264" s="51"/>
      <c r="R264" s="51"/>
      <c r="S264" s="51"/>
      <c r="T264" s="52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T264" s="11" t="s">
        <v>180</v>
      </c>
      <c r="AU264" s="11" t="s">
        <v>83</v>
      </c>
    </row>
    <row r="265" spans="1:65" s="27" customFormat="1" ht="16.5" customHeight="1">
      <c r="A265" s="23"/>
      <c r="B265" s="24"/>
      <c r="C265" s="151" t="s">
        <v>432</v>
      </c>
      <c r="D265" s="151" t="s">
        <v>173</v>
      </c>
      <c r="E265" s="152" t="s">
        <v>873</v>
      </c>
      <c r="F265" s="153" t="s">
        <v>874</v>
      </c>
      <c r="G265" s="154" t="s">
        <v>207</v>
      </c>
      <c r="H265" s="155">
        <v>14.08</v>
      </c>
      <c r="I265" s="5"/>
      <c r="J265" s="156">
        <f>ROUND(I265*H265,2)</f>
        <v>0</v>
      </c>
      <c r="K265" s="153" t="s">
        <v>177</v>
      </c>
      <c r="L265" s="24"/>
      <c r="M265" s="157" t="s">
        <v>1</v>
      </c>
      <c r="N265" s="158" t="s">
        <v>39</v>
      </c>
      <c r="O265" s="51"/>
      <c r="P265" s="159">
        <f>O265*H265</f>
        <v>0</v>
      </c>
      <c r="Q265" s="159">
        <v>0.12</v>
      </c>
      <c r="R265" s="159">
        <f>Q265*H265</f>
        <v>1.6896</v>
      </c>
      <c r="S265" s="159">
        <v>2.1</v>
      </c>
      <c r="T265" s="160">
        <f>S265*H265</f>
        <v>29.568000000000001</v>
      </c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R265" s="161" t="s">
        <v>178</v>
      </c>
      <c r="AT265" s="161" t="s">
        <v>173</v>
      </c>
      <c r="AU265" s="161" t="s">
        <v>83</v>
      </c>
      <c r="AY265" s="11" t="s">
        <v>171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1" t="s">
        <v>81</v>
      </c>
      <c r="BK265" s="162">
        <f>ROUND(I265*H265,2)</f>
        <v>0</v>
      </c>
      <c r="BL265" s="11" t="s">
        <v>178</v>
      </c>
      <c r="BM265" s="161" t="s">
        <v>1002</v>
      </c>
    </row>
    <row r="266" spans="1:65" s="27" customFormat="1">
      <c r="A266" s="23"/>
      <c r="B266" s="24"/>
      <c r="C266" s="23"/>
      <c r="D266" s="163" t="s">
        <v>180</v>
      </c>
      <c r="E266" s="23"/>
      <c r="F266" s="164" t="s">
        <v>876</v>
      </c>
      <c r="G266" s="23"/>
      <c r="H266" s="23"/>
      <c r="I266" s="3"/>
      <c r="J266" s="23"/>
      <c r="K266" s="23"/>
      <c r="L266" s="24"/>
      <c r="M266" s="165"/>
      <c r="N266" s="166"/>
      <c r="O266" s="51"/>
      <c r="P266" s="51"/>
      <c r="Q266" s="51"/>
      <c r="R266" s="51"/>
      <c r="S266" s="51"/>
      <c r="T266" s="52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T266" s="11" t="s">
        <v>180</v>
      </c>
      <c r="AU266" s="11" t="s">
        <v>83</v>
      </c>
    </row>
    <row r="267" spans="1:65" s="167" customFormat="1">
      <c r="B267" s="168"/>
      <c r="D267" s="163" t="s">
        <v>182</v>
      </c>
      <c r="E267" s="169" t="s">
        <v>1</v>
      </c>
      <c r="F267" s="170" t="s">
        <v>1003</v>
      </c>
      <c r="H267" s="171">
        <v>14.08</v>
      </c>
      <c r="I267" s="6"/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182</v>
      </c>
      <c r="AU267" s="169" t="s">
        <v>83</v>
      </c>
      <c r="AV267" s="167" t="s">
        <v>83</v>
      </c>
      <c r="AW267" s="167" t="s">
        <v>31</v>
      </c>
      <c r="AX267" s="167" t="s">
        <v>81</v>
      </c>
      <c r="AY267" s="169" t="s">
        <v>171</v>
      </c>
    </row>
    <row r="268" spans="1:65" s="27" customFormat="1" ht="21.75" customHeight="1">
      <c r="A268" s="23"/>
      <c r="B268" s="24"/>
      <c r="C268" s="151" t="s">
        <v>438</v>
      </c>
      <c r="D268" s="151" t="s">
        <v>173</v>
      </c>
      <c r="E268" s="152" t="s">
        <v>878</v>
      </c>
      <c r="F268" s="153" t="s">
        <v>879</v>
      </c>
      <c r="G268" s="154" t="s">
        <v>207</v>
      </c>
      <c r="H268" s="155">
        <v>16.38</v>
      </c>
      <c r="I268" s="5"/>
      <c r="J268" s="156">
        <f>ROUND(I268*H268,2)</f>
        <v>0</v>
      </c>
      <c r="K268" s="153" t="s">
        <v>177</v>
      </c>
      <c r="L268" s="24"/>
      <c r="M268" s="157" t="s">
        <v>1</v>
      </c>
      <c r="N268" s="158" t="s">
        <v>39</v>
      </c>
      <c r="O268" s="51"/>
      <c r="P268" s="159">
        <f>O268*H268</f>
        <v>0</v>
      </c>
      <c r="Q268" s="159">
        <v>0.12</v>
      </c>
      <c r="R268" s="159">
        <f>Q268*H268</f>
        <v>1.9655999999999998</v>
      </c>
      <c r="S268" s="159">
        <v>2.1</v>
      </c>
      <c r="T268" s="160">
        <f>S268*H268</f>
        <v>34.397999999999996</v>
      </c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R268" s="161" t="s">
        <v>178</v>
      </c>
      <c r="AT268" s="161" t="s">
        <v>173</v>
      </c>
      <c r="AU268" s="161" t="s">
        <v>83</v>
      </c>
      <c r="AY268" s="11" t="s">
        <v>171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1" t="s">
        <v>81</v>
      </c>
      <c r="BK268" s="162">
        <f>ROUND(I268*H268,2)</f>
        <v>0</v>
      </c>
      <c r="BL268" s="11" t="s">
        <v>178</v>
      </c>
      <c r="BM268" s="161" t="s">
        <v>1004</v>
      </c>
    </row>
    <row r="269" spans="1:65" s="27" customFormat="1" ht="19.5">
      <c r="A269" s="23"/>
      <c r="B269" s="24"/>
      <c r="C269" s="23"/>
      <c r="D269" s="163" t="s">
        <v>180</v>
      </c>
      <c r="E269" s="23"/>
      <c r="F269" s="164" t="s">
        <v>881</v>
      </c>
      <c r="G269" s="23"/>
      <c r="H269" s="23"/>
      <c r="I269" s="3"/>
      <c r="J269" s="23"/>
      <c r="K269" s="23"/>
      <c r="L269" s="24"/>
      <c r="M269" s="165"/>
      <c r="N269" s="166"/>
      <c r="O269" s="51"/>
      <c r="P269" s="51"/>
      <c r="Q269" s="51"/>
      <c r="R269" s="51"/>
      <c r="S269" s="51"/>
      <c r="T269" s="52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T269" s="11" t="s">
        <v>180</v>
      </c>
      <c r="AU269" s="11" t="s">
        <v>83</v>
      </c>
    </row>
    <row r="270" spans="1:65" s="167" customFormat="1">
      <c r="B270" s="168"/>
      <c r="D270" s="163" t="s">
        <v>182</v>
      </c>
      <c r="E270" s="169" t="s">
        <v>1</v>
      </c>
      <c r="F270" s="170" t="s">
        <v>1005</v>
      </c>
      <c r="H270" s="171">
        <v>13.2</v>
      </c>
      <c r="I270" s="6"/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182</v>
      </c>
      <c r="AU270" s="169" t="s">
        <v>83</v>
      </c>
      <c r="AV270" s="167" t="s">
        <v>83</v>
      </c>
      <c r="AW270" s="167" t="s">
        <v>31</v>
      </c>
      <c r="AX270" s="167" t="s">
        <v>74</v>
      </c>
      <c r="AY270" s="169" t="s">
        <v>171</v>
      </c>
    </row>
    <row r="271" spans="1:65" s="167" customFormat="1">
      <c r="B271" s="168"/>
      <c r="D271" s="163" t="s">
        <v>182</v>
      </c>
      <c r="E271" s="169" t="s">
        <v>1</v>
      </c>
      <c r="F271" s="170" t="s">
        <v>883</v>
      </c>
      <c r="H271" s="171">
        <v>0.54</v>
      </c>
      <c r="I271" s="6"/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182</v>
      </c>
      <c r="AU271" s="169" t="s">
        <v>83</v>
      </c>
      <c r="AV271" s="167" t="s">
        <v>83</v>
      </c>
      <c r="AW271" s="167" t="s">
        <v>31</v>
      </c>
      <c r="AX271" s="167" t="s">
        <v>74</v>
      </c>
      <c r="AY271" s="169" t="s">
        <v>171</v>
      </c>
    </row>
    <row r="272" spans="1:65" s="167" customFormat="1">
      <c r="B272" s="168"/>
      <c r="D272" s="163" t="s">
        <v>182</v>
      </c>
      <c r="E272" s="169" t="s">
        <v>1</v>
      </c>
      <c r="F272" s="170" t="s">
        <v>1006</v>
      </c>
      <c r="H272" s="171">
        <v>2.64</v>
      </c>
      <c r="I272" s="6"/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182</v>
      </c>
      <c r="AU272" s="169" t="s">
        <v>83</v>
      </c>
      <c r="AV272" s="167" t="s">
        <v>83</v>
      </c>
      <c r="AW272" s="167" t="s">
        <v>31</v>
      </c>
      <c r="AX272" s="167" t="s">
        <v>74</v>
      </c>
      <c r="AY272" s="169" t="s">
        <v>171</v>
      </c>
    </row>
    <row r="273" spans="1:65" s="185" customFormat="1">
      <c r="B273" s="186"/>
      <c r="D273" s="163" t="s">
        <v>182</v>
      </c>
      <c r="E273" s="187" t="s">
        <v>1</v>
      </c>
      <c r="F273" s="188" t="s">
        <v>338</v>
      </c>
      <c r="H273" s="189">
        <v>16.38</v>
      </c>
      <c r="I273" s="8"/>
      <c r="L273" s="186"/>
      <c r="M273" s="190"/>
      <c r="N273" s="191"/>
      <c r="O273" s="191"/>
      <c r="P273" s="191"/>
      <c r="Q273" s="191"/>
      <c r="R273" s="191"/>
      <c r="S273" s="191"/>
      <c r="T273" s="192"/>
      <c r="AT273" s="187" t="s">
        <v>182</v>
      </c>
      <c r="AU273" s="187" t="s">
        <v>83</v>
      </c>
      <c r="AV273" s="185" t="s">
        <v>178</v>
      </c>
      <c r="AW273" s="185" t="s">
        <v>31</v>
      </c>
      <c r="AX273" s="185" t="s">
        <v>81</v>
      </c>
      <c r="AY273" s="187" t="s">
        <v>171</v>
      </c>
    </row>
    <row r="274" spans="1:65" s="138" customFormat="1" ht="22.9" customHeight="1">
      <c r="B274" s="139"/>
      <c r="D274" s="140" t="s">
        <v>73</v>
      </c>
      <c r="E274" s="149" t="s">
        <v>541</v>
      </c>
      <c r="F274" s="149" t="s">
        <v>542</v>
      </c>
      <c r="I274" s="4"/>
      <c r="J274" s="150">
        <f>BK274</f>
        <v>0</v>
      </c>
      <c r="L274" s="139"/>
      <c r="M274" s="143"/>
      <c r="N274" s="144"/>
      <c r="O274" s="144"/>
      <c r="P274" s="145">
        <f>SUM(P275:P294)</f>
        <v>0</v>
      </c>
      <c r="Q274" s="144"/>
      <c r="R274" s="145">
        <f>SUM(R275:R294)</f>
        <v>0</v>
      </c>
      <c r="S274" s="144"/>
      <c r="T274" s="146">
        <f>SUM(T275:T294)</f>
        <v>0</v>
      </c>
      <c r="AR274" s="140" t="s">
        <v>81</v>
      </c>
      <c r="AT274" s="147" t="s">
        <v>73</v>
      </c>
      <c r="AU274" s="147" t="s">
        <v>81</v>
      </c>
      <c r="AY274" s="140" t="s">
        <v>171</v>
      </c>
      <c r="BK274" s="148">
        <f>SUM(BK275:BK294)</f>
        <v>0</v>
      </c>
    </row>
    <row r="275" spans="1:65" s="27" customFormat="1" ht="16.5" customHeight="1">
      <c r="A275" s="23"/>
      <c r="B275" s="24"/>
      <c r="C275" s="151" t="s">
        <v>446</v>
      </c>
      <c r="D275" s="151" t="s">
        <v>173</v>
      </c>
      <c r="E275" s="152" t="s">
        <v>544</v>
      </c>
      <c r="F275" s="153" t="s">
        <v>545</v>
      </c>
      <c r="G275" s="154" t="s">
        <v>223</v>
      </c>
      <c r="H275" s="155">
        <v>219.10900000000001</v>
      </c>
      <c r="I275" s="5"/>
      <c r="J275" s="156">
        <f>ROUND(I275*H275,2)</f>
        <v>0</v>
      </c>
      <c r="K275" s="153" t="s">
        <v>177</v>
      </c>
      <c r="L275" s="24"/>
      <c r="M275" s="157" t="s">
        <v>1</v>
      </c>
      <c r="N275" s="158" t="s">
        <v>39</v>
      </c>
      <c r="O275" s="51"/>
      <c r="P275" s="159">
        <f>O275*H275</f>
        <v>0</v>
      </c>
      <c r="Q275" s="159">
        <v>0</v>
      </c>
      <c r="R275" s="159">
        <f>Q275*H275</f>
        <v>0</v>
      </c>
      <c r="S275" s="159">
        <v>0</v>
      </c>
      <c r="T275" s="160">
        <f>S275*H275</f>
        <v>0</v>
      </c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R275" s="161" t="s">
        <v>178</v>
      </c>
      <c r="AT275" s="161" t="s">
        <v>173</v>
      </c>
      <c r="AU275" s="161" t="s">
        <v>83</v>
      </c>
      <c r="AY275" s="11" t="s">
        <v>171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1" t="s">
        <v>81</v>
      </c>
      <c r="BK275" s="162">
        <f>ROUND(I275*H275,2)</f>
        <v>0</v>
      </c>
      <c r="BL275" s="11" t="s">
        <v>178</v>
      </c>
      <c r="BM275" s="161" t="s">
        <v>1007</v>
      </c>
    </row>
    <row r="276" spans="1:65" s="27" customFormat="1" ht="39">
      <c r="A276" s="23"/>
      <c r="B276" s="24"/>
      <c r="C276" s="23"/>
      <c r="D276" s="163" t="s">
        <v>180</v>
      </c>
      <c r="E276" s="23"/>
      <c r="F276" s="164" t="s">
        <v>547</v>
      </c>
      <c r="G276" s="23"/>
      <c r="H276" s="23"/>
      <c r="I276" s="3"/>
      <c r="J276" s="23"/>
      <c r="K276" s="23"/>
      <c r="L276" s="24"/>
      <c r="M276" s="165"/>
      <c r="N276" s="166"/>
      <c r="O276" s="51"/>
      <c r="P276" s="51"/>
      <c r="Q276" s="51"/>
      <c r="R276" s="51"/>
      <c r="S276" s="51"/>
      <c r="T276" s="52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T276" s="11" t="s">
        <v>180</v>
      </c>
      <c r="AU276" s="11" t="s">
        <v>83</v>
      </c>
    </row>
    <row r="277" spans="1:65" s="27" customFormat="1" ht="33" customHeight="1">
      <c r="A277" s="23"/>
      <c r="B277" s="24"/>
      <c r="C277" s="151" t="s">
        <v>451</v>
      </c>
      <c r="D277" s="151" t="s">
        <v>173</v>
      </c>
      <c r="E277" s="152" t="s">
        <v>886</v>
      </c>
      <c r="F277" s="153" t="s">
        <v>887</v>
      </c>
      <c r="G277" s="154" t="s">
        <v>223</v>
      </c>
      <c r="H277" s="155">
        <v>60.76</v>
      </c>
      <c r="I277" s="5"/>
      <c r="J277" s="156">
        <f>ROUND(I277*H277,2)</f>
        <v>0</v>
      </c>
      <c r="K277" s="153" t="s">
        <v>177</v>
      </c>
      <c r="L277" s="24"/>
      <c r="M277" s="157" t="s">
        <v>1</v>
      </c>
      <c r="N277" s="158" t="s">
        <v>39</v>
      </c>
      <c r="O277" s="51"/>
      <c r="P277" s="159">
        <f>O277*H277</f>
        <v>0</v>
      </c>
      <c r="Q277" s="159">
        <v>0</v>
      </c>
      <c r="R277" s="159">
        <f>Q277*H277</f>
        <v>0</v>
      </c>
      <c r="S277" s="159">
        <v>0</v>
      </c>
      <c r="T277" s="160">
        <f>S277*H277</f>
        <v>0</v>
      </c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R277" s="161" t="s">
        <v>178</v>
      </c>
      <c r="AT277" s="161" t="s">
        <v>173</v>
      </c>
      <c r="AU277" s="161" t="s">
        <v>83</v>
      </c>
      <c r="AY277" s="11" t="s">
        <v>171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1" t="s">
        <v>81</v>
      </c>
      <c r="BK277" s="162">
        <f>ROUND(I277*H277,2)</f>
        <v>0</v>
      </c>
      <c r="BL277" s="11" t="s">
        <v>178</v>
      </c>
      <c r="BM277" s="161" t="s">
        <v>1008</v>
      </c>
    </row>
    <row r="278" spans="1:65" s="27" customFormat="1" ht="29.25">
      <c r="A278" s="23"/>
      <c r="B278" s="24"/>
      <c r="C278" s="23"/>
      <c r="D278" s="163" t="s">
        <v>180</v>
      </c>
      <c r="E278" s="23"/>
      <c r="F278" s="164" t="s">
        <v>889</v>
      </c>
      <c r="G278" s="23"/>
      <c r="H278" s="23"/>
      <c r="I278" s="3"/>
      <c r="J278" s="23"/>
      <c r="K278" s="23"/>
      <c r="L278" s="24"/>
      <c r="M278" s="165"/>
      <c r="N278" s="166"/>
      <c r="O278" s="51"/>
      <c r="P278" s="51"/>
      <c r="Q278" s="51"/>
      <c r="R278" s="51"/>
      <c r="S278" s="51"/>
      <c r="T278" s="52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T278" s="11" t="s">
        <v>180</v>
      </c>
      <c r="AU278" s="11" t="s">
        <v>83</v>
      </c>
    </row>
    <row r="279" spans="1:65" s="27" customFormat="1" ht="21.75" customHeight="1">
      <c r="A279" s="23"/>
      <c r="B279" s="24"/>
      <c r="C279" s="151" t="s">
        <v>249</v>
      </c>
      <c r="D279" s="151" t="s">
        <v>173</v>
      </c>
      <c r="E279" s="152" t="s">
        <v>554</v>
      </c>
      <c r="F279" s="153" t="s">
        <v>555</v>
      </c>
      <c r="G279" s="154" t="s">
        <v>223</v>
      </c>
      <c r="H279" s="155">
        <v>158.34899999999999</v>
      </c>
      <c r="I279" s="5"/>
      <c r="J279" s="156">
        <f>ROUND(I279*H279,2)</f>
        <v>0</v>
      </c>
      <c r="K279" s="153" t="s">
        <v>177</v>
      </c>
      <c r="L279" s="24"/>
      <c r="M279" s="157" t="s">
        <v>1</v>
      </c>
      <c r="N279" s="158" t="s">
        <v>39</v>
      </c>
      <c r="O279" s="51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R279" s="161" t="s">
        <v>178</v>
      </c>
      <c r="AT279" s="161" t="s">
        <v>173</v>
      </c>
      <c r="AU279" s="161" t="s">
        <v>83</v>
      </c>
      <c r="AY279" s="11" t="s">
        <v>171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1" t="s">
        <v>81</v>
      </c>
      <c r="BK279" s="162">
        <f>ROUND(I279*H279,2)</f>
        <v>0</v>
      </c>
      <c r="BL279" s="11" t="s">
        <v>178</v>
      </c>
      <c r="BM279" s="161" t="s">
        <v>1009</v>
      </c>
    </row>
    <row r="280" spans="1:65" s="27" customFormat="1" ht="29.25">
      <c r="A280" s="23"/>
      <c r="B280" s="24"/>
      <c r="C280" s="23"/>
      <c r="D280" s="163" t="s">
        <v>180</v>
      </c>
      <c r="E280" s="23"/>
      <c r="F280" s="164" t="s">
        <v>557</v>
      </c>
      <c r="G280" s="23"/>
      <c r="H280" s="23"/>
      <c r="I280" s="3"/>
      <c r="J280" s="23"/>
      <c r="K280" s="23"/>
      <c r="L280" s="24"/>
      <c r="M280" s="165"/>
      <c r="N280" s="166"/>
      <c r="O280" s="51"/>
      <c r="P280" s="51"/>
      <c r="Q280" s="51"/>
      <c r="R280" s="51"/>
      <c r="S280" s="51"/>
      <c r="T280" s="52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T280" s="11" t="s">
        <v>180</v>
      </c>
      <c r="AU280" s="11" t="s">
        <v>83</v>
      </c>
    </row>
    <row r="281" spans="1:65" s="167" customFormat="1">
      <c r="B281" s="168"/>
      <c r="D281" s="163" t="s">
        <v>182</v>
      </c>
      <c r="E281" s="169" t="s">
        <v>1</v>
      </c>
      <c r="F281" s="170" t="s">
        <v>1010</v>
      </c>
      <c r="H281" s="171">
        <v>158.34899999999999</v>
      </c>
      <c r="I281" s="6"/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182</v>
      </c>
      <c r="AU281" s="169" t="s">
        <v>83</v>
      </c>
      <c r="AV281" s="167" t="s">
        <v>83</v>
      </c>
      <c r="AW281" s="167" t="s">
        <v>31</v>
      </c>
      <c r="AX281" s="167" t="s">
        <v>81</v>
      </c>
      <c r="AY281" s="169" t="s">
        <v>171</v>
      </c>
    </row>
    <row r="282" spans="1:65" s="27" customFormat="1" ht="16.5" customHeight="1">
      <c r="A282" s="23"/>
      <c r="B282" s="24"/>
      <c r="C282" s="151" t="s">
        <v>456</v>
      </c>
      <c r="D282" s="151" t="s">
        <v>173</v>
      </c>
      <c r="E282" s="152" t="s">
        <v>560</v>
      </c>
      <c r="F282" s="153" t="s">
        <v>561</v>
      </c>
      <c r="G282" s="154" t="s">
        <v>223</v>
      </c>
      <c r="H282" s="155">
        <v>219.10900000000001</v>
      </c>
      <c r="I282" s="5"/>
      <c r="J282" s="156">
        <f>ROUND(I282*H282,2)</f>
        <v>0</v>
      </c>
      <c r="K282" s="153" t="s">
        <v>177</v>
      </c>
      <c r="L282" s="24"/>
      <c r="M282" s="157" t="s">
        <v>1</v>
      </c>
      <c r="N282" s="158" t="s">
        <v>39</v>
      </c>
      <c r="O282" s="51"/>
      <c r="P282" s="159">
        <f>O282*H282</f>
        <v>0</v>
      </c>
      <c r="Q282" s="159">
        <v>0</v>
      </c>
      <c r="R282" s="159">
        <f>Q282*H282</f>
        <v>0</v>
      </c>
      <c r="S282" s="159">
        <v>0</v>
      </c>
      <c r="T282" s="160">
        <f>S282*H282</f>
        <v>0</v>
      </c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R282" s="161" t="s">
        <v>178</v>
      </c>
      <c r="AT282" s="161" t="s">
        <v>173</v>
      </c>
      <c r="AU282" s="161" t="s">
        <v>83</v>
      </c>
      <c r="AY282" s="11" t="s">
        <v>171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1" t="s">
        <v>81</v>
      </c>
      <c r="BK282" s="162">
        <f>ROUND(I282*H282,2)</f>
        <v>0</v>
      </c>
      <c r="BL282" s="11" t="s">
        <v>178</v>
      </c>
      <c r="BM282" s="161" t="s">
        <v>1011</v>
      </c>
    </row>
    <row r="283" spans="1:65" s="27" customFormat="1" ht="29.25">
      <c r="A283" s="23"/>
      <c r="B283" s="24"/>
      <c r="C283" s="23"/>
      <c r="D283" s="163" t="s">
        <v>180</v>
      </c>
      <c r="E283" s="23"/>
      <c r="F283" s="164" t="s">
        <v>563</v>
      </c>
      <c r="G283" s="23"/>
      <c r="H283" s="23"/>
      <c r="I283" s="3"/>
      <c r="J283" s="23"/>
      <c r="K283" s="23"/>
      <c r="L283" s="24"/>
      <c r="M283" s="165"/>
      <c r="N283" s="166"/>
      <c r="O283" s="51"/>
      <c r="P283" s="51"/>
      <c r="Q283" s="51"/>
      <c r="R283" s="51"/>
      <c r="S283" s="51"/>
      <c r="T283" s="52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T283" s="11" t="s">
        <v>180</v>
      </c>
      <c r="AU283" s="11" t="s">
        <v>83</v>
      </c>
    </row>
    <row r="284" spans="1:65" s="27" customFormat="1" ht="21.75" customHeight="1">
      <c r="A284" s="23"/>
      <c r="B284" s="24"/>
      <c r="C284" s="151" t="s">
        <v>461</v>
      </c>
      <c r="D284" s="151" t="s">
        <v>173</v>
      </c>
      <c r="E284" s="152" t="s">
        <v>565</v>
      </c>
      <c r="F284" s="153" t="s">
        <v>566</v>
      </c>
      <c r="G284" s="154" t="s">
        <v>223</v>
      </c>
      <c r="H284" s="155">
        <v>2848.4169999999999</v>
      </c>
      <c r="I284" s="5"/>
      <c r="J284" s="156">
        <f>ROUND(I284*H284,2)</f>
        <v>0</v>
      </c>
      <c r="K284" s="153" t="s">
        <v>177</v>
      </c>
      <c r="L284" s="24"/>
      <c r="M284" s="157" t="s">
        <v>1</v>
      </c>
      <c r="N284" s="158" t="s">
        <v>39</v>
      </c>
      <c r="O284" s="51"/>
      <c r="P284" s="159">
        <f>O284*H284</f>
        <v>0</v>
      </c>
      <c r="Q284" s="159">
        <v>0</v>
      </c>
      <c r="R284" s="159">
        <f>Q284*H284</f>
        <v>0</v>
      </c>
      <c r="S284" s="159">
        <v>0</v>
      </c>
      <c r="T284" s="160">
        <f>S284*H284</f>
        <v>0</v>
      </c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R284" s="161" t="s">
        <v>178</v>
      </c>
      <c r="AT284" s="161" t="s">
        <v>173</v>
      </c>
      <c r="AU284" s="161" t="s">
        <v>83</v>
      </c>
      <c r="AY284" s="11" t="s">
        <v>171</v>
      </c>
      <c r="BE284" s="162">
        <f>IF(N284="základní",J284,0)</f>
        <v>0</v>
      </c>
      <c r="BF284" s="162">
        <f>IF(N284="snížená",J284,0)</f>
        <v>0</v>
      </c>
      <c r="BG284" s="162">
        <f>IF(N284="zákl. přenesená",J284,0)</f>
        <v>0</v>
      </c>
      <c r="BH284" s="162">
        <f>IF(N284="sníž. přenesená",J284,0)</f>
        <v>0</v>
      </c>
      <c r="BI284" s="162">
        <f>IF(N284="nulová",J284,0)</f>
        <v>0</v>
      </c>
      <c r="BJ284" s="11" t="s">
        <v>81</v>
      </c>
      <c r="BK284" s="162">
        <f>ROUND(I284*H284,2)</f>
        <v>0</v>
      </c>
      <c r="BL284" s="11" t="s">
        <v>178</v>
      </c>
      <c r="BM284" s="161" t="s">
        <v>1012</v>
      </c>
    </row>
    <row r="285" spans="1:65" s="27" customFormat="1" ht="29.25">
      <c r="A285" s="23"/>
      <c r="B285" s="24"/>
      <c r="C285" s="23"/>
      <c r="D285" s="163" t="s">
        <v>180</v>
      </c>
      <c r="E285" s="23"/>
      <c r="F285" s="164" t="s">
        <v>568</v>
      </c>
      <c r="G285" s="23"/>
      <c r="H285" s="23"/>
      <c r="I285" s="3"/>
      <c r="J285" s="23"/>
      <c r="K285" s="23"/>
      <c r="L285" s="24"/>
      <c r="M285" s="165"/>
      <c r="N285" s="166"/>
      <c r="O285" s="51"/>
      <c r="P285" s="51"/>
      <c r="Q285" s="51"/>
      <c r="R285" s="51"/>
      <c r="S285" s="51"/>
      <c r="T285" s="52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T285" s="11" t="s">
        <v>180</v>
      </c>
      <c r="AU285" s="11" t="s">
        <v>83</v>
      </c>
    </row>
    <row r="286" spans="1:65" s="167" customFormat="1">
      <c r="B286" s="168"/>
      <c r="D286" s="163" t="s">
        <v>182</v>
      </c>
      <c r="F286" s="170" t="s">
        <v>1013</v>
      </c>
      <c r="H286" s="171">
        <v>2848.4169999999999</v>
      </c>
      <c r="I286" s="6"/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182</v>
      </c>
      <c r="AU286" s="169" t="s">
        <v>83</v>
      </c>
      <c r="AV286" s="167" t="s">
        <v>83</v>
      </c>
      <c r="AW286" s="167" t="s">
        <v>3</v>
      </c>
      <c r="AX286" s="167" t="s">
        <v>81</v>
      </c>
      <c r="AY286" s="169" t="s">
        <v>171</v>
      </c>
    </row>
    <row r="287" spans="1:65" s="27" customFormat="1" ht="21.75" customHeight="1">
      <c r="A287" s="23"/>
      <c r="B287" s="24"/>
      <c r="C287" s="151" t="s">
        <v>465</v>
      </c>
      <c r="D287" s="151" t="s">
        <v>173</v>
      </c>
      <c r="E287" s="152" t="s">
        <v>571</v>
      </c>
      <c r="F287" s="153" t="s">
        <v>572</v>
      </c>
      <c r="G287" s="154" t="s">
        <v>223</v>
      </c>
      <c r="H287" s="155">
        <v>219.10900000000001</v>
      </c>
      <c r="I287" s="5"/>
      <c r="J287" s="156">
        <f>ROUND(I287*H287,2)</f>
        <v>0</v>
      </c>
      <c r="K287" s="153" t="s">
        <v>177</v>
      </c>
      <c r="L287" s="24"/>
      <c r="M287" s="157" t="s">
        <v>1</v>
      </c>
      <c r="N287" s="158" t="s">
        <v>39</v>
      </c>
      <c r="O287" s="51"/>
      <c r="P287" s="159">
        <f>O287*H287</f>
        <v>0</v>
      </c>
      <c r="Q287" s="159">
        <v>0</v>
      </c>
      <c r="R287" s="159">
        <f>Q287*H287</f>
        <v>0</v>
      </c>
      <c r="S287" s="159">
        <v>0</v>
      </c>
      <c r="T287" s="160">
        <f>S287*H287</f>
        <v>0</v>
      </c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R287" s="161" t="s">
        <v>178</v>
      </c>
      <c r="AT287" s="161" t="s">
        <v>173</v>
      </c>
      <c r="AU287" s="161" t="s">
        <v>83</v>
      </c>
      <c r="AY287" s="11" t="s">
        <v>171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1" t="s">
        <v>81</v>
      </c>
      <c r="BK287" s="162">
        <f>ROUND(I287*H287,2)</f>
        <v>0</v>
      </c>
      <c r="BL287" s="11" t="s">
        <v>178</v>
      </c>
      <c r="BM287" s="161" t="s">
        <v>1014</v>
      </c>
    </row>
    <row r="288" spans="1:65" s="27" customFormat="1" ht="29.25">
      <c r="A288" s="23"/>
      <c r="B288" s="24"/>
      <c r="C288" s="23"/>
      <c r="D288" s="163" t="s">
        <v>180</v>
      </c>
      <c r="E288" s="23"/>
      <c r="F288" s="164" t="s">
        <v>574</v>
      </c>
      <c r="G288" s="23"/>
      <c r="H288" s="23"/>
      <c r="I288" s="3"/>
      <c r="J288" s="23"/>
      <c r="K288" s="23"/>
      <c r="L288" s="24"/>
      <c r="M288" s="165"/>
      <c r="N288" s="166"/>
      <c r="O288" s="51"/>
      <c r="P288" s="51"/>
      <c r="Q288" s="51"/>
      <c r="R288" s="51"/>
      <c r="S288" s="51"/>
      <c r="T288" s="52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T288" s="11" t="s">
        <v>180</v>
      </c>
      <c r="AU288" s="11" t="s">
        <v>83</v>
      </c>
    </row>
    <row r="289" spans="1:65" s="27" customFormat="1" ht="16.5" customHeight="1">
      <c r="A289" s="23"/>
      <c r="B289" s="24"/>
      <c r="C289" s="151" t="s">
        <v>471</v>
      </c>
      <c r="D289" s="151" t="s">
        <v>173</v>
      </c>
      <c r="E289" s="152" t="s">
        <v>576</v>
      </c>
      <c r="F289" s="153" t="s">
        <v>577</v>
      </c>
      <c r="G289" s="154" t="s">
        <v>223</v>
      </c>
      <c r="H289" s="155">
        <v>60.76</v>
      </c>
      <c r="I289" s="5"/>
      <c r="J289" s="156">
        <f>ROUND(I289*H289,2)</f>
        <v>0</v>
      </c>
      <c r="K289" s="153" t="s">
        <v>177</v>
      </c>
      <c r="L289" s="24"/>
      <c r="M289" s="157" t="s">
        <v>1</v>
      </c>
      <c r="N289" s="158" t="s">
        <v>39</v>
      </c>
      <c r="O289" s="51"/>
      <c r="P289" s="159">
        <f>O289*H289</f>
        <v>0</v>
      </c>
      <c r="Q289" s="159">
        <v>0</v>
      </c>
      <c r="R289" s="159">
        <f>Q289*H289</f>
        <v>0</v>
      </c>
      <c r="S289" s="159">
        <v>0</v>
      </c>
      <c r="T289" s="160">
        <f>S289*H289</f>
        <v>0</v>
      </c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R289" s="161" t="s">
        <v>178</v>
      </c>
      <c r="AT289" s="161" t="s">
        <v>173</v>
      </c>
      <c r="AU289" s="161" t="s">
        <v>83</v>
      </c>
      <c r="AY289" s="11" t="s">
        <v>171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1" t="s">
        <v>81</v>
      </c>
      <c r="BK289" s="162">
        <f>ROUND(I289*H289,2)</f>
        <v>0</v>
      </c>
      <c r="BL289" s="11" t="s">
        <v>178</v>
      </c>
      <c r="BM289" s="161" t="s">
        <v>1015</v>
      </c>
    </row>
    <row r="290" spans="1:65" s="27" customFormat="1" ht="19.5">
      <c r="A290" s="23"/>
      <c r="B290" s="24"/>
      <c r="C290" s="23"/>
      <c r="D290" s="163" t="s">
        <v>180</v>
      </c>
      <c r="E290" s="23"/>
      <c r="F290" s="164" t="s">
        <v>579</v>
      </c>
      <c r="G290" s="23"/>
      <c r="H290" s="23"/>
      <c r="I290" s="3"/>
      <c r="J290" s="23"/>
      <c r="K290" s="23"/>
      <c r="L290" s="24"/>
      <c r="M290" s="165"/>
      <c r="N290" s="166"/>
      <c r="O290" s="51"/>
      <c r="P290" s="51"/>
      <c r="Q290" s="51"/>
      <c r="R290" s="51"/>
      <c r="S290" s="51"/>
      <c r="T290" s="52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T290" s="11" t="s">
        <v>180</v>
      </c>
      <c r="AU290" s="11" t="s">
        <v>83</v>
      </c>
    </row>
    <row r="291" spans="1:65" s="167" customFormat="1">
      <c r="B291" s="168"/>
      <c r="D291" s="163" t="s">
        <v>182</v>
      </c>
      <c r="E291" s="169" t="s">
        <v>1</v>
      </c>
      <c r="F291" s="170" t="s">
        <v>1016</v>
      </c>
      <c r="H291" s="171">
        <v>60.76</v>
      </c>
      <c r="I291" s="6"/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182</v>
      </c>
      <c r="AU291" s="169" t="s">
        <v>83</v>
      </c>
      <c r="AV291" s="167" t="s">
        <v>83</v>
      </c>
      <c r="AW291" s="167" t="s">
        <v>31</v>
      </c>
      <c r="AX291" s="167" t="s">
        <v>81</v>
      </c>
      <c r="AY291" s="169" t="s">
        <v>171</v>
      </c>
    </row>
    <row r="292" spans="1:65" s="27" customFormat="1" ht="16.5" customHeight="1">
      <c r="A292" s="23"/>
      <c r="B292" s="24"/>
      <c r="C292" s="151" t="s">
        <v>477</v>
      </c>
      <c r="D292" s="151" t="s">
        <v>173</v>
      </c>
      <c r="E292" s="152" t="s">
        <v>898</v>
      </c>
      <c r="F292" s="153" t="s">
        <v>899</v>
      </c>
      <c r="G292" s="154" t="s">
        <v>223</v>
      </c>
      <c r="H292" s="155">
        <v>158.34899999999999</v>
      </c>
      <c r="I292" s="5"/>
      <c r="J292" s="156">
        <f>ROUND(I292*H292,2)</f>
        <v>0</v>
      </c>
      <c r="K292" s="153" t="s">
        <v>177</v>
      </c>
      <c r="L292" s="24"/>
      <c r="M292" s="157" t="s">
        <v>1</v>
      </c>
      <c r="N292" s="158" t="s">
        <v>39</v>
      </c>
      <c r="O292" s="51"/>
      <c r="P292" s="159">
        <f>O292*H292</f>
        <v>0</v>
      </c>
      <c r="Q292" s="159">
        <v>0</v>
      </c>
      <c r="R292" s="159">
        <f>Q292*H292</f>
        <v>0</v>
      </c>
      <c r="S292" s="159">
        <v>0</v>
      </c>
      <c r="T292" s="160">
        <f>S292*H292</f>
        <v>0</v>
      </c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R292" s="161" t="s">
        <v>178</v>
      </c>
      <c r="AT292" s="161" t="s">
        <v>173</v>
      </c>
      <c r="AU292" s="161" t="s">
        <v>83</v>
      </c>
      <c r="AY292" s="11" t="s">
        <v>171</v>
      </c>
      <c r="BE292" s="162">
        <f>IF(N292="základní",J292,0)</f>
        <v>0</v>
      </c>
      <c r="BF292" s="162">
        <f>IF(N292="snížená",J292,0)</f>
        <v>0</v>
      </c>
      <c r="BG292" s="162">
        <f>IF(N292="zákl. přenesená",J292,0)</f>
        <v>0</v>
      </c>
      <c r="BH292" s="162">
        <f>IF(N292="sníž. přenesená",J292,0)</f>
        <v>0</v>
      </c>
      <c r="BI292" s="162">
        <f>IF(N292="nulová",J292,0)</f>
        <v>0</v>
      </c>
      <c r="BJ292" s="11" t="s">
        <v>81</v>
      </c>
      <c r="BK292" s="162">
        <f>ROUND(I292*H292,2)</f>
        <v>0</v>
      </c>
      <c r="BL292" s="11" t="s">
        <v>178</v>
      </c>
      <c r="BM292" s="161" t="s">
        <v>1017</v>
      </c>
    </row>
    <row r="293" spans="1:65" s="27" customFormat="1" ht="19.5">
      <c r="A293" s="23"/>
      <c r="B293" s="24"/>
      <c r="C293" s="23"/>
      <c r="D293" s="163" t="s">
        <v>180</v>
      </c>
      <c r="E293" s="23"/>
      <c r="F293" s="164" t="s">
        <v>901</v>
      </c>
      <c r="G293" s="23"/>
      <c r="H293" s="23"/>
      <c r="I293" s="3"/>
      <c r="J293" s="23"/>
      <c r="K293" s="23"/>
      <c r="L293" s="24"/>
      <c r="M293" s="165"/>
      <c r="N293" s="166"/>
      <c r="O293" s="51"/>
      <c r="P293" s="51"/>
      <c r="Q293" s="51"/>
      <c r="R293" s="51"/>
      <c r="S293" s="51"/>
      <c r="T293" s="52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T293" s="11" t="s">
        <v>180</v>
      </c>
      <c r="AU293" s="11" t="s">
        <v>83</v>
      </c>
    </row>
    <row r="294" spans="1:65" s="167" customFormat="1">
      <c r="B294" s="168"/>
      <c r="D294" s="163" t="s">
        <v>182</v>
      </c>
      <c r="E294" s="169" t="s">
        <v>1</v>
      </c>
      <c r="F294" s="170" t="s">
        <v>1018</v>
      </c>
      <c r="H294" s="171">
        <v>158.34899999999999</v>
      </c>
      <c r="I294" s="6"/>
      <c r="L294" s="168"/>
      <c r="M294" s="172"/>
      <c r="N294" s="173"/>
      <c r="O294" s="173"/>
      <c r="P294" s="173"/>
      <c r="Q294" s="173"/>
      <c r="R294" s="173"/>
      <c r="S294" s="173"/>
      <c r="T294" s="174"/>
      <c r="AT294" s="169" t="s">
        <v>182</v>
      </c>
      <c r="AU294" s="169" t="s">
        <v>83</v>
      </c>
      <c r="AV294" s="167" t="s">
        <v>83</v>
      </c>
      <c r="AW294" s="167" t="s">
        <v>31</v>
      </c>
      <c r="AX294" s="167" t="s">
        <v>81</v>
      </c>
      <c r="AY294" s="169" t="s">
        <v>171</v>
      </c>
    </row>
    <row r="295" spans="1:65" s="138" customFormat="1" ht="22.9" customHeight="1">
      <c r="B295" s="139"/>
      <c r="D295" s="140" t="s">
        <v>73</v>
      </c>
      <c r="E295" s="149" t="s">
        <v>580</v>
      </c>
      <c r="F295" s="149" t="s">
        <v>581</v>
      </c>
      <c r="I295" s="4"/>
      <c r="J295" s="150">
        <f>BK295</f>
        <v>0</v>
      </c>
      <c r="L295" s="139"/>
      <c r="M295" s="143"/>
      <c r="N295" s="144"/>
      <c r="O295" s="144"/>
      <c r="P295" s="145">
        <f>SUM(P296:P299)</f>
        <v>0</v>
      </c>
      <c r="Q295" s="144"/>
      <c r="R295" s="145">
        <f>SUM(R296:R299)</f>
        <v>0</v>
      </c>
      <c r="S295" s="144"/>
      <c r="T295" s="146">
        <f>SUM(T296:T299)</f>
        <v>0</v>
      </c>
      <c r="AR295" s="140" t="s">
        <v>81</v>
      </c>
      <c r="AT295" s="147" t="s">
        <v>73</v>
      </c>
      <c r="AU295" s="147" t="s">
        <v>81</v>
      </c>
      <c r="AY295" s="140" t="s">
        <v>171</v>
      </c>
      <c r="BK295" s="148">
        <f>SUM(BK296:BK299)</f>
        <v>0</v>
      </c>
    </row>
    <row r="296" spans="1:65" s="27" customFormat="1" ht="21.75" customHeight="1">
      <c r="A296" s="23"/>
      <c r="B296" s="24"/>
      <c r="C296" s="151" t="s">
        <v>481</v>
      </c>
      <c r="D296" s="151" t="s">
        <v>173</v>
      </c>
      <c r="E296" s="152" t="s">
        <v>583</v>
      </c>
      <c r="F296" s="153" t="s">
        <v>584</v>
      </c>
      <c r="G296" s="154" t="s">
        <v>223</v>
      </c>
      <c r="H296" s="155">
        <v>502.13299999999998</v>
      </c>
      <c r="I296" s="5"/>
      <c r="J296" s="156">
        <f>ROUND(I296*H296,2)</f>
        <v>0</v>
      </c>
      <c r="K296" s="153" t="s">
        <v>177</v>
      </c>
      <c r="L296" s="24"/>
      <c r="M296" s="157" t="s">
        <v>1</v>
      </c>
      <c r="N296" s="158" t="s">
        <v>39</v>
      </c>
      <c r="O296" s="51"/>
      <c r="P296" s="159">
        <f>O296*H296</f>
        <v>0</v>
      </c>
      <c r="Q296" s="159">
        <v>0</v>
      </c>
      <c r="R296" s="159">
        <f>Q296*H296</f>
        <v>0</v>
      </c>
      <c r="S296" s="159">
        <v>0</v>
      </c>
      <c r="T296" s="160">
        <f>S296*H296</f>
        <v>0</v>
      </c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R296" s="161" t="s">
        <v>178</v>
      </c>
      <c r="AT296" s="161" t="s">
        <v>173</v>
      </c>
      <c r="AU296" s="161" t="s">
        <v>83</v>
      </c>
      <c r="AY296" s="11" t="s">
        <v>171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1" t="s">
        <v>81</v>
      </c>
      <c r="BK296" s="162">
        <f>ROUND(I296*H296,2)</f>
        <v>0</v>
      </c>
      <c r="BL296" s="11" t="s">
        <v>178</v>
      </c>
      <c r="BM296" s="161" t="s">
        <v>1019</v>
      </c>
    </row>
    <row r="297" spans="1:65" s="27" customFormat="1" ht="29.25">
      <c r="A297" s="23"/>
      <c r="B297" s="24"/>
      <c r="C297" s="23"/>
      <c r="D297" s="163" t="s">
        <v>180</v>
      </c>
      <c r="E297" s="23"/>
      <c r="F297" s="164" t="s">
        <v>586</v>
      </c>
      <c r="G297" s="23"/>
      <c r="H297" s="23"/>
      <c r="I297" s="3"/>
      <c r="J297" s="23"/>
      <c r="K297" s="23"/>
      <c r="L297" s="24"/>
      <c r="M297" s="165"/>
      <c r="N297" s="166"/>
      <c r="O297" s="51"/>
      <c r="P297" s="51"/>
      <c r="Q297" s="51"/>
      <c r="R297" s="51"/>
      <c r="S297" s="51"/>
      <c r="T297" s="52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T297" s="11" t="s">
        <v>180</v>
      </c>
      <c r="AU297" s="11" t="s">
        <v>83</v>
      </c>
    </row>
    <row r="298" spans="1:65" s="27" customFormat="1" ht="21.75" customHeight="1">
      <c r="A298" s="23"/>
      <c r="B298" s="24"/>
      <c r="C298" s="151" t="s">
        <v>487</v>
      </c>
      <c r="D298" s="151" t="s">
        <v>173</v>
      </c>
      <c r="E298" s="152" t="s">
        <v>588</v>
      </c>
      <c r="F298" s="153" t="s">
        <v>589</v>
      </c>
      <c r="G298" s="154" t="s">
        <v>223</v>
      </c>
      <c r="H298" s="155">
        <v>502.13299999999998</v>
      </c>
      <c r="I298" s="5"/>
      <c r="J298" s="156">
        <f>ROUND(I298*H298,2)</f>
        <v>0</v>
      </c>
      <c r="K298" s="153" t="s">
        <v>177</v>
      </c>
      <c r="L298" s="24"/>
      <c r="M298" s="157" t="s">
        <v>1</v>
      </c>
      <c r="N298" s="158" t="s">
        <v>39</v>
      </c>
      <c r="O298" s="51"/>
      <c r="P298" s="159">
        <f>O298*H298</f>
        <v>0</v>
      </c>
      <c r="Q298" s="159">
        <v>0</v>
      </c>
      <c r="R298" s="159">
        <f>Q298*H298</f>
        <v>0</v>
      </c>
      <c r="S298" s="159">
        <v>0</v>
      </c>
      <c r="T298" s="160">
        <f>S298*H298</f>
        <v>0</v>
      </c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R298" s="161" t="s">
        <v>178</v>
      </c>
      <c r="AT298" s="161" t="s">
        <v>173</v>
      </c>
      <c r="AU298" s="161" t="s">
        <v>83</v>
      </c>
      <c r="AY298" s="11" t="s">
        <v>171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1" t="s">
        <v>81</v>
      </c>
      <c r="BK298" s="162">
        <f>ROUND(I298*H298,2)</f>
        <v>0</v>
      </c>
      <c r="BL298" s="11" t="s">
        <v>178</v>
      </c>
      <c r="BM298" s="161" t="s">
        <v>1020</v>
      </c>
    </row>
    <row r="299" spans="1:65" s="27" customFormat="1" ht="29.25">
      <c r="A299" s="23"/>
      <c r="B299" s="24"/>
      <c r="C299" s="23"/>
      <c r="D299" s="163" t="s">
        <v>180</v>
      </c>
      <c r="E299" s="23"/>
      <c r="F299" s="164" t="s">
        <v>591</v>
      </c>
      <c r="G299" s="23"/>
      <c r="H299" s="23"/>
      <c r="I299" s="3"/>
      <c r="J299" s="23"/>
      <c r="K299" s="23"/>
      <c r="L299" s="24"/>
      <c r="M299" s="165"/>
      <c r="N299" s="166"/>
      <c r="O299" s="51"/>
      <c r="P299" s="51"/>
      <c r="Q299" s="51"/>
      <c r="R299" s="51"/>
      <c r="S299" s="51"/>
      <c r="T299" s="52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T299" s="11" t="s">
        <v>180</v>
      </c>
      <c r="AU299" s="11" t="s">
        <v>83</v>
      </c>
    </row>
    <row r="300" spans="1:65" s="138" customFormat="1" ht="25.9" customHeight="1">
      <c r="B300" s="139"/>
      <c r="D300" s="140" t="s">
        <v>73</v>
      </c>
      <c r="E300" s="141" t="s">
        <v>592</v>
      </c>
      <c r="F300" s="141" t="s">
        <v>593</v>
      </c>
      <c r="I300" s="4"/>
      <c r="J300" s="142">
        <f>BK300</f>
        <v>0</v>
      </c>
      <c r="L300" s="139"/>
      <c r="M300" s="143"/>
      <c r="N300" s="144"/>
      <c r="O300" s="144"/>
      <c r="P300" s="145">
        <f>P301</f>
        <v>0</v>
      </c>
      <c r="Q300" s="144"/>
      <c r="R300" s="145">
        <f>R301</f>
        <v>0.10302230000000001</v>
      </c>
      <c r="S300" s="144"/>
      <c r="T300" s="146">
        <f>T301</f>
        <v>0</v>
      </c>
      <c r="AR300" s="140" t="s">
        <v>83</v>
      </c>
      <c r="AT300" s="147" t="s">
        <v>73</v>
      </c>
      <c r="AU300" s="147" t="s">
        <v>74</v>
      </c>
      <c r="AY300" s="140" t="s">
        <v>171</v>
      </c>
      <c r="BK300" s="148">
        <f>BK301</f>
        <v>0</v>
      </c>
    </row>
    <row r="301" spans="1:65" s="138" customFormat="1" ht="22.9" customHeight="1">
      <c r="B301" s="139"/>
      <c r="D301" s="140" t="s">
        <v>73</v>
      </c>
      <c r="E301" s="149" t="s">
        <v>594</v>
      </c>
      <c r="F301" s="149" t="s">
        <v>595</v>
      </c>
      <c r="I301" s="4"/>
      <c r="J301" s="150">
        <f>BK301</f>
        <v>0</v>
      </c>
      <c r="L301" s="139"/>
      <c r="M301" s="143"/>
      <c r="N301" s="144"/>
      <c r="O301" s="144"/>
      <c r="P301" s="145">
        <f>SUM(P302:P308)</f>
        <v>0</v>
      </c>
      <c r="Q301" s="144"/>
      <c r="R301" s="145">
        <f>SUM(R302:R308)</f>
        <v>0.10302230000000001</v>
      </c>
      <c r="S301" s="144"/>
      <c r="T301" s="146">
        <f>SUM(T302:T308)</f>
        <v>0</v>
      </c>
      <c r="AR301" s="140" t="s">
        <v>83</v>
      </c>
      <c r="AT301" s="147" t="s">
        <v>73</v>
      </c>
      <c r="AU301" s="147" t="s">
        <v>81</v>
      </c>
      <c r="AY301" s="140" t="s">
        <v>171</v>
      </c>
      <c r="BK301" s="148">
        <f>SUM(BK302:BK308)</f>
        <v>0</v>
      </c>
    </row>
    <row r="302" spans="1:65" s="27" customFormat="1" ht="21.75" customHeight="1">
      <c r="A302" s="23"/>
      <c r="B302" s="24"/>
      <c r="C302" s="151" t="s">
        <v>493</v>
      </c>
      <c r="D302" s="151" t="s">
        <v>173</v>
      </c>
      <c r="E302" s="152" t="s">
        <v>905</v>
      </c>
      <c r="F302" s="153" t="s">
        <v>906</v>
      </c>
      <c r="G302" s="154" t="s">
        <v>176</v>
      </c>
      <c r="H302" s="155">
        <v>67.41</v>
      </c>
      <c r="I302" s="5"/>
      <c r="J302" s="156">
        <f>ROUND(I302*H302,2)</f>
        <v>0</v>
      </c>
      <c r="K302" s="153" t="s">
        <v>177</v>
      </c>
      <c r="L302" s="24"/>
      <c r="M302" s="157" t="s">
        <v>1</v>
      </c>
      <c r="N302" s="158" t="s">
        <v>39</v>
      </c>
      <c r="O302" s="51"/>
      <c r="P302" s="159">
        <f>O302*H302</f>
        <v>0</v>
      </c>
      <c r="Q302" s="159">
        <v>3.0000000000000001E-5</v>
      </c>
      <c r="R302" s="159">
        <f>Q302*H302</f>
        <v>2.0222999999999999E-3</v>
      </c>
      <c r="S302" s="159">
        <v>0</v>
      </c>
      <c r="T302" s="160">
        <f>S302*H302</f>
        <v>0</v>
      </c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R302" s="161" t="s">
        <v>258</v>
      </c>
      <c r="AT302" s="161" t="s">
        <v>173</v>
      </c>
      <c r="AU302" s="161" t="s">
        <v>83</v>
      </c>
      <c r="AY302" s="11" t="s">
        <v>171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1" t="s">
        <v>81</v>
      </c>
      <c r="BK302" s="162">
        <f>ROUND(I302*H302,2)</f>
        <v>0</v>
      </c>
      <c r="BL302" s="11" t="s">
        <v>258</v>
      </c>
      <c r="BM302" s="161" t="s">
        <v>1021</v>
      </c>
    </row>
    <row r="303" spans="1:65" s="27" customFormat="1" ht="29.25">
      <c r="A303" s="23"/>
      <c r="B303" s="24"/>
      <c r="C303" s="23"/>
      <c r="D303" s="163" t="s">
        <v>180</v>
      </c>
      <c r="E303" s="23"/>
      <c r="F303" s="164" t="s">
        <v>908</v>
      </c>
      <c r="G303" s="23"/>
      <c r="H303" s="23"/>
      <c r="I303" s="3"/>
      <c r="J303" s="23"/>
      <c r="K303" s="23"/>
      <c r="L303" s="24"/>
      <c r="M303" s="165"/>
      <c r="N303" s="166"/>
      <c r="O303" s="51"/>
      <c r="P303" s="51"/>
      <c r="Q303" s="51"/>
      <c r="R303" s="51"/>
      <c r="S303" s="51"/>
      <c r="T303" s="52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T303" s="11" t="s">
        <v>180</v>
      </c>
      <c r="AU303" s="11" t="s">
        <v>83</v>
      </c>
    </row>
    <row r="304" spans="1:65" s="27" customFormat="1" ht="16.5" customHeight="1">
      <c r="A304" s="23"/>
      <c r="B304" s="24"/>
      <c r="C304" s="175" t="s">
        <v>498</v>
      </c>
      <c r="D304" s="175" t="s">
        <v>259</v>
      </c>
      <c r="E304" s="176" t="s">
        <v>909</v>
      </c>
      <c r="F304" s="177" t="s">
        <v>910</v>
      </c>
      <c r="G304" s="178" t="s">
        <v>223</v>
      </c>
      <c r="H304" s="179">
        <v>0.10100000000000001</v>
      </c>
      <c r="I304" s="7"/>
      <c r="J304" s="180">
        <f>ROUND(I304*H304,2)</f>
        <v>0</v>
      </c>
      <c r="K304" s="177" t="s">
        <v>177</v>
      </c>
      <c r="L304" s="181"/>
      <c r="M304" s="182" t="s">
        <v>1</v>
      </c>
      <c r="N304" s="183" t="s">
        <v>39</v>
      </c>
      <c r="O304" s="51"/>
      <c r="P304" s="159">
        <f>O304*H304</f>
        <v>0</v>
      </c>
      <c r="Q304" s="159">
        <v>1</v>
      </c>
      <c r="R304" s="159">
        <f>Q304*H304</f>
        <v>0.10100000000000001</v>
      </c>
      <c r="S304" s="159">
        <v>0</v>
      </c>
      <c r="T304" s="160">
        <f>S304*H304</f>
        <v>0</v>
      </c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R304" s="161" t="s">
        <v>345</v>
      </c>
      <c r="AT304" s="161" t="s">
        <v>259</v>
      </c>
      <c r="AU304" s="161" t="s">
        <v>83</v>
      </c>
      <c r="AY304" s="11" t="s">
        <v>171</v>
      </c>
      <c r="BE304" s="162">
        <f>IF(N304="základní",J304,0)</f>
        <v>0</v>
      </c>
      <c r="BF304" s="162">
        <f>IF(N304="snížená",J304,0)</f>
        <v>0</v>
      </c>
      <c r="BG304" s="162">
        <f>IF(N304="zákl. přenesená",J304,0)</f>
        <v>0</v>
      </c>
      <c r="BH304" s="162">
        <f>IF(N304="sníž. přenesená",J304,0)</f>
        <v>0</v>
      </c>
      <c r="BI304" s="162">
        <f>IF(N304="nulová",J304,0)</f>
        <v>0</v>
      </c>
      <c r="BJ304" s="11" t="s">
        <v>81</v>
      </c>
      <c r="BK304" s="162">
        <f>ROUND(I304*H304,2)</f>
        <v>0</v>
      </c>
      <c r="BL304" s="11" t="s">
        <v>258</v>
      </c>
      <c r="BM304" s="161" t="s">
        <v>1022</v>
      </c>
    </row>
    <row r="305" spans="1:65" s="27" customFormat="1">
      <c r="A305" s="23"/>
      <c r="B305" s="24"/>
      <c r="C305" s="23"/>
      <c r="D305" s="163" t="s">
        <v>180</v>
      </c>
      <c r="E305" s="23"/>
      <c r="F305" s="164" t="s">
        <v>910</v>
      </c>
      <c r="G305" s="23"/>
      <c r="H305" s="23"/>
      <c r="I305" s="3"/>
      <c r="J305" s="23"/>
      <c r="K305" s="23"/>
      <c r="L305" s="24"/>
      <c r="M305" s="165"/>
      <c r="N305" s="166"/>
      <c r="O305" s="51"/>
      <c r="P305" s="51"/>
      <c r="Q305" s="51"/>
      <c r="R305" s="51"/>
      <c r="S305" s="51"/>
      <c r="T305" s="52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T305" s="11" t="s">
        <v>180</v>
      </c>
      <c r="AU305" s="11" t="s">
        <v>83</v>
      </c>
    </row>
    <row r="306" spans="1:65" s="167" customFormat="1">
      <c r="B306" s="168"/>
      <c r="D306" s="163" t="s">
        <v>182</v>
      </c>
      <c r="F306" s="170" t="s">
        <v>912</v>
      </c>
      <c r="H306" s="171">
        <v>0.10100000000000001</v>
      </c>
      <c r="I306" s="6"/>
      <c r="L306" s="168"/>
      <c r="M306" s="172"/>
      <c r="N306" s="173"/>
      <c r="O306" s="173"/>
      <c r="P306" s="173"/>
      <c r="Q306" s="173"/>
      <c r="R306" s="173"/>
      <c r="S306" s="173"/>
      <c r="T306" s="174"/>
      <c r="AT306" s="169" t="s">
        <v>182</v>
      </c>
      <c r="AU306" s="169" t="s">
        <v>83</v>
      </c>
      <c r="AV306" s="167" t="s">
        <v>83</v>
      </c>
      <c r="AW306" s="167" t="s">
        <v>3</v>
      </c>
      <c r="AX306" s="167" t="s">
        <v>81</v>
      </c>
      <c r="AY306" s="169" t="s">
        <v>171</v>
      </c>
    </row>
    <row r="307" spans="1:65" s="27" customFormat="1" ht="21.75" customHeight="1">
      <c r="A307" s="23"/>
      <c r="B307" s="24"/>
      <c r="C307" s="151" t="s">
        <v>503</v>
      </c>
      <c r="D307" s="151" t="s">
        <v>173</v>
      </c>
      <c r="E307" s="152" t="s">
        <v>649</v>
      </c>
      <c r="F307" s="153" t="s">
        <v>650</v>
      </c>
      <c r="G307" s="154" t="s">
        <v>651</v>
      </c>
      <c r="H307" s="193">
        <v>43.043999999999997</v>
      </c>
      <c r="I307" s="5"/>
      <c r="J307" s="156">
        <f>ROUND(I307*H307,2)</f>
        <v>0</v>
      </c>
      <c r="K307" s="153" t="s">
        <v>177</v>
      </c>
      <c r="L307" s="24"/>
      <c r="M307" s="157" t="s">
        <v>1</v>
      </c>
      <c r="N307" s="158" t="s">
        <v>39</v>
      </c>
      <c r="O307" s="51"/>
      <c r="P307" s="159">
        <f>O307*H307</f>
        <v>0</v>
      </c>
      <c r="Q307" s="159">
        <v>0</v>
      </c>
      <c r="R307" s="159">
        <f>Q307*H307</f>
        <v>0</v>
      </c>
      <c r="S307" s="159">
        <v>0</v>
      </c>
      <c r="T307" s="160">
        <f>S307*H307</f>
        <v>0</v>
      </c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R307" s="161" t="s">
        <v>258</v>
      </c>
      <c r="AT307" s="161" t="s">
        <v>173</v>
      </c>
      <c r="AU307" s="161" t="s">
        <v>83</v>
      </c>
      <c r="AY307" s="11" t="s">
        <v>171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1" t="s">
        <v>81</v>
      </c>
      <c r="BK307" s="162">
        <f>ROUND(I307*H307,2)</f>
        <v>0</v>
      </c>
      <c r="BL307" s="11" t="s">
        <v>258</v>
      </c>
      <c r="BM307" s="161" t="s">
        <v>1023</v>
      </c>
    </row>
    <row r="308" spans="1:65" s="27" customFormat="1" ht="29.25">
      <c r="A308" s="23"/>
      <c r="B308" s="24"/>
      <c r="C308" s="23"/>
      <c r="D308" s="163" t="s">
        <v>180</v>
      </c>
      <c r="E308" s="23"/>
      <c r="F308" s="164" t="s">
        <v>653</v>
      </c>
      <c r="G308" s="23"/>
      <c r="H308" s="23"/>
      <c r="I308" s="3"/>
      <c r="J308" s="23"/>
      <c r="K308" s="23"/>
      <c r="L308" s="24"/>
      <c r="M308" s="165"/>
      <c r="N308" s="166"/>
      <c r="O308" s="51"/>
      <c r="P308" s="51"/>
      <c r="Q308" s="51"/>
      <c r="R308" s="51"/>
      <c r="S308" s="51"/>
      <c r="T308" s="52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T308" s="11" t="s">
        <v>180</v>
      </c>
      <c r="AU308" s="11" t="s">
        <v>83</v>
      </c>
    </row>
    <row r="309" spans="1:65" s="138" customFormat="1" ht="25.9" customHeight="1">
      <c r="B309" s="139"/>
      <c r="D309" s="140" t="s">
        <v>73</v>
      </c>
      <c r="E309" s="141" t="s">
        <v>259</v>
      </c>
      <c r="F309" s="141" t="s">
        <v>701</v>
      </c>
      <c r="I309" s="4"/>
      <c r="J309" s="142">
        <f>BK309</f>
        <v>0</v>
      </c>
      <c r="L309" s="139"/>
      <c r="M309" s="143"/>
      <c r="N309" s="144"/>
      <c r="O309" s="144"/>
      <c r="P309" s="145">
        <f>P310</f>
        <v>0</v>
      </c>
      <c r="Q309" s="144"/>
      <c r="R309" s="145">
        <f>R310</f>
        <v>3.8197999999999996E-2</v>
      </c>
      <c r="S309" s="144"/>
      <c r="T309" s="146">
        <f>T310</f>
        <v>0</v>
      </c>
      <c r="AR309" s="140" t="s">
        <v>188</v>
      </c>
      <c r="AT309" s="147" t="s">
        <v>73</v>
      </c>
      <c r="AU309" s="147" t="s">
        <v>74</v>
      </c>
      <c r="AY309" s="140" t="s">
        <v>171</v>
      </c>
      <c r="BK309" s="148">
        <f>BK310</f>
        <v>0</v>
      </c>
    </row>
    <row r="310" spans="1:65" s="138" customFormat="1" ht="22.9" customHeight="1">
      <c r="B310" s="139"/>
      <c r="D310" s="140" t="s">
        <v>73</v>
      </c>
      <c r="E310" s="149" t="s">
        <v>702</v>
      </c>
      <c r="F310" s="149" t="s">
        <v>703</v>
      </c>
      <c r="I310" s="4"/>
      <c r="J310" s="150">
        <f>BK310</f>
        <v>0</v>
      </c>
      <c r="L310" s="139"/>
      <c r="M310" s="143"/>
      <c r="N310" s="144"/>
      <c r="O310" s="144"/>
      <c r="P310" s="145">
        <f>SUM(P311:P314)</f>
        <v>0</v>
      </c>
      <c r="Q310" s="144"/>
      <c r="R310" s="145">
        <f>SUM(R311:R314)</f>
        <v>3.8197999999999996E-2</v>
      </c>
      <c r="S310" s="144"/>
      <c r="T310" s="146">
        <f>SUM(T311:T314)</f>
        <v>0</v>
      </c>
      <c r="AR310" s="140" t="s">
        <v>188</v>
      </c>
      <c r="AT310" s="147" t="s">
        <v>73</v>
      </c>
      <c r="AU310" s="147" t="s">
        <v>81</v>
      </c>
      <c r="AY310" s="140" t="s">
        <v>171</v>
      </c>
      <c r="BK310" s="148">
        <f>SUM(BK311:BK314)</f>
        <v>0</v>
      </c>
    </row>
    <row r="311" spans="1:65" s="27" customFormat="1" ht="16.5" customHeight="1">
      <c r="A311" s="23"/>
      <c r="B311" s="24"/>
      <c r="C311" s="151" t="s">
        <v>507</v>
      </c>
      <c r="D311" s="151" t="s">
        <v>173</v>
      </c>
      <c r="E311" s="152" t="s">
        <v>705</v>
      </c>
      <c r="F311" s="153" t="s">
        <v>706</v>
      </c>
      <c r="G311" s="154" t="s">
        <v>435</v>
      </c>
      <c r="H311" s="155">
        <v>0.02</v>
      </c>
      <c r="I311" s="5"/>
      <c r="J311" s="156">
        <f>ROUND(I311*H311,2)</f>
        <v>0</v>
      </c>
      <c r="K311" s="153" t="s">
        <v>177</v>
      </c>
      <c r="L311" s="24"/>
      <c r="M311" s="157" t="s">
        <v>1</v>
      </c>
      <c r="N311" s="158" t="s">
        <v>39</v>
      </c>
      <c r="O311" s="51"/>
      <c r="P311" s="159">
        <f>O311*H311</f>
        <v>0</v>
      </c>
      <c r="Q311" s="159">
        <v>9.9000000000000008E-3</v>
      </c>
      <c r="R311" s="159">
        <f>Q311*H311</f>
        <v>1.9800000000000002E-4</v>
      </c>
      <c r="S311" s="159">
        <v>0</v>
      </c>
      <c r="T311" s="160">
        <f>S311*H311</f>
        <v>0</v>
      </c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R311" s="161" t="s">
        <v>511</v>
      </c>
      <c r="AT311" s="161" t="s">
        <v>173</v>
      </c>
      <c r="AU311" s="161" t="s">
        <v>83</v>
      </c>
      <c r="AY311" s="11" t="s">
        <v>171</v>
      </c>
      <c r="BE311" s="162">
        <f>IF(N311="základní",J311,0)</f>
        <v>0</v>
      </c>
      <c r="BF311" s="162">
        <f>IF(N311="snížená",J311,0)</f>
        <v>0</v>
      </c>
      <c r="BG311" s="162">
        <f>IF(N311="zákl. přenesená",J311,0)</f>
        <v>0</v>
      </c>
      <c r="BH311" s="162">
        <f>IF(N311="sníž. přenesená",J311,0)</f>
        <v>0</v>
      </c>
      <c r="BI311" s="162">
        <f>IF(N311="nulová",J311,0)</f>
        <v>0</v>
      </c>
      <c r="BJ311" s="11" t="s">
        <v>81</v>
      </c>
      <c r="BK311" s="162">
        <f>ROUND(I311*H311,2)</f>
        <v>0</v>
      </c>
      <c r="BL311" s="11" t="s">
        <v>511</v>
      </c>
      <c r="BM311" s="161" t="s">
        <v>1024</v>
      </c>
    </row>
    <row r="312" spans="1:65" s="27" customFormat="1">
      <c r="A312" s="23"/>
      <c r="B312" s="24"/>
      <c r="C312" s="23"/>
      <c r="D312" s="163" t="s">
        <v>180</v>
      </c>
      <c r="E312" s="23"/>
      <c r="F312" s="164" t="s">
        <v>708</v>
      </c>
      <c r="G312" s="23"/>
      <c r="H312" s="23"/>
      <c r="I312" s="3"/>
      <c r="J312" s="23"/>
      <c r="K312" s="23"/>
      <c r="L312" s="24"/>
      <c r="M312" s="165"/>
      <c r="N312" s="166"/>
      <c r="O312" s="51"/>
      <c r="P312" s="51"/>
      <c r="Q312" s="51"/>
      <c r="R312" s="51"/>
      <c r="S312" s="51"/>
      <c r="T312" s="52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T312" s="11" t="s">
        <v>180</v>
      </c>
      <c r="AU312" s="11" t="s">
        <v>83</v>
      </c>
    </row>
    <row r="313" spans="1:65" s="27" customFormat="1" ht="21.75" customHeight="1">
      <c r="A313" s="23"/>
      <c r="B313" s="24"/>
      <c r="C313" s="151" t="s">
        <v>511</v>
      </c>
      <c r="D313" s="151" t="s">
        <v>173</v>
      </c>
      <c r="E313" s="152" t="s">
        <v>710</v>
      </c>
      <c r="F313" s="153" t="s">
        <v>711</v>
      </c>
      <c r="G313" s="154" t="s">
        <v>191</v>
      </c>
      <c r="H313" s="155">
        <v>20</v>
      </c>
      <c r="I313" s="5"/>
      <c r="J313" s="156">
        <f>ROUND(I313*H313,2)</f>
        <v>0</v>
      </c>
      <c r="K313" s="153" t="s">
        <v>177</v>
      </c>
      <c r="L313" s="24"/>
      <c r="M313" s="157" t="s">
        <v>1</v>
      </c>
      <c r="N313" s="158" t="s">
        <v>39</v>
      </c>
      <c r="O313" s="51"/>
      <c r="P313" s="159">
        <f>O313*H313</f>
        <v>0</v>
      </c>
      <c r="Q313" s="159">
        <v>1.9E-3</v>
      </c>
      <c r="R313" s="159">
        <f>Q313*H313</f>
        <v>3.7999999999999999E-2</v>
      </c>
      <c r="S313" s="159">
        <v>0</v>
      </c>
      <c r="T313" s="160">
        <f>S313*H313</f>
        <v>0</v>
      </c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R313" s="161" t="s">
        <v>511</v>
      </c>
      <c r="AT313" s="161" t="s">
        <v>173</v>
      </c>
      <c r="AU313" s="161" t="s">
        <v>83</v>
      </c>
      <c r="AY313" s="11" t="s">
        <v>171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1" t="s">
        <v>81</v>
      </c>
      <c r="BK313" s="162">
        <f>ROUND(I313*H313,2)</f>
        <v>0</v>
      </c>
      <c r="BL313" s="11" t="s">
        <v>511</v>
      </c>
      <c r="BM313" s="161" t="s">
        <v>1025</v>
      </c>
    </row>
    <row r="314" spans="1:65" s="27" customFormat="1" ht="19.5">
      <c r="A314" s="23"/>
      <c r="B314" s="24"/>
      <c r="C314" s="23"/>
      <c r="D314" s="163" t="s">
        <v>180</v>
      </c>
      <c r="E314" s="23"/>
      <c r="F314" s="164" t="s">
        <v>713</v>
      </c>
      <c r="G314" s="23"/>
      <c r="H314" s="23"/>
      <c r="I314" s="3"/>
      <c r="J314" s="23"/>
      <c r="K314" s="23"/>
      <c r="L314" s="24"/>
      <c r="M314" s="165"/>
      <c r="N314" s="166"/>
      <c r="O314" s="51"/>
      <c r="P314" s="51"/>
      <c r="Q314" s="51"/>
      <c r="R314" s="51"/>
      <c r="S314" s="51"/>
      <c r="T314" s="52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T314" s="11" t="s">
        <v>180</v>
      </c>
      <c r="AU314" s="11" t="s">
        <v>83</v>
      </c>
    </row>
    <row r="315" spans="1:65" s="138" customFormat="1" ht="25.9" customHeight="1">
      <c r="B315" s="139"/>
      <c r="D315" s="140" t="s">
        <v>73</v>
      </c>
      <c r="E315" s="141" t="s">
        <v>714</v>
      </c>
      <c r="F315" s="141" t="s">
        <v>715</v>
      </c>
      <c r="I315" s="4"/>
      <c r="J315" s="142">
        <f>BK315</f>
        <v>0</v>
      </c>
      <c r="L315" s="139"/>
      <c r="M315" s="143"/>
      <c r="N315" s="144"/>
      <c r="O315" s="144"/>
      <c r="P315" s="145">
        <f>SUM(P316:P318)</f>
        <v>0</v>
      </c>
      <c r="Q315" s="144"/>
      <c r="R315" s="145">
        <f>SUM(R316:R318)</f>
        <v>0</v>
      </c>
      <c r="S315" s="144"/>
      <c r="T315" s="146">
        <f>SUM(T316:T318)</f>
        <v>0</v>
      </c>
      <c r="AR315" s="140" t="s">
        <v>178</v>
      </c>
      <c r="AT315" s="147" t="s">
        <v>73</v>
      </c>
      <c r="AU315" s="147" t="s">
        <v>74</v>
      </c>
      <c r="AY315" s="140" t="s">
        <v>171</v>
      </c>
      <c r="BK315" s="148">
        <f>SUM(BK316:BK318)</f>
        <v>0</v>
      </c>
    </row>
    <row r="316" spans="1:65" s="27" customFormat="1" ht="21.75" customHeight="1">
      <c r="A316" s="23"/>
      <c r="B316" s="24"/>
      <c r="C316" s="151" t="s">
        <v>517</v>
      </c>
      <c r="D316" s="151" t="s">
        <v>173</v>
      </c>
      <c r="E316" s="152" t="s">
        <v>916</v>
      </c>
      <c r="F316" s="153" t="s">
        <v>917</v>
      </c>
      <c r="G316" s="154" t="s">
        <v>379</v>
      </c>
      <c r="H316" s="155">
        <v>0.33300000000000002</v>
      </c>
      <c r="I316" s="5"/>
      <c r="J316" s="156">
        <f>ROUND(I316*H316,2)</f>
        <v>0</v>
      </c>
      <c r="K316" s="153" t="s">
        <v>380</v>
      </c>
      <c r="L316" s="24"/>
      <c r="M316" s="157" t="s">
        <v>1</v>
      </c>
      <c r="N316" s="158" t="s">
        <v>39</v>
      </c>
      <c r="O316" s="51"/>
      <c r="P316" s="159">
        <f>O316*H316</f>
        <v>0</v>
      </c>
      <c r="Q316" s="159">
        <v>0</v>
      </c>
      <c r="R316" s="159">
        <f>Q316*H316</f>
        <v>0</v>
      </c>
      <c r="S316" s="159">
        <v>0</v>
      </c>
      <c r="T316" s="160">
        <f>S316*H316</f>
        <v>0</v>
      </c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R316" s="161" t="s">
        <v>918</v>
      </c>
      <c r="AT316" s="161" t="s">
        <v>173</v>
      </c>
      <c r="AU316" s="161" t="s">
        <v>81</v>
      </c>
      <c r="AY316" s="11" t="s">
        <v>171</v>
      </c>
      <c r="BE316" s="162">
        <f>IF(N316="základní",J316,0)</f>
        <v>0</v>
      </c>
      <c r="BF316" s="162">
        <f>IF(N316="snížená",J316,0)</f>
        <v>0</v>
      </c>
      <c r="BG316" s="162">
        <f>IF(N316="zákl. přenesená",J316,0)</f>
        <v>0</v>
      </c>
      <c r="BH316" s="162">
        <f>IF(N316="sníž. přenesená",J316,0)</f>
        <v>0</v>
      </c>
      <c r="BI316" s="162">
        <f>IF(N316="nulová",J316,0)</f>
        <v>0</v>
      </c>
      <c r="BJ316" s="11" t="s">
        <v>81</v>
      </c>
      <c r="BK316" s="162">
        <f>ROUND(I316*H316,2)</f>
        <v>0</v>
      </c>
      <c r="BL316" s="11" t="s">
        <v>918</v>
      </c>
      <c r="BM316" s="161" t="s">
        <v>1026</v>
      </c>
    </row>
    <row r="317" spans="1:65" s="27" customFormat="1" ht="19.5">
      <c r="A317" s="23"/>
      <c r="B317" s="24"/>
      <c r="C317" s="23"/>
      <c r="D317" s="163" t="s">
        <v>180</v>
      </c>
      <c r="E317" s="23"/>
      <c r="F317" s="164" t="s">
        <v>917</v>
      </c>
      <c r="G317" s="23"/>
      <c r="H317" s="23"/>
      <c r="I317" s="23"/>
      <c r="J317" s="23"/>
      <c r="K317" s="23"/>
      <c r="L317" s="24"/>
      <c r="M317" s="165"/>
      <c r="N317" s="166"/>
      <c r="O317" s="51"/>
      <c r="P317" s="51"/>
      <c r="Q317" s="51"/>
      <c r="R317" s="51"/>
      <c r="S317" s="51"/>
      <c r="T317" s="52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T317" s="11" t="s">
        <v>180</v>
      </c>
      <c r="AU317" s="11" t="s">
        <v>81</v>
      </c>
    </row>
    <row r="318" spans="1:65" s="27" customFormat="1" ht="19.5">
      <c r="A318" s="23"/>
      <c r="B318" s="24"/>
      <c r="C318" s="23"/>
      <c r="D318" s="163" t="s">
        <v>325</v>
      </c>
      <c r="E318" s="23"/>
      <c r="F318" s="184" t="s">
        <v>920</v>
      </c>
      <c r="G318" s="23"/>
      <c r="H318" s="23"/>
      <c r="I318" s="23"/>
      <c r="J318" s="23"/>
      <c r="K318" s="23"/>
      <c r="L318" s="24"/>
      <c r="M318" s="198"/>
      <c r="N318" s="199"/>
      <c r="O318" s="200"/>
      <c r="P318" s="200"/>
      <c r="Q318" s="200"/>
      <c r="R318" s="200"/>
      <c r="S318" s="200"/>
      <c r="T318" s="201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T318" s="11" t="s">
        <v>325</v>
      </c>
      <c r="AU318" s="11" t="s">
        <v>81</v>
      </c>
    </row>
    <row r="319" spans="1:65" s="27" customFormat="1" ht="6.95" customHeight="1">
      <c r="A319" s="23"/>
      <c r="B319" s="39"/>
      <c r="C319" s="40"/>
      <c r="D319" s="40"/>
      <c r="E319" s="40"/>
      <c r="F319" s="40"/>
      <c r="G319" s="40"/>
      <c r="H319" s="40"/>
      <c r="I319" s="40"/>
      <c r="J319" s="40"/>
      <c r="K319" s="40"/>
      <c r="L319" s="24"/>
      <c r="M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</row>
  </sheetData>
  <sheetProtection password="9F15" sheet="1" objects="1" scenarios="1"/>
  <autoFilter ref="C133:K318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topLeftCell="A109" workbookViewId="0">
      <selection activeCell="I24" sqref="I24"/>
    </sheetView>
  </sheetViews>
  <sheetFormatPr defaultRowHeight="11.25"/>
  <cols>
    <col min="1" max="1" width="8.33203125" style="10" customWidth="1"/>
    <col min="2" max="2" width="1.6640625" style="10" customWidth="1"/>
    <col min="3" max="3" width="4.1640625" style="10" customWidth="1"/>
    <col min="4" max="4" width="4.33203125" style="10" customWidth="1"/>
    <col min="5" max="5" width="17.1640625" style="10" customWidth="1"/>
    <col min="6" max="6" width="50.83203125" style="10" customWidth="1"/>
    <col min="7" max="7" width="7" style="10" customWidth="1"/>
    <col min="8" max="8" width="11.5" style="10" customWidth="1"/>
    <col min="9" max="11" width="20.1640625" style="10" customWidth="1"/>
    <col min="12" max="12" width="9.33203125" style="10" customWidth="1"/>
    <col min="13" max="13" width="10.83203125" style="10" hidden="1" customWidth="1"/>
    <col min="14" max="14" width="9.33203125" style="10" hidden="1"/>
    <col min="15" max="20" width="14.1640625" style="10" hidden="1" customWidth="1"/>
    <col min="21" max="21" width="16.33203125" style="10" hidden="1" customWidth="1"/>
    <col min="22" max="22" width="12.33203125" style="10" customWidth="1"/>
    <col min="23" max="23" width="16.33203125" style="10" customWidth="1"/>
    <col min="24" max="24" width="12.33203125" style="10" customWidth="1"/>
    <col min="25" max="25" width="15" style="10" customWidth="1"/>
    <col min="26" max="26" width="11" style="10" customWidth="1"/>
    <col min="27" max="27" width="15" style="10" customWidth="1"/>
    <col min="28" max="28" width="16.33203125" style="10" customWidth="1"/>
    <col min="29" max="29" width="11" style="10" customWidth="1"/>
    <col min="30" max="30" width="15" style="10" customWidth="1"/>
    <col min="31" max="31" width="16.33203125" style="10" customWidth="1"/>
    <col min="32" max="43" width="9.33203125" style="10"/>
    <col min="44" max="65" width="9.33203125" style="10" hidden="1"/>
    <col min="66" max="16384" width="9.33203125" style="10"/>
  </cols>
  <sheetData>
    <row r="2" spans="1:46" ht="36.950000000000003" customHeight="1">
      <c r="L2" s="219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1" t="s">
        <v>106</v>
      </c>
    </row>
    <row r="3" spans="1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83</v>
      </c>
    </row>
    <row r="4" spans="1:46" ht="24.95" customHeight="1">
      <c r="B4" s="14"/>
      <c r="D4" s="15" t="s">
        <v>119</v>
      </c>
      <c r="L4" s="14"/>
      <c r="M4" s="94" t="s">
        <v>10</v>
      </c>
      <c r="AT4" s="11" t="s">
        <v>3</v>
      </c>
    </row>
    <row r="5" spans="1:46" ht="6.95" customHeight="1">
      <c r="B5" s="14"/>
      <c r="L5" s="14"/>
    </row>
    <row r="6" spans="1:46" ht="12" customHeight="1">
      <c r="B6" s="14"/>
      <c r="D6" s="20" t="s">
        <v>16</v>
      </c>
      <c r="L6" s="14"/>
    </row>
    <row r="7" spans="1:46" ht="16.5" customHeight="1">
      <c r="B7" s="14"/>
      <c r="E7" s="254" t="str">
        <f>'Rekapitulace zakázky'!K6</f>
        <v>Oprava mostních objektů v úseku Choceň - Borohrádek</v>
      </c>
      <c r="F7" s="255"/>
      <c r="G7" s="255"/>
      <c r="H7" s="255"/>
      <c r="L7" s="14"/>
    </row>
    <row r="8" spans="1:46" ht="12" customHeight="1">
      <c r="B8" s="14"/>
      <c r="D8" s="20" t="s">
        <v>129</v>
      </c>
      <c r="L8" s="14"/>
    </row>
    <row r="9" spans="1:46" s="27" customFormat="1" ht="16.5" customHeight="1">
      <c r="A9" s="23"/>
      <c r="B9" s="24"/>
      <c r="C9" s="23"/>
      <c r="D9" s="23"/>
      <c r="E9" s="254" t="s">
        <v>930</v>
      </c>
      <c r="F9" s="253"/>
      <c r="G9" s="253"/>
      <c r="H9" s="253"/>
      <c r="I9" s="23"/>
      <c r="J9" s="23"/>
      <c r="K9" s="23"/>
      <c r="L9" s="34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46" s="27" customFormat="1" ht="12" customHeight="1">
      <c r="A10" s="23"/>
      <c r="B10" s="24"/>
      <c r="C10" s="23"/>
      <c r="D10" s="20" t="s">
        <v>133</v>
      </c>
      <c r="E10" s="23"/>
      <c r="F10" s="23"/>
      <c r="G10" s="23"/>
      <c r="H10" s="23"/>
      <c r="I10" s="23"/>
      <c r="J10" s="23"/>
      <c r="K10" s="23"/>
      <c r="L10" s="34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46" s="27" customFormat="1" ht="16.5" customHeight="1">
      <c r="A11" s="23"/>
      <c r="B11" s="24"/>
      <c r="C11" s="23"/>
      <c r="D11" s="23"/>
      <c r="E11" s="246" t="s">
        <v>1027</v>
      </c>
      <c r="F11" s="253"/>
      <c r="G11" s="253"/>
      <c r="H11" s="253"/>
      <c r="I11" s="23"/>
      <c r="J11" s="23"/>
      <c r="K11" s="23"/>
      <c r="L11" s="34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46" s="27" customFormat="1">
      <c r="A12" s="23"/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34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46" s="27" customFormat="1" ht="12" customHeight="1">
      <c r="A13" s="23"/>
      <c r="B13" s="24"/>
      <c r="C13" s="23"/>
      <c r="D13" s="20" t="s">
        <v>18</v>
      </c>
      <c r="E13" s="23"/>
      <c r="F13" s="21" t="s">
        <v>1</v>
      </c>
      <c r="G13" s="23"/>
      <c r="H13" s="23"/>
      <c r="I13" s="20" t="s">
        <v>19</v>
      </c>
      <c r="J13" s="21" t="s">
        <v>1</v>
      </c>
      <c r="K13" s="23"/>
      <c r="L13" s="34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46" s="27" customFormat="1" ht="12" customHeight="1">
      <c r="A14" s="23"/>
      <c r="B14" s="24"/>
      <c r="C14" s="23"/>
      <c r="D14" s="20" t="s">
        <v>20</v>
      </c>
      <c r="E14" s="23"/>
      <c r="F14" s="21" t="s">
        <v>21</v>
      </c>
      <c r="G14" s="23"/>
      <c r="H14" s="23"/>
      <c r="I14" s="20" t="s">
        <v>22</v>
      </c>
      <c r="J14" s="95" t="str">
        <f>'Rekapitulace zakázky'!AN8</f>
        <v>7. 1. 2020</v>
      </c>
      <c r="K14" s="23"/>
      <c r="L14" s="34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46" s="27" customFormat="1" ht="10.9" customHeight="1">
      <c r="A15" s="23"/>
      <c r="B15" s="24"/>
      <c r="C15" s="23"/>
      <c r="D15" s="23"/>
      <c r="E15" s="23"/>
      <c r="F15" s="23"/>
      <c r="G15" s="23"/>
      <c r="H15" s="23"/>
      <c r="I15" s="23"/>
      <c r="J15" s="23"/>
      <c r="K15" s="23"/>
      <c r="L15" s="34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46" s="27" customFormat="1" ht="12" customHeight="1">
      <c r="A16" s="23"/>
      <c r="B16" s="24"/>
      <c r="C16" s="23"/>
      <c r="D16" s="20" t="s">
        <v>24</v>
      </c>
      <c r="E16" s="23"/>
      <c r="F16" s="23"/>
      <c r="G16" s="23"/>
      <c r="H16" s="23"/>
      <c r="I16" s="20" t="s">
        <v>25</v>
      </c>
      <c r="J16" s="21" t="str">
        <f>IF('Rekapitulace zakázky'!AN10="","",'Rekapitulace zakázky'!AN10)</f>
        <v/>
      </c>
      <c r="K16" s="23"/>
      <c r="L16" s="34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7" customFormat="1" ht="18" customHeight="1">
      <c r="A17" s="23"/>
      <c r="B17" s="24"/>
      <c r="C17" s="23"/>
      <c r="D17" s="23"/>
      <c r="E17" s="21" t="str">
        <f>IF('Rekapitulace zakázky'!E11="","",'Rekapitulace zakázky'!E11)</f>
        <v xml:space="preserve"> </v>
      </c>
      <c r="F17" s="23"/>
      <c r="G17" s="23"/>
      <c r="H17" s="23"/>
      <c r="I17" s="20" t="s">
        <v>26</v>
      </c>
      <c r="J17" s="21" t="str">
        <f>IF('Rekapitulace zakázky'!AN11="","",'Rekapitulace zakázky'!AN11)</f>
        <v/>
      </c>
      <c r="K17" s="23"/>
      <c r="L17" s="34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7" customFormat="1" ht="6.95" customHeight="1">
      <c r="A18" s="23"/>
      <c r="B18" s="24"/>
      <c r="C18" s="23"/>
      <c r="D18" s="23"/>
      <c r="E18" s="23"/>
      <c r="F18" s="23"/>
      <c r="G18" s="23"/>
      <c r="H18" s="23"/>
      <c r="I18" s="23"/>
      <c r="J18" s="23"/>
      <c r="K18" s="23"/>
      <c r="L18" s="34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7" customFormat="1" ht="12" customHeight="1">
      <c r="A19" s="23"/>
      <c r="B19" s="24"/>
      <c r="C19" s="23"/>
      <c r="D19" s="20" t="s">
        <v>27</v>
      </c>
      <c r="E19" s="23"/>
      <c r="F19" s="23"/>
      <c r="G19" s="23"/>
      <c r="H19" s="23"/>
      <c r="I19" s="20" t="s">
        <v>25</v>
      </c>
      <c r="J19" s="1" t="str">
        <f>'Rekapitulace zakázky'!AN13</f>
        <v>Vyplň údaj</v>
      </c>
      <c r="K19" s="23"/>
      <c r="L19" s="34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7" customFormat="1" ht="18" customHeight="1">
      <c r="A20" s="23"/>
      <c r="B20" s="24"/>
      <c r="C20" s="23"/>
      <c r="D20" s="23"/>
      <c r="E20" s="256" t="str">
        <f>'Rekapitulace zakázky'!E14</f>
        <v>Vyplň údaj</v>
      </c>
      <c r="F20" s="257"/>
      <c r="G20" s="257"/>
      <c r="H20" s="257"/>
      <c r="I20" s="20" t="s">
        <v>26</v>
      </c>
      <c r="J20" s="1" t="str">
        <f>'Rekapitulace zakázky'!AN14</f>
        <v>Vyplň údaj</v>
      </c>
      <c r="K20" s="23"/>
      <c r="L20" s="34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7" customFormat="1" ht="6.95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34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7" customFormat="1" ht="12" customHeight="1">
      <c r="A22" s="23"/>
      <c r="B22" s="24"/>
      <c r="C22" s="23"/>
      <c r="D22" s="20" t="s">
        <v>29</v>
      </c>
      <c r="E22" s="23"/>
      <c r="F22" s="23"/>
      <c r="G22" s="23"/>
      <c r="H22" s="23"/>
      <c r="I22" s="20" t="s">
        <v>25</v>
      </c>
      <c r="J22" s="21" t="s">
        <v>1</v>
      </c>
      <c r="K22" s="23"/>
      <c r="L22" s="34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7" customFormat="1" ht="18" customHeight="1">
      <c r="A23" s="23"/>
      <c r="B23" s="24"/>
      <c r="C23" s="23"/>
      <c r="D23" s="23"/>
      <c r="E23" s="21" t="s">
        <v>30</v>
      </c>
      <c r="F23" s="23"/>
      <c r="G23" s="23"/>
      <c r="H23" s="23"/>
      <c r="I23" s="20" t="s">
        <v>26</v>
      </c>
      <c r="J23" s="21" t="s">
        <v>1</v>
      </c>
      <c r="K23" s="23"/>
      <c r="L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7" customFormat="1" ht="6.95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34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7" customFormat="1" ht="12" customHeight="1">
      <c r="A25" s="23"/>
      <c r="B25" s="24"/>
      <c r="C25" s="23"/>
      <c r="D25" s="20" t="s">
        <v>32</v>
      </c>
      <c r="E25" s="23"/>
      <c r="F25" s="23"/>
      <c r="G25" s="23"/>
      <c r="H25" s="23"/>
      <c r="I25" s="20" t="s">
        <v>25</v>
      </c>
      <c r="J25" s="21" t="str">
        <f>IF('Rekapitulace zakázky'!AN19="","",'Rekapitulace zakázky'!AN19)</f>
        <v/>
      </c>
      <c r="K25" s="23"/>
      <c r="L25" s="34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7" customFormat="1" ht="18" customHeight="1">
      <c r="A26" s="23"/>
      <c r="B26" s="24"/>
      <c r="C26" s="23"/>
      <c r="D26" s="23"/>
      <c r="E26" s="21" t="str">
        <f>IF('Rekapitulace zakázky'!E20="","",'Rekapitulace zakázky'!E20)</f>
        <v xml:space="preserve"> </v>
      </c>
      <c r="F26" s="23"/>
      <c r="G26" s="23"/>
      <c r="H26" s="23"/>
      <c r="I26" s="20" t="s">
        <v>26</v>
      </c>
      <c r="J26" s="21" t="str">
        <f>IF('Rekapitulace zakázky'!AN20="","",'Rekapitulace zakázky'!AN20)</f>
        <v/>
      </c>
      <c r="K26" s="23"/>
      <c r="L26" s="34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7" customFormat="1" ht="6.95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34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27" customFormat="1" ht="12" customHeight="1">
      <c r="A28" s="23"/>
      <c r="B28" s="24"/>
      <c r="C28" s="23"/>
      <c r="D28" s="20" t="s">
        <v>33</v>
      </c>
      <c r="E28" s="23"/>
      <c r="F28" s="23"/>
      <c r="G28" s="23"/>
      <c r="H28" s="23"/>
      <c r="I28" s="23"/>
      <c r="J28" s="23"/>
      <c r="K28" s="23"/>
      <c r="L28" s="34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99" customFormat="1" ht="16.5" customHeight="1">
      <c r="A29" s="96"/>
      <c r="B29" s="97"/>
      <c r="C29" s="96"/>
      <c r="D29" s="96"/>
      <c r="E29" s="241" t="s">
        <v>1</v>
      </c>
      <c r="F29" s="241"/>
      <c r="G29" s="241"/>
      <c r="H29" s="241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7" customFormat="1" ht="6.95" customHeight="1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  <c r="L30" s="34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27" customFormat="1" ht="6.95" customHeight="1">
      <c r="A31" s="23"/>
      <c r="B31" s="24"/>
      <c r="C31" s="23"/>
      <c r="D31" s="59"/>
      <c r="E31" s="59"/>
      <c r="F31" s="59"/>
      <c r="G31" s="59"/>
      <c r="H31" s="59"/>
      <c r="I31" s="59"/>
      <c r="J31" s="59"/>
      <c r="K31" s="59"/>
      <c r="L31" s="34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s="27" customFormat="1" ht="25.35" customHeight="1">
      <c r="A32" s="23"/>
      <c r="B32" s="24"/>
      <c r="C32" s="23"/>
      <c r="D32" s="100" t="s">
        <v>34</v>
      </c>
      <c r="E32" s="23"/>
      <c r="F32" s="23"/>
      <c r="G32" s="23"/>
      <c r="H32" s="23"/>
      <c r="I32" s="23"/>
      <c r="J32" s="101">
        <f>ROUND(J124, 2)</f>
        <v>0</v>
      </c>
      <c r="K32" s="23"/>
      <c r="L32" s="34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7" customFormat="1" ht="6.95" customHeight="1">
      <c r="A33" s="23"/>
      <c r="B33" s="24"/>
      <c r="C33" s="23"/>
      <c r="D33" s="59"/>
      <c r="E33" s="59"/>
      <c r="F33" s="59"/>
      <c r="G33" s="59"/>
      <c r="H33" s="59"/>
      <c r="I33" s="59"/>
      <c r="J33" s="59"/>
      <c r="K33" s="59"/>
      <c r="L33" s="34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7" customFormat="1" ht="14.45" customHeight="1">
      <c r="A34" s="23"/>
      <c r="B34" s="24"/>
      <c r="C34" s="23"/>
      <c r="D34" s="23"/>
      <c r="E34" s="23"/>
      <c r="F34" s="102" t="s">
        <v>36</v>
      </c>
      <c r="G34" s="23"/>
      <c r="H34" s="23"/>
      <c r="I34" s="102" t="s">
        <v>35</v>
      </c>
      <c r="J34" s="102" t="s">
        <v>37</v>
      </c>
      <c r="K34" s="23"/>
      <c r="L34" s="34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7" customFormat="1" ht="14.45" customHeight="1">
      <c r="A35" s="23"/>
      <c r="B35" s="24"/>
      <c r="C35" s="23"/>
      <c r="D35" s="103" t="s">
        <v>38</v>
      </c>
      <c r="E35" s="20" t="s">
        <v>39</v>
      </c>
      <c r="F35" s="104">
        <f>ROUND((SUM(BE124:BE140)),  2)</f>
        <v>0</v>
      </c>
      <c r="G35" s="23"/>
      <c r="H35" s="23"/>
      <c r="I35" s="105">
        <v>0.21</v>
      </c>
      <c r="J35" s="104">
        <f>ROUND(((SUM(BE124:BE140))*I35),  2)</f>
        <v>0</v>
      </c>
      <c r="K35" s="23"/>
      <c r="L35" s="34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7" customFormat="1" ht="14.45" customHeight="1">
      <c r="A36" s="23"/>
      <c r="B36" s="24"/>
      <c r="C36" s="23"/>
      <c r="D36" s="23"/>
      <c r="E36" s="20" t="s">
        <v>40</v>
      </c>
      <c r="F36" s="104">
        <f>ROUND((SUM(BF124:BF140)),  2)</f>
        <v>0</v>
      </c>
      <c r="G36" s="23"/>
      <c r="H36" s="23"/>
      <c r="I36" s="105">
        <v>0.15</v>
      </c>
      <c r="J36" s="104">
        <f>ROUND(((SUM(BF124:BF140))*I36),  2)</f>
        <v>0</v>
      </c>
      <c r="K36" s="23"/>
      <c r="L36" s="34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7" customFormat="1" ht="14.45" hidden="1" customHeight="1">
      <c r="A37" s="23"/>
      <c r="B37" s="24"/>
      <c r="C37" s="23"/>
      <c r="D37" s="23"/>
      <c r="E37" s="20" t="s">
        <v>41</v>
      </c>
      <c r="F37" s="104">
        <f>ROUND((SUM(BG124:BG140)),  2)</f>
        <v>0</v>
      </c>
      <c r="G37" s="23"/>
      <c r="H37" s="23"/>
      <c r="I37" s="105">
        <v>0.21</v>
      </c>
      <c r="J37" s="104">
        <f>0</f>
        <v>0</v>
      </c>
      <c r="K37" s="23"/>
      <c r="L37" s="34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7" customFormat="1" ht="14.45" hidden="1" customHeight="1">
      <c r="A38" s="23"/>
      <c r="B38" s="24"/>
      <c r="C38" s="23"/>
      <c r="D38" s="23"/>
      <c r="E38" s="20" t="s">
        <v>42</v>
      </c>
      <c r="F38" s="104">
        <f>ROUND((SUM(BH124:BH140)),  2)</f>
        <v>0</v>
      </c>
      <c r="G38" s="23"/>
      <c r="H38" s="23"/>
      <c r="I38" s="105">
        <v>0.15</v>
      </c>
      <c r="J38" s="104">
        <f>0</f>
        <v>0</v>
      </c>
      <c r="K38" s="23"/>
      <c r="L38" s="34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7" customFormat="1" ht="14.45" hidden="1" customHeight="1">
      <c r="A39" s="23"/>
      <c r="B39" s="24"/>
      <c r="C39" s="23"/>
      <c r="D39" s="23"/>
      <c r="E39" s="20" t="s">
        <v>43</v>
      </c>
      <c r="F39" s="104">
        <f>ROUND((SUM(BI124:BI140)),  2)</f>
        <v>0</v>
      </c>
      <c r="G39" s="23"/>
      <c r="H39" s="23"/>
      <c r="I39" s="105">
        <v>0</v>
      </c>
      <c r="J39" s="104">
        <f>0</f>
        <v>0</v>
      </c>
      <c r="K39" s="23"/>
      <c r="L39" s="34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7" customFormat="1" ht="6.95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34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7" customFormat="1" ht="25.35" customHeight="1">
      <c r="A41" s="23"/>
      <c r="B41" s="24"/>
      <c r="C41" s="106"/>
      <c r="D41" s="107" t="s">
        <v>44</v>
      </c>
      <c r="E41" s="53"/>
      <c r="F41" s="53"/>
      <c r="G41" s="108" t="s">
        <v>45</v>
      </c>
      <c r="H41" s="109" t="s">
        <v>46</v>
      </c>
      <c r="I41" s="53"/>
      <c r="J41" s="110">
        <f>SUM(J32:J39)</f>
        <v>0</v>
      </c>
      <c r="K41" s="111"/>
      <c r="L41" s="34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7" customFormat="1" ht="14.45" customHeight="1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34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ht="14.45" customHeight="1">
      <c r="B43" s="14"/>
      <c r="L43" s="14"/>
    </row>
    <row r="44" spans="1:31" ht="14.45" customHeight="1">
      <c r="B44" s="14"/>
      <c r="L44" s="14"/>
    </row>
    <row r="45" spans="1:31" ht="14.45" customHeight="1">
      <c r="B45" s="14"/>
      <c r="L45" s="14"/>
    </row>
    <row r="46" spans="1:31" ht="14.45" customHeight="1">
      <c r="B46" s="14"/>
      <c r="L46" s="14"/>
    </row>
    <row r="47" spans="1:31" ht="14.45" customHeight="1">
      <c r="B47" s="14"/>
      <c r="L47" s="14"/>
    </row>
    <row r="48" spans="1:31" ht="14.45" customHeight="1">
      <c r="B48" s="14"/>
      <c r="L48" s="14"/>
    </row>
    <row r="49" spans="1:31" ht="14.45" customHeight="1">
      <c r="B49" s="14"/>
      <c r="L49" s="14"/>
    </row>
    <row r="50" spans="1:31" s="27" customFormat="1" ht="14.45" customHeight="1">
      <c r="B50" s="34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34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27" customFormat="1" ht="12.75">
      <c r="A61" s="23"/>
      <c r="B61" s="24"/>
      <c r="C61" s="23"/>
      <c r="D61" s="37" t="s">
        <v>49</v>
      </c>
      <c r="E61" s="26"/>
      <c r="F61" s="112" t="s">
        <v>50</v>
      </c>
      <c r="G61" s="37" t="s">
        <v>49</v>
      </c>
      <c r="H61" s="26"/>
      <c r="I61" s="26"/>
      <c r="J61" s="113" t="s">
        <v>50</v>
      </c>
      <c r="K61" s="26"/>
      <c r="L61" s="34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27" customFormat="1" ht="12.75">
      <c r="A65" s="23"/>
      <c r="B65" s="24"/>
      <c r="C65" s="23"/>
      <c r="D65" s="35" t="s">
        <v>51</v>
      </c>
      <c r="E65" s="38"/>
      <c r="F65" s="38"/>
      <c r="G65" s="35" t="s">
        <v>52</v>
      </c>
      <c r="H65" s="38"/>
      <c r="I65" s="38"/>
      <c r="J65" s="38"/>
      <c r="K65" s="38"/>
      <c r="L65" s="34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27" customFormat="1" ht="12.75">
      <c r="A76" s="23"/>
      <c r="B76" s="24"/>
      <c r="C76" s="23"/>
      <c r="D76" s="37" t="s">
        <v>49</v>
      </c>
      <c r="E76" s="26"/>
      <c r="F76" s="112" t="s">
        <v>50</v>
      </c>
      <c r="G76" s="37" t="s">
        <v>49</v>
      </c>
      <c r="H76" s="26"/>
      <c r="I76" s="26"/>
      <c r="J76" s="113" t="s">
        <v>50</v>
      </c>
      <c r="K76" s="26"/>
      <c r="L76" s="34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s="27" customFormat="1" ht="14.45" customHeight="1">
      <c r="A77" s="23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34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81" spans="1:31" s="27" customFormat="1" ht="6.95" customHeight="1">
      <c r="A81" s="23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4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31" s="27" customFormat="1" ht="24.95" customHeight="1">
      <c r="A82" s="23"/>
      <c r="B82" s="24"/>
      <c r="C82" s="15" t="s">
        <v>135</v>
      </c>
      <c r="D82" s="23"/>
      <c r="E82" s="23"/>
      <c r="F82" s="23"/>
      <c r="G82" s="23"/>
      <c r="H82" s="23"/>
      <c r="I82" s="23"/>
      <c r="J82" s="23"/>
      <c r="K82" s="23"/>
      <c r="L82" s="34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s="27" customFormat="1" ht="6.95" customHeight="1">
      <c r="A83" s="23"/>
      <c r="B83" s="24"/>
      <c r="C83" s="23"/>
      <c r="D83" s="23"/>
      <c r="E83" s="23"/>
      <c r="F83" s="23"/>
      <c r="G83" s="23"/>
      <c r="H83" s="23"/>
      <c r="I83" s="23"/>
      <c r="J83" s="23"/>
      <c r="K83" s="23"/>
      <c r="L83" s="34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s="27" customFormat="1" ht="12" customHeight="1">
      <c r="A84" s="23"/>
      <c r="B84" s="24"/>
      <c r="C84" s="20" t="s">
        <v>16</v>
      </c>
      <c r="D84" s="23"/>
      <c r="E84" s="23"/>
      <c r="F84" s="23"/>
      <c r="G84" s="23"/>
      <c r="H84" s="23"/>
      <c r="I84" s="23"/>
      <c r="J84" s="23"/>
      <c r="K84" s="23"/>
      <c r="L84" s="34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s="27" customFormat="1" ht="16.5" customHeight="1">
      <c r="A85" s="23"/>
      <c r="B85" s="24"/>
      <c r="C85" s="23"/>
      <c r="D85" s="23"/>
      <c r="E85" s="254" t="str">
        <f>E7</f>
        <v>Oprava mostních objektů v úseku Choceň - Borohrádek</v>
      </c>
      <c r="F85" s="255"/>
      <c r="G85" s="255"/>
      <c r="H85" s="255"/>
      <c r="I85" s="23"/>
      <c r="J85" s="23"/>
      <c r="K85" s="23"/>
      <c r="L85" s="34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31" ht="12" customHeight="1">
      <c r="B86" s="14"/>
      <c r="C86" s="20" t="s">
        <v>129</v>
      </c>
      <c r="L86" s="14"/>
    </row>
    <row r="87" spans="1:31" s="27" customFormat="1" ht="16.5" customHeight="1">
      <c r="A87" s="23"/>
      <c r="B87" s="24"/>
      <c r="C87" s="23"/>
      <c r="D87" s="23"/>
      <c r="E87" s="254" t="s">
        <v>930</v>
      </c>
      <c r="F87" s="253"/>
      <c r="G87" s="253"/>
      <c r="H87" s="253"/>
      <c r="I87" s="23"/>
      <c r="J87" s="23"/>
      <c r="K87" s="23"/>
      <c r="L87" s="34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s="27" customFormat="1" ht="12" customHeight="1">
      <c r="A88" s="23"/>
      <c r="B88" s="24"/>
      <c r="C88" s="20" t="s">
        <v>133</v>
      </c>
      <c r="D88" s="23"/>
      <c r="E88" s="23"/>
      <c r="F88" s="23"/>
      <c r="G88" s="23"/>
      <c r="H88" s="23"/>
      <c r="I88" s="23"/>
      <c r="J88" s="23"/>
      <c r="K88" s="23"/>
      <c r="L88" s="34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s="27" customFormat="1" ht="16.5" customHeight="1">
      <c r="A89" s="23"/>
      <c r="B89" s="24"/>
      <c r="C89" s="23"/>
      <c r="D89" s="23"/>
      <c r="E89" s="246" t="str">
        <f>E11</f>
        <v>SO 03 VRN - Vedlejší rozpočtové náklady propustek v km 6,758</v>
      </c>
      <c r="F89" s="253"/>
      <c r="G89" s="253"/>
      <c r="H89" s="253"/>
      <c r="I89" s="23"/>
      <c r="J89" s="23"/>
      <c r="K89" s="23"/>
      <c r="L89" s="34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31" s="27" customFormat="1" ht="6.95" customHeight="1">
      <c r="A90" s="23"/>
      <c r="B90" s="24"/>
      <c r="C90" s="23"/>
      <c r="D90" s="23"/>
      <c r="E90" s="23"/>
      <c r="F90" s="23"/>
      <c r="G90" s="23"/>
      <c r="H90" s="23"/>
      <c r="I90" s="23"/>
      <c r="J90" s="23"/>
      <c r="K90" s="23"/>
      <c r="L90" s="34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s="27" customFormat="1" ht="12" customHeight="1">
      <c r="A91" s="23"/>
      <c r="B91" s="24"/>
      <c r="C91" s="20" t="s">
        <v>20</v>
      </c>
      <c r="D91" s="23"/>
      <c r="E91" s="23"/>
      <c r="F91" s="21" t="str">
        <f>F14</f>
        <v xml:space="preserve"> </v>
      </c>
      <c r="G91" s="23"/>
      <c r="H91" s="23"/>
      <c r="I91" s="20" t="s">
        <v>22</v>
      </c>
      <c r="J91" s="95" t="str">
        <f>IF(J14="","",J14)</f>
        <v>7. 1. 2020</v>
      </c>
      <c r="K91" s="23"/>
      <c r="L91" s="34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s="27" customFormat="1" ht="6.95" customHeight="1">
      <c r="A92" s="23"/>
      <c r="B92" s="24"/>
      <c r="C92" s="23"/>
      <c r="D92" s="23"/>
      <c r="E92" s="23"/>
      <c r="F92" s="23"/>
      <c r="G92" s="23"/>
      <c r="H92" s="23"/>
      <c r="I92" s="23"/>
      <c r="J92" s="23"/>
      <c r="K92" s="23"/>
      <c r="L92" s="34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s="27" customFormat="1" ht="15.2" customHeight="1">
      <c r="A93" s="23"/>
      <c r="B93" s="24"/>
      <c r="C93" s="20" t="s">
        <v>24</v>
      </c>
      <c r="D93" s="23"/>
      <c r="E93" s="23"/>
      <c r="F93" s="21" t="str">
        <f>E17</f>
        <v xml:space="preserve"> </v>
      </c>
      <c r="G93" s="23"/>
      <c r="H93" s="23"/>
      <c r="I93" s="20" t="s">
        <v>29</v>
      </c>
      <c r="J93" s="114" t="str">
        <f>E23</f>
        <v>MDS</v>
      </c>
      <c r="K93" s="23"/>
      <c r="L93" s="34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s="27" customFormat="1" ht="15.2" customHeight="1">
      <c r="A94" s="23"/>
      <c r="B94" s="24"/>
      <c r="C94" s="20" t="s">
        <v>27</v>
      </c>
      <c r="D94" s="23"/>
      <c r="E94" s="23"/>
      <c r="F94" s="21" t="str">
        <f>IF(E20="","",E20)</f>
        <v>Vyplň údaj</v>
      </c>
      <c r="G94" s="23"/>
      <c r="H94" s="23"/>
      <c r="I94" s="20" t="s">
        <v>32</v>
      </c>
      <c r="J94" s="114" t="str">
        <f>E26</f>
        <v xml:space="preserve"> </v>
      </c>
      <c r="K94" s="23"/>
      <c r="L94" s="34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s="27" customFormat="1" ht="10.35" customHeight="1">
      <c r="A95" s="23"/>
      <c r="B95" s="24"/>
      <c r="C95" s="23"/>
      <c r="D95" s="23"/>
      <c r="E95" s="23"/>
      <c r="F95" s="23"/>
      <c r="G95" s="23"/>
      <c r="H95" s="23"/>
      <c r="I95" s="23"/>
      <c r="J95" s="23"/>
      <c r="K95" s="23"/>
      <c r="L95" s="34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s="27" customFormat="1" ht="29.25" customHeight="1">
      <c r="A96" s="23"/>
      <c r="B96" s="24"/>
      <c r="C96" s="115" t="s">
        <v>136</v>
      </c>
      <c r="D96" s="106"/>
      <c r="E96" s="106"/>
      <c r="F96" s="106"/>
      <c r="G96" s="106"/>
      <c r="H96" s="106"/>
      <c r="I96" s="106"/>
      <c r="J96" s="116" t="s">
        <v>137</v>
      </c>
      <c r="K96" s="106"/>
      <c r="L96" s="34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47" s="27" customFormat="1" ht="10.35" customHeight="1">
      <c r="A97" s="23"/>
      <c r="B97" s="24"/>
      <c r="C97" s="23"/>
      <c r="D97" s="23"/>
      <c r="E97" s="23"/>
      <c r="F97" s="23"/>
      <c r="G97" s="23"/>
      <c r="H97" s="23"/>
      <c r="I97" s="23"/>
      <c r="J97" s="23"/>
      <c r="K97" s="23"/>
      <c r="L97" s="34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47" s="27" customFormat="1" ht="22.9" customHeight="1">
      <c r="A98" s="23"/>
      <c r="B98" s="24"/>
      <c r="C98" s="117" t="s">
        <v>138</v>
      </c>
      <c r="D98" s="23"/>
      <c r="E98" s="23"/>
      <c r="F98" s="23"/>
      <c r="G98" s="23"/>
      <c r="H98" s="23"/>
      <c r="I98" s="23"/>
      <c r="J98" s="101">
        <f>J124</f>
        <v>0</v>
      </c>
      <c r="K98" s="23"/>
      <c r="L98" s="34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U98" s="11" t="s">
        <v>139</v>
      </c>
    </row>
    <row r="99" spans="1:47" s="118" customFormat="1" ht="24.95" customHeight="1">
      <c r="B99" s="119"/>
      <c r="D99" s="120" t="s">
        <v>717</v>
      </c>
      <c r="E99" s="121"/>
      <c r="F99" s="121"/>
      <c r="G99" s="121"/>
      <c r="H99" s="121"/>
      <c r="I99" s="121"/>
      <c r="J99" s="122">
        <f>J125</f>
        <v>0</v>
      </c>
      <c r="L99" s="119"/>
    </row>
    <row r="100" spans="1:47" s="83" customFormat="1" ht="19.899999999999999" customHeight="1">
      <c r="B100" s="123"/>
      <c r="D100" s="124" t="s">
        <v>718</v>
      </c>
      <c r="E100" s="125"/>
      <c r="F100" s="125"/>
      <c r="G100" s="125"/>
      <c r="H100" s="125"/>
      <c r="I100" s="125"/>
      <c r="J100" s="126">
        <f>J126</f>
        <v>0</v>
      </c>
      <c r="L100" s="123"/>
    </row>
    <row r="101" spans="1:47" s="83" customFormat="1" ht="19.899999999999999" customHeight="1">
      <c r="B101" s="123"/>
      <c r="D101" s="124" t="s">
        <v>719</v>
      </c>
      <c r="E101" s="125"/>
      <c r="F101" s="125"/>
      <c r="G101" s="125"/>
      <c r="H101" s="125"/>
      <c r="I101" s="125"/>
      <c r="J101" s="126">
        <f>J131</f>
        <v>0</v>
      </c>
      <c r="L101" s="123"/>
    </row>
    <row r="102" spans="1:47" s="83" customFormat="1" ht="19.899999999999999" customHeight="1">
      <c r="B102" s="123"/>
      <c r="D102" s="124" t="s">
        <v>720</v>
      </c>
      <c r="E102" s="125"/>
      <c r="F102" s="125"/>
      <c r="G102" s="125"/>
      <c r="H102" s="125"/>
      <c r="I102" s="125"/>
      <c r="J102" s="126">
        <f>J138</f>
        <v>0</v>
      </c>
      <c r="L102" s="123"/>
    </row>
    <row r="103" spans="1:47" s="27" customFormat="1" ht="21.75" customHeight="1">
      <c r="A103" s="23"/>
      <c r="B103" s="24"/>
      <c r="C103" s="23"/>
      <c r="D103" s="23"/>
      <c r="E103" s="23"/>
      <c r="F103" s="23"/>
      <c r="G103" s="23"/>
      <c r="H103" s="23"/>
      <c r="I103" s="23"/>
      <c r="J103" s="23"/>
      <c r="K103" s="23"/>
      <c r="L103" s="34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</row>
    <row r="104" spans="1:47" s="27" customFormat="1" ht="6.95" customHeight="1">
      <c r="A104" s="23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34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</row>
    <row r="108" spans="1:47" s="27" customFormat="1" ht="6.95" customHeight="1">
      <c r="A108" s="23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34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</row>
    <row r="109" spans="1:47" s="27" customFormat="1" ht="24.95" customHeight="1">
      <c r="A109" s="23"/>
      <c r="B109" s="24"/>
      <c r="C109" s="15" t="s">
        <v>156</v>
      </c>
      <c r="D109" s="23"/>
      <c r="E109" s="23"/>
      <c r="F109" s="23"/>
      <c r="G109" s="23"/>
      <c r="H109" s="23"/>
      <c r="I109" s="23"/>
      <c r="J109" s="23"/>
      <c r="K109" s="23"/>
      <c r="L109" s="34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</row>
    <row r="110" spans="1:47" s="27" customFormat="1" ht="6.95" customHeight="1">
      <c r="A110" s="23"/>
      <c r="B110" s="24"/>
      <c r="C110" s="23"/>
      <c r="D110" s="23"/>
      <c r="E110" s="23"/>
      <c r="F110" s="23"/>
      <c r="G110" s="23"/>
      <c r="H110" s="23"/>
      <c r="I110" s="23"/>
      <c r="J110" s="23"/>
      <c r="K110" s="23"/>
      <c r="L110" s="34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1" spans="1:47" s="27" customFormat="1" ht="12" customHeight="1">
      <c r="A111" s="23"/>
      <c r="B111" s="24"/>
      <c r="C111" s="20" t="s">
        <v>16</v>
      </c>
      <c r="D111" s="23"/>
      <c r="E111" s="23"/>
      <c r="F111" s="23"/>
      <c r="G111" s="23"/>
      <c r="H111" s="23"/>
      <c r="I111" s="23"/>
      <c r="J111" s="23"/>
      <c r="K111" s="23"/>
      <c r="L111" s="34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</row>
    <row r="112" spans="1:47" s="27" customFormat="1" ht="16.5" customHeight="1">
      <c r="A112" s="23"/>
      <c r="B112" s="24"/>
      <c r="C112" s="23"/>
      <c r="D112" s="23"/>
      <c r="E112" s="254" t="str">
        <f>E7</f>
        <v>Oprava mostních objektů v úseku Choceň - Borohrádek</v>
      </c>
      <c r="F112" s="255"/>
      <c r="G112" s="255"/>
      <c r="H112" s="255"/>
      <c r="I112" s="23"/>
      <c r="J112" s="23"/>
      <c r="K112" s="23"/>
      <c r="L112" s="34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</row>
    <row r="113" spans="1:65" ht="12" customHeight="1">
      <c r="B113" s="14"/>
      <c r="C113" s="20" t="s">
        <v>129</v>
      </c>
      <c r="L113" s="14"/>
    </row>
    <row r="114" spans="1:65" s="27" customFormat="1" ht="16.5" customHeight="1">
      <c r="A114" s="23"/>
      <c r="B114" s="24"/>
      <c r="C114" s="23"/>
      <c r="D114" s="23"/>
      <c r="E114" s="254" t="s">
        <v>930</v>
      </c>
      <c r="F114" s="253"/>
      <c r="G114" s="253"/>
      <c r="H114" s="253"/>
      <c r="I114" s="23"/>
      <c r="J114" s="23"/>
      <c r="K114" s="23"/>
      <c r="L114" s="34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5" spans="1:65" s="27" customFormat="1" ht="12" customHeight="1">
      <c r="A115" s="23"/>
      <c r="B115" s="24"/>
      <c r="C115" s="20" t="s">
        <v>133</v>
      </c>
      <c r="D115" s="23"/>
      <c r="E115" s="23"/>
      <c r="F115" s="23"/>
      <c r="G115" s="23"/>
      <c r="H115" s="23"/>
      <c r="I115" s="23"/>
      <c r="J115" s="23"/>
      <c r="K115" s="23"/>
      <c r="L115" s="34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spans="1:65" s="27" customFormat="1" ht="16.5" customHeight="1">
      <c r="A116" s="23"/>
      <c r="B116" s="24"/>
      <c r="C116" s="23"/>
      <c r="D116" s="23"/>
      <c r="E116" s="246" t="str">
        <f>E11</f>
        <v>SO 03 VRN - Vedlejší rozpočtové náklady propustek v km 6,758</v>
      </c>
      <c r="F116" s="253"/>
      <c r="G116" s="253"/>
      <c r="H116" s="253"/>
      <c r="I116" s="23"/>
      <c r="J116" s="23"/>
      <c r="K116" s="23"/>
      <c r="L116" s="34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17" spans="1:65" s="27" customFormat="1" ht="6.95" customHeight="1">
      <c r="A117" s="23"/>
      <c r="B117" s="24"/>
      <c r="C117" s="23"/>
      <c r="D117" s="23"/>
      <c r="E117" s="23"/>
      <c r="F117" s="23"/>
      <c r="G117" s="23"/>
      <c r="H117" s="23"/>
      <c r="I117" s="23"/>
      <c r="J117" s="23"/>
      <c r="K117" s="23"/>
      <c r="L117" s="34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</row>
    <row r="118" spans="1:65" s="27" customFormat="1" ht="12" customHeight="1">
      <c r="A118" s="23"/>
      <c r="B118" s="24"/>
      <c r="C118" s="20" t="s">
        <v>20</v>
      </c>
      <c r="D118" s="23"/>
      <c r="E118" s="23"/>
      <c r="F118" s="21" t="str">
        <f>F14</f>
        <v xml:space="preserve"> </v>
      </c>
      <c r="G118" s="23"/>
      <c r="H118" s="23"/>
      <c r="I118" s="20" t="s">
        <v>22</v>
      </c>
      <c r="J118" s="95" t="str">
        <f>IF(J14="","",J14)</f>
        <v>7. 1. 2020</v>
      </c>
      <c r="K118" s="23"/>
      <c r="L118" s="34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spans="1:65" s="27" customFormat="1" ht="6.95" customHeight="1">
      <c r="A119" s="23"/>
      <c r="B119" s="24"/>
      <c r="C119" s="23"/>
      <c r="D119" s="23"/>
      <c r="E119" s="23"/>
      <c r="F119" s="23"/>
      <c r="G119" s="23"/>
      <c r="H119" s="23"/>
      <c r="I119" s="23"/>
      <c r="J119" s="23"/>
      <c r="K119" s="23"/>
      <c r="L119" s="34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</row>
    <row r="120" spans="1:65" s="27" customFormat="1" ht="15.2" customHeight="1">
      <c r="A120" s="23"/>
      <c r="B120" s="24"/>
      <c r="C120" s="20" t="s">
        <v>24</v>
      </c>
      <c r="D120" s="23"/>
      <c r="E120" s="23"/>
      <c r="F120" s="21" t="str">
        <f>E17</f>
        <v xml:space="preserve"> </v>
      </c>
      <c r="G120" s="23"/>
      <c r="H120" s="23"/>
      <c r="I120" s="20" t="s">
        <v>29</v>
      </c>
      <c r="J120" s="114" t="str">
        <f>E23</f>
        <v>MDS</v>
      </c>
      <c r="K120" s="23"/>
      <c r="L120" s="34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pans="1:65" s="27" customFormat="1" ht="15.2" customHeight="1">
      <c r="A121" s="23"/>
      <c r="B121" s="24"/>
      <c r="C121" s="20" t="s">
        <v>27</v>
      </c>
      <c r="D121" s="23"/>
      <c r="E121" s="23"/>
      <c r="F121" s="21" t="str">
        <f>IF(E20="","",E20)</f>
        <v>Vyplň údaj</v>
      </c>
      <c r="G121" s="23"/>
      <c r="H121" s="23"/>
      <c r="I121" s="20" t="s">
        <v>32</v>
      </c>
      <c r="J121" s="114" t="str">
        <f>E26</f>
        <v xml:space="preserve"> </v>
      </c>
      <c r="K121" s="23"/>
      <c r="L121" s="34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pans="1:65" s="27" customFormat="1" ht="10.35" customHeight="1">
      <c r="A122" s="23"/>
      <c r="B122" s="24"/>
      <c r="C122" s="23"/>
      <c r="D122" s="23"/>
      <c r="E122" s="23"/>
      <c r="F122" s="23"/>
      <c r="G122" s="23"/>
      <c r="H122" s="23"/>
      <c r="I122" s="23"/>
      <c r="J122" s="23"/>
      <c r="K122" s="23"/>
      <c r="L122" s="34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pans="1:65" s="133" customFormat="1" ht="29.25" customHeight="1">
      <c r="A123" s="127"/>
      <c r="B123" s="128"/>
      <c r="C123" s="129" t="s">
        <v>157</v>
      </c>
      <c r="D123" s="130" t="s">
        <v>59</v>
      </c>
      <c r="E123" s="130" t="s">
        <v>55</v>
      </c>
      <c r="F123" s="130" t="s">
        <v>56</v>
      </c>
      <c r="G123" s="130" t="s">
        <v>158</v>
      </c>
      <c r="H123" s="130" t="s">
        <v>159</v>
      </c>
      <c r="I123" s="130" t="s">
        <v>160</v>
      </c>
      <c r="J123" s="130" t="s">
        <v>137</v>
      </c>
      <c r="K123" s="131" t="s">
        <v>161</v>
      </c>
      <c r="L123" s="132"/>
      <c r="M123" s="55" t="s">
        <v>1</v>
      </c>
      <c r="N123" s="56" t="s">
        <v>38</v>
      </c>
      <c r="O123" s="56" t="s">
        <v>162</v>
      </c>
      <c r="P123" s="56" t="s">
        <v>163</v>
      </c>
      <c r="Q123" s="56" t="s">
        <v>164</v>
      </c>
      <c r="R123" s="56" t="s">
        <v>165</v>
      </c>
      <c r="S123" s="56" t="s">
        <v>166</v>
      </c>
      <c r="T123" s="57" t="s">
        <v>167</v>
      </c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</row>
    <row r="124" spans="1:65" s="27" customFormat="1" ht="22.9" customHeight="1">
      <c r="A124" s="23"/>
      <c r="B124" s="24"/>
      <c r="C124" s="63" t="s">
        <v>168</v>
      </c>
      <c r="D124" s="23"/>
      <c r="E124" s="23"/>
      <c r="F124" s="23"/>
      <c r="G124" s="23"/>
      <c r="H124" s="23"/>
      <c r="I124" s="23"/>
      <c r="J124" s="134">
        <f>BK124</f>
        <v>0</v>
      </c>
      <c r="K124" s="23"/>
      <c r="L124" s="24"/>
      <c r="M124" s="58"/>
      <c r="N124" s="49"/>
      <c r="O124" s="59"/>
      <c r="P124" s="135">
        <f>P125</f>
        <v>0</v>
      </c>
      <c r="Q124" s="59"/>
      <c r="R124" s="135">
        <f>R125</f>
        <v>0</v>
      </c>
      <c r="S124" s="59"/>
      <c r="T124" s="136">
        <f>T125</f>
        <v>0</v>
      </c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T124" s="11" t="s">
        <v>73</v>
      </c>
      <c r="AU124" s="11" t="s">
        <v>139</v>
      </c>
      <c r="BK124" s="137">
        <f>BK125</f>
        <v>0</v>
      </c>
    </row>
    <row r="125" spans="1:65" s="138" customFormat="1" ht="25.9" customHeight="1">
      <c r="B125" s="139"/>
      <c r="D125" s="140" t="s">
        <v>73</v>
      </c>
      <c r="E125" s="141" t="s">
        <v>721</v>
      </c>
      <c r="F125" s="141" t="s">
        <v>722</v>
      </c>
      <c r="J125" s="142">
        <f>BK125</f>
        <v>0</v>
      </c>
      <c r="L125" s="139"/>
      <c r="M125" s="143"/>
      <c r="N125" s="144"/>
      <c r="O125" s="144"/>
      <c r="P125" s="145">
        <f>P126+P131+P138</f>
        <v>0</v>
      </c>
      <c r="Q125" s="144"/>
      <c r="R125" s="145">
        <f>R126+R131+R138</f>
        <v>0</v>
      </c>
      <c r="S125" s="144"/>
      <c r="T125" s="146">
        <f>T126+T131+T138</f>
        <v>0</v>
      </c>
      <c r="AR125" s="140" t="s">
        <v>199</v>
      </c>
      <c r="AT125" s="147" t="s">
        <v>73</v>
      </c>
      <c r="AU125" s="147" t="s">
        <v>74</v>
      </c>
      <c r="AY125" s="140" t="s">
        <v>171</v>
      </c>
      <c r="BK125" s="148">
        <f>BK126+BK131+BK138</f>
        <v>0</v>
      </c>
    </row>
    <row r="126" spans="1:65" s="138" customFormat="1" ht="22.9" customHeight="1">
      <c r="B126" s="139"/>
      <c r="D126" s="140" t="s">
        <v>73</v>
      </c>
      <c r="E126" s="149" t="s">
        <v>723</v>
      </c>
      <c r="F126" s="149" t="s">
        <v>724</v>
      </c>
      <c r="J126" s="150">
        <f>BK126</f>
        <v>0</v>
      </c>
      <c r="L126" s="139"/>
      <c r="M126" s="143"/>
      <c r="N126" s="144"/>
      <c r="O126" s="144"/>
      <c r="P126" s="145">
        <f>SUM(P127:P130)</f>
        <v>0</v>
      </c>
      <c r="Q126" s="144"/>
      <c r="R126" s="145">
        <f>SUM(R127:R130)</f>
        <v>0</v>
      </c>
      <c r="S126" s="144"/>
      <c r="T126" s="146">
        <f>SUM(T127:T130)</f>
        <v>0</v>
      </c>
      <c r="AR126" s="140" t="s">
        <v>199</v>
      </c>
      <c r="AT126" s="147" t="s">
        <v>73</v>
      </c>
      <c r="AU126" s="147" t="s">
        <v>81</v>
      </c>
      <c r="AY126" s="140" t="s">
        <v>171</v>
      </c>
      <c r="BK126" s="148">
        <f>SUM(BK127:BK130)</f>
        <v>0</v>
      </c>
    </row>
    <row r="127" spans="1:65" s="27" customFormat="1" ht="16.5" customHeight="1">
      <c r="A127" s="23"/>
      <c r="B127" s="24"/>
      <c r="C127" s="151" t="s">
        <v>81</v>
      </c>
      <c r="D127" s="151" t="s">
        <v>173</v>
      </c>
      <c r="E127" s="152" t="s">
        <v>725</v>
      </c>
      <c r="F127" s="153" t="s">
        <v>726</v>
      </c>
      <c r="G127" s="154" t="s">
        <v>727</v>
      </c>
      <c r="H127" s="155">
        <v>1</v>
      </c>
      <c r="I127" s="5"/>
      <c r="J127" s="156">
        <f>ROUND(I127*H127,2)</f>
        <v>0</v>
      </c>
      <c r="K127" s="153" t="s">
        <v>177</v>
      </c>
      <c r="L127" s="24"/>
      <c r="M127" s="157" t="s">
        <v>1</v>
      </c>
      <c r="N127" s="158" t="s">
        <v>39</v>
      </c>
      <c r="O127" s="51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R127" s="161" t="s">
        <v>728</v>
      </c>
      <c r="AT127" s="161" t="s">
        <v>173</v>
      </c>
      <c r="AU127" s="161" t="s">
        <v>83</v>
      </c>
      <c r="AY127" s="11" t="s">
        <v>171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1" t="s">
        <v>81</v>
      </c>
      <c r="BK127" s="162">
        <f>ROUND(I127*H127,2)</f>
        <v>0</v>
      </c>
      <c r="BL127" s="11" t="s">
        <v>728</v>
      </c>
      <c r="BM127" s="161" t="s">
        <v>1028</v>
      </c>
    </row>
    <row r="128" spans="1:65" s="27" customFormat="1">
      <c r="A128" s="23"/>
      <c r="B128" s="24"/>
      <c r="C128" s="23"/>
      <c r="D128" s="163" t="s">
        <v>180</v>
      </c>
      <c r="E128" s="23"/>
      <c r="F128" s="164" t="s">
        <v>726</v>
      </c>
      <c r="G128" s="23"/>
      <c r="H128" s="23"/>
      <c r="I128" s="3"/>
      <c r="J128" s="23"/>
      <c r="K128" s="23"/>
      <c r="L128" s="24"/>
      <c r="M128" s="165"/>
      <c r="N128" s="166"/>
      <c r="O128" s="51"/>
      <c r="P128" s="51"/>
      <c r="Q128" s="51"/>
      <c r="R128" s="51"/>
      <c r="S128" s="51"/>
      <c r="T128" s="52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T128" s="11" t="s">
        <v>180</v>
      </c>
      <c r="AU128" s="11" t="s">
        <v>83</v>
      </c>
    </row>
    <row r="129" spans="1:65" s="27" customFormat="1" ht="16.5" customHeight="1">
      <c r="A129" s="23"/>
      <c r="B129" s="24"/>
      <c r="C129" s="151" t="s">
        <v>83</v>
      </c>
      <c r="D129" s="151" t="s">
        <v>173</v>
      </c>
      <c r="E129" s="152" t="s">
        <v>730</v>
      </c>
      <c r="F129" s="153" t="s">
        <v>731</v>
      </c>
      <c r="G129" s="154" t="s">
        <v>727</v>
      </c>
      <c r="H129" s="155">
        <v>1</v>
      </c>
      <c r="I129" s="5"/>
      <c r="J129" s="156">
        <f>ROUND(I129*H129,2)</f>
        <v>0</v>
      </c>
      <c r="K129" s="153" t="s">
        <v>177</v>
      </c>
      <c r="L129" s="24"/>
      <c r="M129" s="157" t="s">
        <v>1</v>
      </c>
      <c r="N129" s="158" t="s">
        <v>39</v>
      </c>
      <c r="O129" s="51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R129" s="161" t="s">
        <v>728</v>
      </c>
      <c r="AT129" s="161" t="s">
        <v>173</v>
      </c>
      <c r="AU129" s="161" t="s">
        <v>83</v>
      </c>
      <c r="AY129" s="11" t="s">
        <v>171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1" t="s">
        <v>81</v>
      </c>
      <c r="BK129" s="162">
        <f>ROUND(I129*H129,2)</f>
        <v>0</v>
      </c>
      <c r="BL129" s="11" t="s">
        <v>728</v>
      </c>
      <c r="BM129" s="161" t="s">
        <v>1029</v>
      </c>
    </row>
    <row r="130" spans="1:65" s="27" customFormat="1">
      <c r="A130" s="23"/>
      <c r="B130" s="24"/>
      <c r="C130" s="23"/>
      <c r="D130" s="163" t="s">
        <v>180</v>
      </c>
      <c r="E130" s="23"/>
      <c r="F130" s="164" t="s">
        <v>731</v>
      </c>
      <c r="G130" s="23"/>
      <c r="H130" s="23"/>
      <c r="I130" s="3"/>
      <c r="J130" s="23"/>
      <c r="K130" s="23"/>
      <c r="L130" s="24"/>
      <c r="M130" s="165"/>
      <c r="N130" s="166"/>
      <c r="O130" s="51"/>
      <c r="P130" s="51"/>
      <c r="Q130" s="51"/>
      <c r="R130" s="51"/>
      <c r="S130" s="51"/>
      <c r="T130" s="52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T130" s="11" t="s">
        <v>180</v>
      </c>
      <c r="AU130" s="11" t="s">
        <v>83</v>
      </c>
    </row>
    <row r="131" spans="1:65" s="138" customFormat="1" ht="22.9" customHeight="1">
      <c r="B131" s="139"/>
      <c r="D131" s="140" t="s">
        <v>73</v>
      </c>
      <c r="E131" s="149" t="s">
        <v>733</v>
      </c>
      <c r="F131" s="149" t="s">
        <v>734</v>
      </c>
      <c r="I131" s="4"/>
      <c r="J131" s="150">
        <f>BK131</f>
        <v>0</v>
      </c>
      <c r="L131" s="139"/>
      <c r="M131" s="143"/>
      <c r="N131" s="144"/>
      <c r="O131" s="144"/>
      <c r="P131" s="145">
        <f>SUM(P132:P137)</f>
        <v>0</v>
      </c>
      <c r="Q131" s="144"/>
      <c r="R131" s="145">
        <f>SUM(R132:R137)</f>
        <v>0</v>
      </c>
      <c r="S131" s="144"/>
      <c r="T131" s="146">
        <f>SUM(T132:T137)</f>
        <v>0</v>
      </c>
      <c r="AR131" s="140" t="s">
        <v>199</v>
      </c>
      <c r="AT131" s="147" t="s">
        <v>73</v>
      </c>
      <c r="AU131" s="147" t="s">
        <v>81</v>
      </c>
      <c r="AY131" s="140" t="s">
        <v>171</v>
      </c>
      <c r="BK131" s="148">
        <f>SUM(BK132:BK137)</f>
        <v>0</v>
      </c>
    </row>
    <row r="132" spans="1:65" s="27" customFormat="1" ht="16.5" customHeight="1">
      <c r="A132" s="23"/>
      <c r="B132" s="24"/>
      <c r="C132" s="151" t="s">
        <v>188</v>
      </c>
      <c r="D132" s="151" t="s">
        <v>173</v>
      </c>
      <c r="E132" s="152" t="s">
        <v>735</v>
      </c>
      <c r="F132" s="153" t="s">
        <v>734</v>
      </c>
      <c r="G132" s="154" t="s">
        <v>727</v>
      </c>
      <c r="H132" s="155">
        <v>1</v>
      </c>
      <c r="I132" s="5"/>
      <c r="J132" s="156">
        <f>ROUND(I132*H132,2)</f>
        <v>0</v>
      </c>
      <c r="K132" s="153" t="s">
        <v>177</v>
      </c>
      <c r="L132" s="24"/>
      <c r="M132" s="157" t="s">
        <v>1</v>
      </c>
      <c r="N132" s="158" t="s">
        <v>39</v>
      </c>
      <c r="O132" s="51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R132" s="161" t="s">
        <v>728</v>
      </c>
      <c r="AT132" s="161" t="s">
        <v>173</v>
      </c>
      <c r="AU132" s="161" t="s">
        <v>83</v>
      </c>
      <c r="AY132" s="11" t="s">
        <v>171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1" t="s">
        <v>81</v>
      </c>
      <c r="BK132" s="162">
        <f>ROUND(I132*H132,2)</f>
        <v>0</v>
      </c>
      <c r="BL132" s="11" t="s">
        <v>728</v>
      </c>
      <c r="BM132" s="161" t="s">
        <v>1030</v>
      </c>
    </row>
    <row r="133" spans="1:65" s="27" customFormat="1">
      <c r="A133" s="23"/>
      <c r="B133" s="24"/>
      <c r="C133" s="23"/>
      <c r="D133" s="163" t="s">
        <v>180</v>
      </c>
      <c r="E133" s="23"/>
      <c r="F133" s="164" t="s">
        <v>734</v>
      </c>
      <c r="G133" s="23"/>
      <c r="H133" s="23"/>
      <c r="I133" s="3"/>
      <c r="J133" s="23"/>
      <c r="K133" s="23"/>
      <c r="L133" s="24"/>
      <c r="M133" s="165"/>
      <c r="N133" s="166"/>
      <c r="O133" s="51"/>
      <c r="P133" s="51"/>
      <c r="Q133" s="51"/>
      <c r="R133" s="51"/>
      <c r="S133" s="51"/>
      <c r="T133" s="52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T133" s="11" t="s">
        <v>180</v>
      </c>
      <c r="AU133" s="11" t="s">
        <v>83</v>
      </c>
    </row>
    <row r="134" spans="1:65" s="27" customFormat="1" ht="16.5" customHeight="1">
      <c r="A134" s="23"/>
      <c r="B134" s="24"/>
      <c r="C134" s="151" t="s">
        <v>178</v>
      </c>
      <c r="D134" s="151" t="s">
        <v>173</v>
      </c>
      <c r="E134" s="152" t="s">
        <v>737</v>
      </c>
      <c r="F134" s="153" t="s">
        <v>738</v>
      </c>
      <c r="G134" s="154" t="s">
        <v>727</v>
      </c>
      <c r="H134" s="155">
        <v>1</v>
      </c>
      <c r="I134" s="5"/>
      <c r="J134" s="156">
        <f>ROUND(I134*H134,2)</f>
        <v>0</v>
      </c>
      <c r="K134" s="153" t="s">
        <v>177</v>
      </c>
      <c r="L134" s="24"/>
      <c r="M134" s="157" t="s">
        <v>1</v>
      </c>
      <c r="N134" s="158" t="s">
        <v>39</v>
      </c>
      <c r="O134" s="51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R134" s="161" t="s">
        <v>728</v>
      </c>
      <c r="AT134" s="161" t="s">
        <v>173</v>
      </c>
      <c r="AU134" s="161" t="s">
        <v>83</v>
      </c>
      <c r="AY134" s="11" t="s">
        <v>171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1" t="s">
        <v>81</v>
      </c>
      <c r="BK134" s="162">
        <f>ROUND(I134*H134,2)</f>
        <v>0</v>
      </c>
      <c r="BL134" s="11" t="s">
        <v>728</v>
      </c>
      <c r="BM134" s="161" t="s">
        <v>1031</v>
      </c>
    </row>
    <row r="135" spans="1:65" s="27" customFormat="1">
      <c r="A135" s="23"/>
      <c r="B135" s="24"/>
      <c r="C135" s="23"/>
      <c r="D135" s="163" t="s">
        <v>180</v>
      </c>
      <c r="E135" s="23"/>
      <c r="F135" s="164" t="s">
        <v>738</v>
      </c>
      <c r="G135" s="23"/>
      <c r="H135" s="23"/>
      <c r="I135" s="3"/>
      <c r="J135" s="23"/>
      <c r="K135" s="23"/>
      <c r="L135" s="24"/>
      <c r="M135" s="165"/>
      <c r="N135" s="166"/>
      <c r="O135" s="51"/>
      <c r="P135" s="51"/>
      <c r="Q135" s="51"/>
      <c r="R135" s="51"/>
      <c r="S135" s="51"/>
      <c r="T135" s="52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T135" s="11" t="s">
        <v>180</v>
      </c>
      <c r="AU135" s="11" t="s">
        <v>83</v>
      </c>
    </row>
    <row r="136" spans="1:65" s="27" customFormat="1" ht="16.5" customHeight="1">
      <c r="A136" s="23"/>
      <c r="B136" s="24"/>
      <c r="C136" s="151" t="s">
        <v>199</v>
      </c>
      <c r="D136" s="151" t="s">
        <v>173</v>
      </c>
      <c r="E136" s="152" t="s">
        <v>740</v>
      </c>
      <c r="F136" s="153" t="s">
        <v>741</v>
      </c>
      <c r="G136" s="154" t="s">
        <v>727</v>
      </c>
      <c r="H136" s="155">
        <v>1</v>
      </c>
      <c r="I136" s="5"/>
      <c r="J136" s="156">
        <f>ROUND(I136*H136,2)</f>
        <v>0</v>
      </c>
      <c r="K136" s="153" t="s">
        <v>177</v>
      </c>
      <c r="L136" s="24"/>
      <c r="M136" s="157" t="s">
        <v>1</v>
      </c>
      <c r="N136" s="158" t="s">
        <v>39</v>
      </c>
      <c r="O136" s="51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R136" s="161" t="s">
        <v>728</v>
      </c>
      <c r="AT136" s="161" t="s">
        <v>173</v>
      </c>
      <c r="AU136" s="161" t="s">
        <v>83</v>
      </c>
      <c r="AY136" s="11" t="s">
        <v>171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1" t="s">
        <v>81</v>
      </c>
      <c r="BK136" s="162">
        <f>ROUND(I136*H136,2)</f>
        <v>0</v>
      </c>
      <c r="BL136" s="11" t="s">
        <v>728</v>
      </c>
      <c r="BM136" s="161" t="s">
        <v>1032</v>
      </c>
    </row>
    <row r="137" spans="1:65" s="27" customFormat="1">
      <c r="A137" s="23"/>
      <c r="B137" s="24"/>
      <c r="C137" s="23"/>
      <c r="D137" s="163" t="s">
        <v>180</v>
      </c>
      <c r="E137" s="23"/>
      <c r="F137" s="164" t="s">
        <v>741</v>
      </c>
      <c r="G137" s="23"/>
      <c r="H137" s="23"/>
      <c r="I137" s="3"/>
      <c r="J137" s="23"/>
      <c r="K137" s="23"/>
      <c r="L137" s="24"/>
      <c r="M137" s="165"/>
      <c r="N137" s="166"/>
      <c r="O137" s="51"/>
      <c r="P137" s="51"/>
      <c r="Q137" s="51"/>
      <c r="R137" s="51"/>
      <c r="S137" s="51"/>
      <c r="T137" s="52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T137" s="11" t="s">
        <v>180</v>
      </c>
      <c r="AU137" s="11" t="s">
        <v>83</v>
      </c>
    </row>
    <row r="138" spans="1:65" s="138" customFormat="1" ht="22.9" customHeight="1">
      <c r="B138" s="139"/>
      <c r="D138" s="140" t="s">
        <v>73</v>
      </c>
      <c r="E138" s="149" t="s">
        <v>743</v>
      </c>
      <c r="F138" s="149" t="s">
        <v>744</v>
      </c>
      <c r="I138" s="4"/>
      <c r="J138" s="150">
        <f>BK138</f>
        <v>0</v>
      </c>
      <c r="L138" s="139"/>
      <c r="M138" s="143"/>
      <c r="N138" s="144"/>
      <c r="O138" s="144"/>
      <c r="P138" s="145">
        <f>SUM(P139:P140)</f>
        <v>0</v>
      </c>
      <c r="Q138" s="144"/>
      <c r="R138" s="145">
        <f>SUM(R139:R140)</f>
        <v>0</v>
      </c>
      <c r="S138" s="144"/>
      <c r="T138" s="146">
        <f>SUM(T139:T140)</f>
        <v>0</v>
      </c>
      <c r="AR138" s="140" t="s">
        <v>199</v>
      </c>
      <c r="AT138" s="147" t="s">
        <v>73</v>
      </c>
      <c r="AU138" s="147" t="s">
        <v>81</v>
      </c>
      <c r="AY138" s="140" t="s">
        <v>171</v>
      </c>
      <c r="BK138" s="148">
        <f>SUM(BK139:BK140)</f>
        <v>0</v>
      </c>
    </row>
    <row r="139" spans="1:65" s="27" customFormat="1" ht="16.5" customHeight="1">
      <c r="A139" s="23"/>
      <c r="B139" s="24"/>
      <c r="C139" s="151" t="s">
        <v>204</v>
      </c>
      <c r="D139" s="151" t="s">
        <v>173</v>
      </c>
      <c r="E139" s="152" t="s">
        <v>745</v>
      </c>
      <c r="F139" s="153" t="s">
        <v>746</v>
      </c>
      <c r="G139" s="154" t="s">
        <v>727</v>
      </c>
      <c r="H139" s="155">
        <v>1</v>
      </c>
      <c r="I139" s="5"/>
      <c r="J139" s="156">
        <f>ROUND(I139*H139,2)</f>
        <v>0</v>
      </c>
      <c r="K139" s="153" t="s">
        <v>177</v>
      </c>
      <c r="L139" s="24"/>
      <c r="M139" s="157" t="s">
        <v>1</v>
      </c>
      <c r="N139" s="158" t="s">
        <v>39</v>
      </c>
      <c r="O139" s="51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R139" s="161" t="s">
        <v>728</v>
      </c>
      <c r="AT139" s="161" t="s">
        <v>173</v>
      </c>
      <c r="AU139" s="161" t="s">
        <v>83</v>
      </c>
      <c r="AY139" s="11" t="s">
        <v>171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1" t="s">
        <v>81</v>
      </c>
      <c r="BK139" s="162">
        <f>ROUND(I139*H139,2)</f>
        <v>0</v>
      </c>
      <c r="BL139" s="11" t="s">
        <v>728</v>
      </c>
      <c r="BM139" s="161" t="s">
        <v>1033</v>
      </c>
    </row>
    <row r="140" spans="1:65" s="27" customFormat="1">
      <c r="A140" s="23"/>
      <c r="B140" s="24"/>
      <c r="C140" s="23"/>
      <c r="D140" s="163" t="s">
        <v>180</v>
      </c>
      <c r="E140" s="23"/>
      <c r="F140" s="164" t="s">
        <v>746</v>
      </c>
      <c r="G140" s="23"/>
      <c r="H140" s="23"/>
      <c r="I140" s="23"/>
      <c r="J140" s="23"/>
      <c r="K140" s="23"/>
      <c r="L140" s="24"/>
      <c r="M140" s="198"/>
      <c r="N140" s="199"/>
      <c r="O140" s="200"/>
      <c r="P140" s="200"/>
      <c r="Q140" s="200"/>
      <c r="R140" s="200"/>
      <c r="S140" s="200"/>
      <c r="T140" s="201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T140" s="11" t="s">
        <v>180</v>
      </c>
      <c r="AU140" s="11" t="s">
        <v>83</v>
      </c>
    </row>
    <row r="141" spans="1:65" s="27" customFormat="1" ht="6.95" customHeight="1">
      <c r="A141" s="23"/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24"/>
      <c r="M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</row>
  </sheetData>
  <sheetProtection password="9F15" sheet="1" objects="1" scenarios="1"/>
  <autoFilter ref="C123:K140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6"/>
  <sheetViews>
    <sheetView showGridLines="0" topLeftCell="A113" workbookViewId="0">
      <selection activeCell="W140" sqref="W140"/>
    </sheetView>
  </sheetViews>
  <sheetFormatPr defaultRowHeight="11.25"/>
  <cols>
    <col min="1" max="1" width="8.33203125" style="10" customWidth="1"/>
    <col min="2" max="2" width="1.6640625" style="10" customWidth="1"/>
    <col min="3" max="3" width="4.1640625" style="10" customWidth="1"/>
    <col min="4" max="4" width="4.33203125" style="10" customWidth="1"/>
    <col min="5" max="5" width="17.1640625" style="10" customWidth="1"/>
    <col min="6" max="6" width="50.83203125" style="10" customWidth="1"/>
    <col min="7" max="7" width="7" style="10" customWidth="1"/>
    <col min="8" max="8" width="11.5" style="10" customWidth="1"/>
    <col min="9" max="11" width="20.1640625" style="10" customWidth="1"/>
    <col min="12" max="12" width="9.33203125" style="10" customWidth="1"/>
    <col min="13" max="13" width="10.83203125" style="10" hidden="1" customWidth="1"/>
    <col min="14" max="14" width="9.33203125" style="10" hidden="1"/>
    <col min="15" max="20" width="14.1640625" style="10" hidden="1" customWidth="1"/>
    <col min="21" max="21" width="16.33203125" style="10" hidden="1" customWidth="1"/>
    <col min="22" max="22" width="12.33203125" style="10" customWidth="1"/>
    <col min="23" max="23" width="16.33203125" style="10" customWidth="1"/>
    <col min="24" max="24" width="12.33203125" style="10" customWidth="1"/>
    <col min="25" max="25" width="15" style="10" customWidth="1"/>
    <col min="26" max="26" width="11" style="10" customWidth="1"/>
    <col min="27" max="27" width="15" style="10" customWidth="1"/>
    <col min="28" max="28" width="16.33203125" style="10" customWidth="1"/>
    <col min="29" max="29" width="11" style="10" customWidth="1"/>
    <col min="30" max="30" width="15" style="10" customWidth="1"/>
    <col min="31" max="31" width="16.33203125" style="10" customWidth="1"/>
    <col min="32" max="43" width="9.33203125" style="10"/>
    <col min="44" max="65" width="9.33203125" style="10" hidden="1"/>
    <col min="66" max="16384" width="9.33203125" style="10"/>
  </cols>
  <sheetData>
    <row r="2" spans="1:56" ht="36.950000000000003" customHeight="1">
      <c r="L2" s="219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1" t="s">
        <v>111</v>
      </c>
      <c r="AZ2" s="93" t="s">
        <v>115</v>
      </c>
      <c r="BA2" s="93" t="s">
        <v>1</v>
      </c>
      <c r="BB2" s="93" t="s">
        <v>1</v>
      </c>
      <c r="BC2" s="93" t="s">
        <v>1034</v>
      </c>
      <c r="BD2" s="93" t="s">
        <v>83</v>
      </c>
    </row>
    <row r="3" spans="1:5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83</v>
      </c>
      <c r="AZ3" s="93" t="s">
        <v>749</v>
      </c>
      <c r="BA3" s="93" t="s">
        <v>1</v>
      </c>
      <c r="BB3" s="93" t="s">
        <v>1</v>
      </c>
      <c r="BC3" s="93" t="s">
        <v>1035</v>
      </c>
      <c r="BD3" s="93" t="s">
        <v>83</v>
      </c>
    </row>
    <row r="4" spans="1:56" ht="24.95" customHeight="1">
      <c r="B4" s="14"/>
      <c r="D4" s="15" t="s">
        <v>119</v>
      </c>
      <c r="L4" s="14"/>
      <c r="M4" s="94" t="s">
        <v>10</v>
      </c>
      <c r="AT4" s="11" t="s">
        <v>3</v>
      </c>
      <c r="AZ4" s="93" t="s">
        <v>751</v>
      </c>
      <c r="BA4" s="93" t="s">
        <v>1</v>
      </c>
      <c r="BB4" s="93" t="s">
        <v>1</v>
      </c>
      <c r="BC4" s="93" t="s">
        <v>752</v>
      </c>
      <c r="BD4" s="93" t="s">
        <v>83</v>
      </c>
    </row>
    <row r="5" spans="1:56" ht="6.95" customHeight="1">
      <c r="B5" s="14"/>
      <c r="L5" s="14"/>
    </row>
    <row r="6" spans="1:56" ht="12" customHeight="1">
      <c r="B6" s="14"/>
      <c r="D6" s="20" t="s">
        <v>16</v>
      </c>
      <c r="L6" s="14"/>
    </row>
    <row r="7" spans="1:56" ht="16.5" customHeight="1">
      <c r="B7" s="14"/>
      <c r="E7" s="254" t="str">
        <f>'Rekapitulace zakázky'!K6</f>
        <v>Oprava mostních objektů v úseku Choceň - Borohrádek</v>
      </c>
      <c r="F7" s="255"/>
      <c r="G7" s="255"/>
      <c r="H7" s="255"/>
      <c r="L7" s="14"/>
    </row>
    <row r="8" spans="1:56" ht="12" customHeight="1">
      <c r="B8" s="14"/>
      <c r="D8" s="20" t="s">
        <v>129</v>
      </c>
      <c r="L8" s="14"/>
    </row>
    <row r="9" spans="1:56" s="27" customFormat="1" ht="16.5" customHeight="1">
      <c r="A9" s="23"/>
      <c r="B9" s="24"/>
      <c r="C9" s="23"/>
      <c r="D9" s="23"/>
      <c r="E9" s="254" t="s">
        <v>1036</v>
      </c>
      <c r="F9" s="253"/>
      <c r="G9" s="253"/>
      <c r="H9" s="253"/>
      <c r="I9" s="23"/>
      <c r="J9" s="23"/>
      <c r="K9" s="23"/>
      <c r="L9" s="34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56" s="27" customFormat="1" ht="12" customHeight="1">
      <c r="A10" s="23"/>
      <c r="B10" s="24"/>
      <c r="C10" s="23"/>
      <c r="D10" s="20" t="s">
        <v>133</v>
      </c>
      <c r="E10" s="23"/>
      <c r="F10" s="23"/>
      <c r="G10" s="23"/>
      <c r="H10" s="23"/>
      <c r="I10" s="23"/>
      <c r="J10" s="23"/>
      <c r="K10" s="23"/>
      <c r="L10" s="34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56" s="27" customFormat="1" ht="16.5" customHeight="1">
      <c r="A11" s="23"/>
      <c r="B11" s="24"/>
      <c r="C11" s="23"/>
      <c r="D11" s="23"/>
      <c r="E11" s="246" t="s">
        <v>1037</v>
      </c>
      <c r="F11" s="253"/>
      <c r="G11" s="253"/>
      <c r="H11" s="253"/>
      <c r="I11" s="23"/>
      <c r="J11" s="23"/>
      <c r="K11" s="23"/>
      <c r="L11" s="34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56" s="27" customFormat="1">
      <c r="A12" s="23"/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34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56" s="27" customFormat="1" ht="12" customHeight="1">
      <c r="A13" s="23"/>
      <c r="B13" s="24"/>
      <c r="C13" s="23"/>
      <c r="D13" s="20" t="s">
        <v>18</v>
      </c>
      <c r="E13" s="23"/>
      <c r="F13" s="21" t="s">
        <v>1</v>
      </c>
      <c r="G13" s="23"/>
      <c r="H13" s="23"/>
      <c r="I13" s="20" t="s">
        <v>19</v>
      </c>
      <c r="J13" s="21" t="s">
        <v>1</v>
      </c>
      <c r="K13" s="23"/>
      <c r="L13" s="34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56" s="27" customFormat="1" ht="12" customHeight="1">
      <c r="A14" s="23"/>
      <c r="B14" s="24"/>
      <c r="C14" s="23"/>
      <c r="D14" s="20" t="s">
        <v>20</v>
      </c>
      <c r="E14" s="23"/>
      <c r="F14" s="21" t="s">
        <v>21</v>
      </c>
      <c r="G14" s="23"/>
      <c r="H14" s="23"/>
      <c r="I14" s="20" t="s">
        <v>22</v>
      </c>
      <c r="J14" s="95" t="str">
        <f>'Rekapitulace zakázky'!AN8</f>
        <v>7. 1. 2020</v>
      </c>
      <c r="K14" s="23"/>
      <c r="L14" s="34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56" s="27" customFormat="1" ht="10.9" customHeight="1">
      <c r="A15" s="23"/>
      <c r="B15" s="24"/>
      <c r="C15" s="23"/>
      <c r="D15" s="23"/>
      <c r="E15" s="23"/>
      <c r="F15" s="23"/>
      <c r="G15" s="23"/>
      <c r="H15" s="23"/>
      <c r="I15" s="23"/>
      <c r="J15" s="23"/>
      <c r="K15" s="23"/>
      <c r="L15" s="34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56" s="27" customFormat="1" ht="12" customHeight="1">
      <c r="A16" s="23"/>
      <c r="B16" s="24"/>
      <c r="C16" s="23"/>
      <c r="D16" s="20" t="s">
        <v>24</v>
      </c>
      <c r="E16" s="23"/>
      <c r="F16" s="23"/>
      <c r="G16" s="23"/>
      <c r="H16" s="23"/>
      <c r="I16" s="20" t="s">
        <v>25</v>
      </c>
      <c r="J16" s="21" t="str">
        <f>IF('Rekapitulace zakázky'!AN10="","",'Rekapitulace zakázky'!AN10)</f>
        <v/>
      </c>
      <c r="K16" s="23"/>
      <c r="L16" s="34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7" customFormat="1" ht="18" customHeight="1">
      <c r="A17" s="23"/>
      <c r="B17" s="24"/>
      <c r="C17" s="23"/>
      <c r="D17" s="23"/>
      <c r="E17" s="21" t="str">
        <f>IF('Rekapitulace zakázky'!E11="","",'Rekapitulace zakázky'!E11)</f>
        <v xml:space="preserve"> </v>
      </c>
      <c r="F17" s="23"/>
      <c r="G17" s="23"/>
      <c r="H17" s="23"/>
      <c r="I17" s="20" t="s">
        <v>26</v>
      </c>
      <c r="J17" s="21" t="str">
        <f>IF('Rekapitulace zakázky'!AN11="","",'Rekapitulace zakázky'!AN11)</f>
        <v/>
      </c>
      <c r="K17" s="23"/>
      <c r="L17" s="34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7" customFormat="1" ht="6.95" customHeight="1">
      <c r="A18" s="23"/>
      <c r="B18" s="24"/>
      <c r="C18" s="23"/>
      <c r="D18" s="23"/>
      <c r="E18" s="23"/>
      <c r="F18" s="23"/>
      <c r="G18" s="23"/>
      <c r="H18" s="23"/>
      <c r="I18" s="23"/>
      <c r="J18" s="23"/>
      <c r="K18" s="23"/>
      <c r="L18" s="34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7" customFormat="1" ht="12" customHeight="1">
      <c r="A19" s="23"/>
      <c r="B19" s="24"/>
      <c r="C19" s="23"/>
      <c r="D19" s="20" t="s">
        <v>27</v>
      </c>
      <c r="E19" s="23"/>
      <c r="F19" s="23"/>
      <c r="G19" s="23"/>
      <c r="H19" s="23"/>
      <c r="I19" s="20" t="s">
        <v>25</v>
      </c>
      <c r="J19" s="1" t="str">
        <f>'Rekapitulace zakázky'!AN13</f>
        <v>Vyplň údaj</v>
      </c>
      <c r="K19" s="23"/>
      <c r="L19" s="34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7" customFormat="1" ht="18" customHeight="1">
      <c r="A20" s="23"/>
      <c r="B20" s="24"/>
      <c r="C20" s="23"/>
      <c r="D20" s="23"/>
      <c r="E20" s="256" t="str">
        <f>'Rekapitulace zakázky'!E14</f>
        <v>Vyplň údaj</v>
      </c>
      <c r="F20" s="257"/>
      <c r="G20" s="257"/>
      <c r="H20" s="257"/>
      <c r="I20" s="20" t="s">
        <v>26</v>
      </c>
      <c r="J20" s="1" t="str">
        <f>'Rekapitulace zakázky'!AN14</f>
        <v>Vyplň údaj</v>
      </c>
      <c r="K20" s="23"/>
      <c r="L20" s="34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7" customFormat="1" ht="6.95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34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7" customFormat="1" ht="12" customHeight="1">
      <c r="A22" s="23"/>
      <c r="B22" s="24"/>
      <c r="C22" s="23"/>
      <c r="D22" s="20" t="s">
        <v>29</v>
      </c>
      <c r="E22" s="23"/>
      <c r="F22" s="23"/>
      <c r="G22" s="23"/>
      <c r="H22" s="23"/>
      <c r="I22" s="20" t="s">
        <v>25</v>
      </c>
      <c r="J22" s="21" t="s">
        <v>1</v>
      </c>
      <c r="K22" s="23"/>
      <c r="L22" s="34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7" customFormat="1" ht="18" customHeight="1">
      <c r="A23" s="23"/>
      <c r="B23" s="24"/>
      <c r="C23" s="23"/>
      <c r="D23" s="23"/>
      <c r="E23" s="21" t="s">
        <v>30</v>
      </c>
      <c r="F23" s="23"/>
      <c r="G23" s="23"/>
      <c r="H23" s="23"/>
      <c r="I23" s="20" t="s">
        <v>26</v>
      </c>
      <c r="J23" s="21" t="s">
        <v>1</v>
      </c>
      <c r="K23" s="23"/>
      <c r="L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7" customFormat="1" ht="6.95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34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7" customFormat="1" ht="12" customHeight="1">
      <c r="A25" s="23"/>
      <c r="B25" s="24"/>
      <c r="C25" s="23"/>
      <c r="D25" s="20" t="s">
        <v>32</v>
      </c>
      <c r="E25" s="23"/>
      <c r="F25" s="23"/>
      <c r="G25" s="23"/>
      <c r="H25" s="23"/>
      <c r="I25" s="20" t="s">
        <v>25</v>
      </c>
      <c r="J25" s="21" t="str">
        <f>IF('Rekapitulace zakázky'!AN19="","",'Rekapitulace zakázky'!AN19)</f>
        <v/>
      </c>
      <c r="K25" s="23"/>
      <c r="L25" s="34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7" customFormat="1" ht="18" customHeight="1">
      <c r="A26" s="23"/>
      <c r="B26" s="24"/>
      <c r="C26" s="23"/>
      <c r="D26" s="23"/>
      <c r="E26" s="21" t="str">
        <f>IF('Rekapitulace zakázky'!E20="","",'Rekapitulace zakázky'!E20)</f>
        <v xml:space="preserve"> </v>
      </c>
      <c r="F26" s="23"/>
      <c r="G26" s="23"/>
      <c r="H26" s="23"/>
      <c r="I26" s="20" t="s">
        <v>26</v>
      </c>
      <c r="J26" s="21" t="str">
        <f>IF('Rekapitulace zakázky'!AN20="","",'Rekapitulace zakázky'!AN20)</f>
        <v/>
      </c>
      <c r="K26" s="23"/>
      <c r="L26" s="34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7" customFormat="1" ht="6.95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34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27" customFormat="1" ht="12" customHeight="1">
      <c r="A28" s="23"/>
      <c r="B28" s="24"/>
      <c r="C28" s="23"/>
      <c r="D28" s="20" t="s">
        <v>33</v>
      </c>
      <c r="E28" s="23"/>
      <c r="F28" s="23"/>
      <c r="G28" s="23"/>
      <c r="H28" s="23"/>
      <c r="I28" s="23"/>
      <c r="J28" s="23"/>
      <c r="K28" s="23"/>
      <c r="L28" s="34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99" customFormat="1" ht="16.5" customHeight="1">
      <c r="A29" s="96"/>
      <c r="B29" s="97"/>
      <c r="C29" s="96"/>
      <c r="D29" s="96"/>
      <c r="E29" s="241" t="s">
        <v>1</v>
      </c>
      <c r="F29" s="241"/>
      <c r="G29" s="241"/>
      <c r="H29" s="241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7" customFormat="1" ht="6.95" customHeight="1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  <c r="L30" s="34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27" customFormat="1" ht="6.95" customHeight="1">
      <c r="A31" s="23"/>
      <c r="B31" s="24"/>
      <c r="C31" s="23"/>
      <c r="D31" s="59"/>
      <c r="E31" s="59"/>
      <c r="F31" s="59"/>
      <c r="G31" s="59"/>
      <c r="H31" s="59"/>
      <c r="I31" s="59"/>
      <c r="J31" s="59"/>
      <c r="K31" s="59"/>
      <c r="L31" s="34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s="27" customFormat="1" ht="25.35" customHeight="1">
      <c r="A32" s="23"/>
      <c r="B32" s="24"/>
      <c r="C32" s="23"/>
      <c r="D32" s="100" t="s">
        <v>34</v>
      </c>
      <c r="E32" s="23"/>
      <c r="F32" s="23"/>
      <c r="G32" s="23"/>
      <c r="H32" s="23"/>
      <c r="I32" s="23"/>
      <c r="J32" s="101">
        <f>ROUND(J130, 2)</f>
        <v>0</v>
      </c>
      <c r="K32" s="23"/>
      <c r="L32" s="34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7" customFormat="1" ht="6.95" customHeight="1">
      <c r="A33" s="23"/>
      <c r="B33" s="24"/>
      <c r="C33" s="23"/>
      <c r="D33" s="59"/>
      <c r="E33" s="59"/>
      <c r="F33" s="59"/>
      <c r="G33" s="59"/>
      <c r="H33" s="59"/>
      <c r="I33" s="59"/>
      <c r="J33" s="59"/>
      <c r="K33" s="59"/>
      <c r="L33" s="34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7" customFormat="1" ht="14.45" customHeight="1">
      <c r="A34" s="23"/>
      <c r="B34" s="24"/>
      <c r="C34" s="23"/>
      <c r="D34" s="23"/>
      <c r="E34" s="23"/>
      <c r="F34" s="102" t="s">
        <v>36</v>
      </c>
      <c r="G34" s="23"/>
      <c r="H34" s="23"/>
      <c r="I34" s="102" t="s">
        <v>35</v>
      </c>
      <c r="J34" s="102" t="s">
        <v>37</v>
      </c>
      <c r="K34" s="23"/>
      <c r="L34" s="34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7" customFormat="1" ht="14.45" customHeight="1">
      <c r="A35" s="23"/>
      <c r="B35" s="24"/>
      <c r="C35" s="23"/>
      <c r="D35" s="103" t="s">
        <v>38</v>
      </c>
      <c r="E35" s="20" t="s">
        <v>39</v>
      </c>
      <c r="F35" s="104">
        <f>ROUND((SUM(BE130:BE295)),  2)</f>
        <v>0</v>
      </c>
      <c r="G35" s="23"/>
      <c r="H35" s="23"/>
      <c r="I35" s="105">
        <v>0.21</v>
      </c>
      <c r="J35" s="104">
        <f>ROUND(((SUM(BE130:BE295))*I35),  2)</f>
        <v>0</v>
      </c>
      <c r="K35" s="23"/>
      <c r="L35" s="34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7" customFormat="1" ht="14.45" customHeight="1">
      <c r="A36" s="23"/>
      <c r="B36" s="24"/>
      <c r="C36" s="23"/>
      <c r="D36" s="23"/>
      <c r="E36" s="20" t="s">
        <v>40</v>
      </c>
      <c r="F36" s="104">
        <f>ROUND((SUM(BF130:BF295)),  2)</f>
        <v>0</v>
      </c>
      <c r="G36" s="23"/>
      <c r="H36" s="23"/>
      <c r="I36" s="105">
        <v>0.15</v>
      </c>
      <c r="J36" s="104">
        <f>ROUND(((SUM(BF130:BF295))*I36),  2)</f>
        <v>0</v>
      </c>
      <c r="K36" s="23"/>
      <c r="L36" s="34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7" customFormat="1" ht="14.45" hidden="1" customHeight="1">
      <c r="A37" s="23"/>
      <c r="B37" s="24"/>
      <c r="C37" s="23"/>
      <c r="D37" s="23"/>
      <c r="E37" s="20" t="s">
        <v>41</v>
      </c>
      <c r="F37" s="104">
        <f>ROUND((SUM(BG130:BG295)),  2)</f>
        <v>0</v>
      </c>
      <c r="G37" s="23"/>
      <c r="H37" s="23"/>
      <c r="I37" s="105">
        <v>0.21</v>
      </c>
      <c r="J37" s="104">
        <f>0</f>
        <v>0</v>
      </c>
      <c r="K37" s="23"/>
      <c r="L37" s="34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7" customFormat="1" ht="14.45" hidden="1" customHeight="1">
      <c r="A38" s="23"/>
      <c r="B38" s="24"/>
      <c r="C38" s="23"/>
      <c r="D38" s="23"/>
      <c r="E38" s="20" t="s">
        <v>42</v>
      </c>
      <c r="F38" s="104">
        <f>ROUND((SUM(BH130:BH295)),  2)</f>
        <v>0</v>
      </c>
      <c r="G38" s="23"/>
      <c r="H38" s="23"/>
      <c r="I38" s="105">
        <v>0.15</v>
      </c>
      <c r="J38" s="104">
        <f>0</f>
        <v>0</v>
      </c>
      <c r="K38" s="23"/>
      <c r="L38" s="34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7" customFormat="1" ht="14.45" hidden="1" customHeight="1">
      <c r="A39" s="23"/>
      <c r="B39" s="24"/>
      <c r="C39" s="23"/>
      <c r="D39" s="23"/>
      <c r="E39" s="20" t="s">
        <v>43</v>
      </c>
      <c r="F39" s="104">
        <f>ROUND((SUM(BI130:BI295)),  2)</f>
        <v>0</v>
      </c>
      <c r="G39" s="23"/>
      <c r="H39" s="23"/>
      <c r="I39" s="105">
        <v>0</v>
      </c>
      <c r="J39" s="104">
        <f>0</f>
        <v>0</v>
      </c>
      <c r="K39" s="23"/>
      <c r="L39" s="34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7" customFormat="1" ht="6.95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34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7" customFormat="1" ht="25.35" customHeight="1">
      <c r="A41" s="23"/>
      <c r="B41" s="24"/>
      <c r="C41" s="106"/>
      <c r="D41" s="107" t="s">
        <v>44</v>
      </c>
      <c r="E41" s="53"/>
      <c r="F41" s="53"/>
      <c r="G41" s="108" t="s">
        <v>45</v>
      </c>
      <c r="H41" s="109" t="s">
        <v>46</v>
      </c>
      <c r="I41" s="53"/>
      <c r="J41" s="110">
        <f>SUM(J32:J39)</f>
        <v>0</v>
      </c>
      <c r="K41" s="111"/>
      <c r="L41" s="34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7" customFormat="1" ht="14.45" customHeight="1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34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ht="14.45" customHeight="1">
      <c r="B43" s="14"/>
      <c r="L43" s="14"/>
    </row>
    <row r="44" spans="1:31" ht="14.45" customHeight="1">
      <c r="B44" s="14"/>
      <c r="L44" s="14"/>
    </row>
    <row r="45" spans="1:31" ht="14.45" customHeight="1">
      <c r="B45" s="14"/>
      <c r="L45" s="14"/>
    </row>
    <row r="46" spans="1:31" ht="14.45" customHeight="1">
      <c r="B46" s="14"/>
      <c r="L46" s="14"/>
    </row>
    <row r="47" spans="1:31" ht="14.45" customHeight="1">
      <c r="B47" s="14"/>
      <c r="L47" s="14"/>
    </row>
    <row r="48" spans="1:31" ht="14.45" customHeight="1">
      <c r="B48" s="14"/>
      <c r="L48" s="14"/>
    </row>
    <row r="49" spans="1:31" ht="14.45" customHeight="1">
      <c r="B49" s="14"/>
      <c r="L49" s="14"/>
    </row>
    <row r="50" spans="1:31" s="27" customFormat="1" ht="14.45" customHeight="1">
      <c r="B50" s="34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34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27" customFormat="1" ht="12.75">
      <c r="A61" s="23"/>
      <c r="B61" s="24"/>
      <c r="C61" s="23"/>
      <c r="D61" s="37" t="s">
        <v>49</v>
      </c>
      <c r="E61" s="26"/>
      <c r="F61" s="112" t="s">
        <v>50</v>
      </c>
      <c r="G61" s="37" t="s">
        <v>49</v>
      </c>
      <c r="H61" s="26"/>
      <c r="I61" s="26"/>
      <c r="J61" s="113" t="s">
        <v>50</v>
      </c>
      <c r="K61" s="26"/>
      <c r="L61" s="34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27" customFormat="1" ht="12.75">
      <c r="A65" s="23"/>
      <c r="B65" s="24"/>
      <c r="C65" s="23"/>
      <c r="D65" s="35" t="s">
        <v>51</v>
      </c>
      <c r="E65" s="38"/>
      <c r="F65" s="38"/>
      <c r="G65" s="35" t="s">
        <v>52</v>
      </c>
      <c r="H65" s="38"/>
      <c r="I65" s="38"/>
      <c r="J65" s="38"/>
      <c r="K65" s="38"/>
      <c r="L65" s="34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27" customFormat="1" ht="12.75">
      <c r="A76" s="23"/>
      <c r="B76" s="24"/>
      <c r="C76" s="23"/>
      <c r="D76" s="37" t="s">
        <v>49</v>
      </c>
      <c r="E76" s="26"/>
      <c r="F76" s="112" t="s">
        <v>50</v>
      </c>
      <c r="G76" s="37" t="s">
        <v>49</v>
      </c>
      <c r="H76" s="26"/>
      <c r="I76" s="26"/>
      <c r="J76" s="113" t="s">
        <v>50</v>
      </c>
      <c r="K76" s="26"/>
      <c r="L76" s="34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s="27" customFormat="1" ht="14.45" customHeight="1">
      <c r="A77" s="23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34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81" spans="1:31" s="27" customFormat="1" ht="6.95" customHeight="1">
      <c r="A81" s="23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4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31" s="27" customFormat="1" ht="24.95" customHeight="1">
      <c r="A82" s="23"/>
      <c r="B82" s="24"/>
      <c r="C82" s="15" t="s">
        <v>135</v>
      </c>
      <c r="D82" s="23"/>
      <c r="E82" s="23"/>
      <c r="F82" s="23"/>
      <c r="G82" s="23"/>
      <c r="H82" s="23"/>
      <c r="I82" s="23"/>
      <c r="J82" s="23"/>
      <c r="K82" s="23"/>
      <c r="L82" s="34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s="27" customFormat="1" ht="6.95" customHeight="1">
      <c r="A83" s="23"/>
      <c r="B83" s="24"/>
      <c r="C83" s="23"/>
      <c r="D83" s="23"/>
      <c r="E83" s="23"/>
      <c r="F83" s="23"/>
      <c r="G83" s="23"/>
      <c r="H83" s="23"/>
      <c r="I83" s="23"/>
      <c r="J83" s="23"/>
      <c r="K83" s="23"/>
      <c r="L83" s="34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s="27" customFormat="1" ht="12" customHeight="1">
      <c r="A84" s="23"/>
      <c r="B84" s="24"/>
      <c r="C84" s="20" t="s">
        <v>16</v>
      </c>
      <c r="D84" s="23"/>
      <c r="E84" s="23"/>
      <c r="F84" s="23"/>
      <c r="G84" s="23"/>
      <c r="H84" s="23"/>
      <c r="I84" s="23"/>
      <c r="J84" s="23"/>
      <c r="K84" s="23"/>
      <c r="L84" s="34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s="27" customFormat="1" ht="16.5" customHeight="1">
      <c r="A85" s="23"/>
      <c r="B85" s="24"/>
      <c r="C85" s="23"/>
      <c r="D85" s="23"/>
      <c r="E85" s="254" t="str">
        <f>E7</f>
        <v>Oprava mostních objektů v úseku Choceň - Borohrádek</v>
      </c>
      <c r="F85" s="255"/>
      <c r="G85" s="255"/>
      <c r="H85" s="255"/>
      <c r="I85" s="23"/>
      <c r="J85" s="23"/>
      <c r="K85" s="23"/>
      <c r="L85" s="34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31" ht="12" customHeight="1">
      <c r="B86" s="14"/>
      <c r="C86" s="20" t="s">
        <v>129</v>
      </c>
      <c r="L86" s="14"/>
    </row>
    <row r="87" spans="1:31" s="27" customFormat="1" ht="16.5" customHeight="1">
      <c r="A87" s="23"/>
      <c r="B87" s="24"/>
      <c r="C87" s="23"/>
      <c r="D87" s="23"/>
      <c r="E87" s="254" t="s">
        <v>1036</v>
      </c>
      <c r="F87" s="253"/>
      <c r="G87" s="253"/>
      <c r="H87" s="253"/>
      <c r="I87" s="23"/>
      <c r="J87" s="23"/>
      <c r="K87" s="23"/>
      <c r="L87" s="34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s="27" customFormat="1" ht="12" customHeight="1">
      <c r="A88" s="23"/>
      <c r="B88" s="24"/>
      <c r="C88" s="20" t="s">
        <v>133</v>
      </c>
      <c r="D88" s="23"/>
      <c r="E88" s="23"/>
      <c r="F88" s="23"/>
      <c r="G88" s="23"/>
      <c r="H88" s="23"/>
      <c r="I88" s="23"/>
      <c r="J88" s="23"/>
      <c r="K88" s="23"/>
      <c r="L88" s="34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s="27" customFormat="1" ht="16.5" customHeight="1">
      <c r="A89" s="23"/>
      <c r="B89" s="24"/>
      <c r="C89" s="23"/>
      <c r="D89" s="23"/>
      <c r="E89" s="246" t="str">
        <f>E11</f>
        <v>SO 04 - Stavební část Propustek v km 6,911</v>
      </c>
      <c r="F89" s="253"/>
      <c r="G89" s="253"/>
      <c r="H89" s="253"/>
      <c r="I89" s="23"/>
      <c r="J89" s="23"/>
      <c r="K89" s="23"/>
      <c r="L89" s="34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31" s="27" customFormat="1" ht="6.95" customHeight="1">
      <c r="A90" s="23"/>
      <c r="B90" s="24"/>
      <c r="C90" s="23"/>
      <c r="D90" s="23"/>
      <c r="E90" s="23"/>
      <c r="F90" s="23"/>
      <c r="G90" s="23"/>
      <c r="H90" s="23"/>
      <c r="I90" s="23"/>
      <c r="J90" s="23"/>
      <c r="K90" s="23"/>
      <c r="L90" s="34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s="27" customFormat="1" ht="12" customHeight="1">
      <c r="A91" s="23"/>
      <c r="B91" s="24"/>
      <c r="C91" s="20" t="s">
        <v>20</v>
      </c>
      <c r="D91" s="23"/>
      <c r="E91" s="23"/>
      <c r="F91" s="21" t="str">
        <f>F14</f>
        <v xml:space="preserve"> </v>
      </c>
      <c r="G91" s="23"/>
      <c r="H91" s="23"/>
      <c r="I91" s="20" t="s">
        <v>22</v>
      </c>
      <c r="J91" s="95" t="str">
        <f>IF(J14="","",J14)</f>
        <v>7. 1. 2020</v>
      </c>
      <c r="K91" s="23"/>
      <c r="L91" s="34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s="27" customFormat="1" ht="6.95" customHeight="1">
      <c r="A92" s="23"/>
      <c r="B92" s="24"/>
      <c r="C92" s="23"/>
      <c r="D92" s="23"/>
      <c r="E92" s="23"/>
      <c r="F92" s="23"/>
      <c r="G92" s="23"/>
      <c r="H92" s="23"/>
      <c r="I92" s="23"/>
      <c r="J92" s="23"/>
      <c r="K92" s="23"/>
      <c r="L92" s="34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s="27" customFormat="1" ht="15.2" customHeight="1">
      <c r="A93" s="23"/>
      <c r="B93" s="24"/>
      <c r="C93" s="20" t="s">
        <v>24</v>
      </c>
      <c r="D93" s="23"/>
      <c r="E93" s="23"/>
      <c r="F93" s="21" t="str">
        <f>E17</f>
        <v xml:space="preserve"> </v>
      </c>
      <c r="G93" s="23"/>
      <c r="H93" s="23"/>
      <c r="I93" s="20" t="s">
        <v>29</v>
      </c>
      <c r="J93" s="114" t="str">
        <f>E23</f>
        <v>MDS</v>
      </c>
      <c r="K93" s="23"/>
      <c r="L93" s="34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s="27" customFormat="1" ht="15.2" customHeight="1">
      <c r="A94" s="23"/>
      <c r="B94" s="24"/>
      <c r="C94" s="20" t="s">
        <v>27</v>
      </c>
      <c r="D94" s="23"/>
      <c r="E94" s="23"/>
      <c r="F94" s="21" t="str">
        <f>IF(E20="","",E20)</f>
        <v>Vyplň údaj</v>
      </c>
      <c r="G94" s="23"/>
      <c r="H94" s="23"/>
      <c r="I94" s="20" t="s">
        <v>32</v>
      </c>
      <c r="J94" s="114" t="str">
        <f>E26</f>
        <v xml:space="preserve"> </v>
      </c>
      <c r="K94" s="23"/>
      <c r="L94" s="34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s="27" customFormat="1" ht="10.35" customHeight="1">
      <c r="A95" s="23"/>
      <c r="B95" s="24"/>
      <c r="C95" s="23"/>
      <c r="D95" s="23"/>
      <c r="E95" s="23"/>
      <c r="F95" s="23"/>
      <c r="G95" s="23"/>
      <c r="H95" s="23"/>
      <c r="I95" s="23"/>
      <c r="J95" s="23"/>
      <c r="K95" s="23"/>
      <c r="L95" s="34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s="27" customFormat="1" ht="29.25" customHeight="1">
      <c r="A96" s="23"/>
      <c r="B96" s="24"/>
      <c r="C96" s="115" t="s">
        <v>136</v>
      </c>
      <c r="D96" s="106"/>
      <c r="E96" s="106"/>
      <c r="F96" s="106"/>
      <c r="G96" s="106"/>
      <c r="H96" s="106"/>
      <c r="I96" s="106"/>
      <c r="J96" s="116" t="s">
        <v>137</v>
      </c>
      <c r="K96" s="106"/>
      <c r="L96" s="34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47" s="27" customFormat="1" ht="10.35" customHeight="1">
      <c r="A97" s="23"/>
      <c r="B97" s="24"/>
      <c r="C97" s="23"/>
      <c r="D97" s="23"/>
      <c r="E97" s="23"/>
      <c r="F97" s="23"/>
      <c r="G97" s="23"/>
      <c r="H97" s="23"/>
      <c r="I97" s="23"/>
      <c r="J97" s="23"/>
      <c r="K97" s="23"/>
      <c r="L97" s="34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47" s="27" customFormat="1" ht="22.9" customHeight="1">
      <c r="A98" s="23"/>
      <c r="B98" s="24"/>
      <c r="C98" s="117" t="s">
        <v>138</v>
      </c>
      <c r="D98" s="23"/>
      <c r="E98" s="23"/>
      <c r="F98" s="23"/>
      <c r="G98" s="23"/>
      <c r="H98" s="23"/>
      <c r="I98" s="23"/>
      <c r="J98" s="101">
        <f>J130</f>
        <v>0</v>
      </c>
      <c r="K98" s="23"/>
      <c r="L98" s="34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U98" s="11" t="s">
        <v>139</v>
      </c>
    </row>
    <row r="99" spans="1:47" s="118" customFormat="1" ht="24.95" customHeight="1">
      <c r="B99" s="119"/>
      <c r="D99" s="120" t="s">
        <v>140</v>
      </c>
      <c r="E99" s="121"/>
      <c r="F99" s="121"/>
      <c r="G99" s="121"/>
      <c r="H99" s="121"/>
      <c r="I99" s="121"/>
      <c r="J99" s="122">
        <f>J131</f>
        <v>0</v>
      </c>
      <c r="L99" s="119"/>
    </row>
    <row r="100" spans="1:47" s="83" customFormat="1" ht="19.899999999999999" customHeight="1">
      <c r="B100" s="123"/>
      <c r="D100" s="124" t="s">
        <v>141</v>
      </c>
      <c r="E100" s="125"/>
      <c r="F100" s="125"/>
      <c r="G100" s="125"/>
      <c r="H100" s="125"/>
      <c r="I100" s="125"/>
      <c r="J100" s="126">
        <f>J132</f>
        <v>0</v>
      </c>
      <c r="L100" s="123"/>
    </row>
    <row r="101" spans="1:47" s="83" customFormat="1" ht="19.899999999999999" customHeight="1">
      <c r="B101" s="123"/>
      <c r="D101" s="124" t="s">
        <v>142</v>
      </c>
      <c r="E101" s="125"/>
      <c r="F101" s="125"/>
      <c r="G101" s="125"/>
      <c r="H101" s="125"/>
      <c r="I101" s="125"/>
      <c r="J101" s="126">
        <f>J180</f>
        <v>0</v>
      </c>
      <c r="L101" s="123"/>
    </row>
    <row r="102" spans="1:47" s="83" customFormat="1" ht="19.899999999999999" customHeight="1">
      <c r="B102" s="123"/>
      <c r="D102" s="124" t="s">
        <v>144</v>
      </c>
      <c r="E102" s="125"/>
      <c r="F102" s="125"/>
      <c r="G102" s="125"/>
      <c r="H102" s="125"/>
      <c r="I102" s="125"/>
      <c r="J102" s="126">
        <f>J208</f>
        <v>0</v>
      </c>
      <c r="L102" s="123"/>
    </row>
    <row r="103" spans="1:47" s="83" customFormat="1" ht="19.899999999999999" customHeight="1">
      <c r="B103" s="123"/>
      <c r="D103" s="124" t="s">
        <v>145</v>
      </c>
      <c r="E103" s="125"/>
      <c r="F103" s="125"/>
      <c r="G103" s="125"/>
      <c r="H103" s="125"/>
      <c r="I103" s="125"/>
      <c r="J103" s="126">
        <f>J214</f>
        <v>0</v>
      </c>
      <c r="L103" s="123"/>
    </row>
    <row r="104" spans="1:47" s="83" customFormat="1" ht="19.899999999999999" customHeight="1">
      <c r="B104" s="123"/>
      <c r="D104" s="124" t="s">
        <v>146</v>
      </c>
      <c r="E104" s="125"/>
      <c r="F104" s="125"/>
      <c r="G104" s="125"/>
      <c r="H104" s="125"/>
      <c r="I104" s="125"/>
      <c r="J104" s="126">
        <f>J239</f>
        <v>0</v>
      </c>
      <c r="L104" s="123"/>
    </row>
    <row r="105" spans="1:47" s="83" customFormat="1" ht="19.899999999999999" customHeight="1">
      <c r="B105" s="123"/>
      <c r="D105" s="124" t="s">
        <v>147</v>
      </c>
      <c r="E105" s="125"/>
      <c r="F105" s="125"/>
      <c r="G105" s="125"/>
      <c r="H105" s="125"/>
      <c r="I105" s="125"/>
      <c r="J105" s="126">
        <f>J243</f>
        <v>0</v>
      </c>
      <c r="L105" s="123"/>
    </row>
    <row r="106" spans="1:47" s="83" customFormat="1" ht="19.899999999999999" customHeight="1">
      <c r="B106" s="123"/>
      <c r="D106" s="124" t="s">
        <v>148</v>
      </c>
      <c r="E106" s="125"/>
      <c r="F106" s="125"/>
      <c r="G106" s="125"/>
      <c r="H106" s="125"/>
      <c r="I106" s="125"/>
      <c r="J106" s="126">
        <f>J266</f>
        <v>0</v>
      </c>
      <c r="L106" s="123"/>
    </row>
    <row r="107" spans="1:47" s="83" customFormat="1" ht="19.899999999999999" customHeight="1">
      <c r="B107" s="123"/>
      <c r="D107" s="124" t="s">
        <v>149</v>
      </c>
      <c r="E107" s="125"/>
      <c r="F107" s="125"/>
      <c r="G107" s="125"/>
      <c r="H107" s="125"/>
      <c r="I107" s="125"/>
      <c r="J107" s="126">
        <f>J287</f>
        <v>0</v>
      </c>
      <c r="L107" s="123"/>
    </row>
    <row r="108" spans="1:47" s="118" customFormat="1" ht="24.95" customHeight="1">
      <c r="B108" s="119"/>
      <c r="D108" s="120" t="s">
        <v>155</v>
      </c>
      <c r="E108" s="121"/>
      <c r="F108" s="121"/>
      <c r="G108" s="121"/>
      <c r="H108" s="121"/>
      <c r="I108" s="121"/>
      <c r="J108" s="122">
        <f>J292</f>
        <v>0</v>
      </c>
      <c r="L108" s="119"/>
    </row>
    <row r="109" spans="1:47" s="27" customFormat="1" ht="21.75" customHeight="1">
      <c r="A109" s="23"/>
      <c r="B109" s="24"/>
      <c r="C109" s="23"/>
      <c r="D109" s="23"/>
      <c r="E109" s="23"/>
      <c r="F109" s="23"/>
      <c r="G109" s="23"/>
      <c r="H109" s="23"/>
      <c r="I109" s="23"/>
      <c r="J109" s="23"/>
      <c r="K109" s="23"/>
      <c r="L109" s="34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</row>
    <row r="110" spans="1:47" s="27" customFormat="1" ht="6.95" customHeight="1">
      <c r="A110" s="23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34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4" spans="1:31" s="27" customFormat="1" ht="6.95" customHeight="1">
      <c r="A114" s="23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34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5" spans="1:31" s="27" customFormat="1" ht="24.95" customHeight="1">
      <c r="A115" s="23"/>
      <c r="B115" s="24"/>
      <c r="C115" s="15" t="s">
        <v>156</v>
      </c>
      <c r="D115" s="23"/>
      <c r="E115" s="23"/>
      <c r="F115" s="23"/>
      <c r="G115" s="23"/>
      <c r="H115" s="23"/>
      <c r="I115" s="23"/>
      <c r="J115" s="23"/>
      <c r="K115" s="23"/>
      <c r="L115" s="34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spans="1:31" s="27" customFormat="1" ht="6.95" customHeight="1">
      <c r="A116" s="23"/>
      <c r="B116" s="24"/>
      <c r="C116" s="23"/>
      <c r="D116" s="23"/>
      <c r="E116" s="23"/>
      <c r="F116" s="23"/>
      <c r="G116" s="23"/>
      <c r="H116" s="23"/>
      <c r="I116" s="23"/>
      <c r="J116" s="23"/>
      <c r="K116" s="23"/>
      <c r="L116" s="34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17" spans="1:31" s="27" customFormat="1" ht="12" customHeight="1">
      <c r="A117" s="23"/>
      <c r="B117" s="24"/>
      <c r="C117" s="20" t="s">
        <v>16</v>
      </c>
      <c r="D117" s="23"/>
      <c r="E117" s="23"/>
      <c r="F117" s="23"/>
      <c r="G117" s="23"/>
      <c r="H117" s="23"/>
      <c r="I117" s="23"/>
      <c r="J117" s="23"/>
      <c r="K117" s="23"/>
      <c r="L117" s="34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</row>
    <row r="118" spans="1:31" s="27" customFormat="1" ht="16.5" customHeight="1">
      <c r="A118" s="23"/>
      <c r="B118" s="24"/>
      <c r="C118" s="23"/>
      <c r="D118" s="23"/>
      <c r="E118" s="254" t="str">
        <f>E7</f>
        <v>Oprava mostních objektů v úseku Choceň - Borohrádek</v>
      </c>
      <c r="F118" s="255"/>
      <c r="G118" s="255"/>
      <c r="H118" s="255"/>
      <c r="I118" s="23"/>
      <c r="J118" s="23"/>
      <c r="K118" s="23"/>
      <c r="L118" s="34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spans="1:31" ht="12" customHeight="1">
      <c r="B119" s="14"/>
      <c r="C119" s="20" t="s">
        <v>129</v>
      </c>
      <c r="L119" s="14"/>
    </row>
    <row r="120" spans="1:31" s="27" customFormat="1" ht="16.5" customHeight="1">
      <c r="A120" s="23"/>
      <c r="B120" s="24"/>
      <c r="C120" s="23"/>
      <c r="D120" s="23"/>
      <c r="E120" s="254" t="s">
        <v>1036</v>
      </c>
      <c r="F120" s="253"/>
      <c r="G120" s="253"/>
      <c r="H120" s="253"/>
      <c r="I120" s="23"/>
      <c r="J120" s="23"/>
      <c r="K120" s="23"/>
      <c r="L120" s="34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pans="1:31" s="27" customFormat="1" ht="12" customHeight="1">
      <c r="A121" s="23"/>
      <c r="B121" s="24"/>
      <c r="C121" s="20" t="s">
        <v>133</v>
      </c>
      <c r="D121" s="23"/>
      <c r="E121" s="23"/>
      <c r="F121" s="23"/>
      <c r="G121" s="23"/>
      <c r="H121" s="23"/>
      <c r="I121" s="23"/>
      <c r="J121" s="23"/>
      <c r="K121" s="23"/>
      <c r="L121" s="34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pans="1:31" s="27" customFormat="1" ht="16.5" customHeight="1">
      <c r="A122" s="23"/>
      <c r="B122" s="24"/>
      <c r="C122" s="23"/>
      <c r="D122" s="23"/>
      <c r="E122" s="246" t="str">
        <f>E11</f>
        <v>SO 04 - Stavební část Propustek v km 6,911</v>
      </c>
      <c r="F122" s="253"/>
      <c r="G122" s="253"/>
      <c r="H122" s="253"/>
      <c r="I122" s="23"/>
      <c r="J122" s="23"/>
      <c r="K122" s="23"/>
      <c r="L122" s="34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pans="1:31" s="27" customFormat="1" ht="6.95" customHeight="1">
      <c r="A123" s="23"/>
      <c r="B123" s="24"/>
      <c r="C123" s="23"/>
      <c r="D123" s="23"/>
      <c r="E123" s="23"/>
      <c r="F123" s="23"/>
      <c r="G123" s="23"/>
      <c r="H123" s="23"/>
      <c r="I123" s="23"/>
      <c r="J123" s="23"/>
      <c r="K123" s="23"/>
      <c r="L123" s="34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</row>
    <row r="124" spans="1:31" s="27" customFormat="1" ht="12" customHeight="1">
      <c r="A124" s="23"/>
      <c r="B124" s="24"/>
      <c r="C124" s="20" t="s">
        <v>20</v>
      </c>
      <c r="D124" s="23"/>
      <c r="E124" s="23"/>
      <c r="F124" s="21" t="str">
        <f>F14</f>
        <v xml:space="preserve"> </v>
      </c>
      <c r="G124" s="23"/>
      <c r="H124" s="23"/>
      <c r="I124" s="20" t="s">
        <v>22</v>
      </c>
      <c r="J124" s="95" t="str">
        <f>IF(J14="","",J14)</f>
        <v>7. 1. 2020</v>
      </c>
      <c r="K124" s="23"/>
      <c r="L124" s="34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spans="1:31" s="27" customFormat="1" ht="6.95" customHeight="1">
      <c r="A125" s="23"/>
      <c r="B125" s="24"/>
      <c r="C125" s="23"/>
      <c r="D125" s="23"/>
      <c r="E125" s="23"/>
      <c r="F125" s="23"/>
      <c r="G125" s="23"/>
      <c r="H125" s="23"/>
      <c r="I125" s="23"/>
      <c r="J125" s="23"/>
      <c r="K125" s="23"/>
      <c r="L125" s="34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</row>
    <row r="126" spans="1:31" s="27" customFormat="1" ht="15.2" customHeight="1">
      <c r="A126" s="23"/>
      <c r="B126" s="24"/>
      <c r="C126" s="20" t="s">
        <v>24</v>
      </c>
      <c r="D126" s="23"/>
      <c r="E126" s="23"/>
      <c r="F126" s="21" t="str">
        <f>E17</f>
        <v xml:space="preserve"> </v>
      </c>
      <c r="G126" s="23"/>
      <c r="H126" s="23"/>
      <c r="I126" s="20" t="s">
        <v>29</v>
      </c>
      <c r="J126" s="114" t="str">
        <f>E23</f>
        <v>MDS</v>
      </c>
      <c r="K126" s="23"/>
      <c r="L126" s="34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</row>
    <row r="127" spans="1:31" s="27" customFormat="1" ht="15.2" customHeight="1">
      <c r="A127" s="23"/>
      <c r="B127" s="24"/>
      <c r="C127" s="20" t="s">
        <v>27</v>
      </c>
      <c r="D127" s="23"/>
      <c r="E127" s="23"/>
      <c r="F127" s="21" t="str">
        <f>IF(E20="","",E20)</f>
        <v>Vyplň údaj</v>
      </c>
      <c r="G127" s="23"/>
      <c r="H127" s="23"/>
      <c r="I127" s="20" t="s">
        <v>32</v>
      </c>
      <c r="J127" s="114" t="str">
        <f>E26</f>
        <v xml:space="preserve"> </v>
      </c>
      <c r="K127" s="23"/>
      <c r="L127" s="34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</row>
    <row r="128" spans="1:31" s="27" customFormat="1" ht="10.35" customHeight="1">
      <c r="A128" s="23"/>
      <c r="B128" s="24"/>
      <c r="C128" s="23"/>
      <c r="D128" s="23"/>
      <c r="E128" s="23"/>
      <c r="F128" s="23"/>
      <c r="G128" s="23"/>
      <c r="H128" s="23"/>
      <c r="I128" s="23"/>
      <c r="J128" s="23"/>
      <c r="K128" s="23"/>
      <c r="L128" s="34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</row>
    <row r="129" spans="1:65" s="133" customFormat="1" ht="29.25" customHeight="1">
      <c r="A129" s="127"/>
      <c r="B129" s="128"/>
      <c r="C129" s="129" t="s">
        <v>157</v>
      </c>
      <c r="D129" s="130" t="s">
        <v>59</v>
      </c>
      <c r="E129" s="130" t="s">
        <v>55</v>
      </c>
      <c r="F129" s="130" t="s">
        <v>56</v>
      </c>
      <c r="G129" s="130" t="s">
        <v>158</v>
      </c>
      <c r="H129" s="130" t="s">
        <v>159</v>
      </c>
      <c r="I129" s="130" t="s">
        <v>160</v>
      </c>
      <c r="J129" s="130" t="s">
        <v>137</v>
      </c>
      <c r="K129" s="131" t="s">
        <v>161</v>
      </c>
      <c r="L129" s="132"/>
      <c r="M129" s="55" t="s">
        <v>1</v>
      </c>
      <c r="N129" s="56" t="s">
        <v>38</v>
      </c>
      <c r="O129" s="56" t="s">
        <v>162</v>
      </c>
      <c r="P129" s="56" t="s">
        <v>163</v>
      </c>
      <c r="Q129" s="56" t="s">
        <v>164</v>
      </c>
      <c r="R129" s="56" t="s">
        <v>165</v>
      </c>
      <c r="S129" s="56" t="s">
        <v>166</v>
      </c>
      <c r="T129" s="57" t="s">
        <v>167</v>
      </c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</row>
    <row r="130" spans="1:65" s="27" customFormat="1" ht="22.9" customHeight="1">
      <c r="A130" s="23"/>
      <c r="B130" s="24"/>
      <c r="C130" s="63" t="s">
        <v>168</v>
      </c>
      <c r="D130" s="23"/>
      <c r="E130" s="23"/>
      <c r="F130" s="23"/>
      <c r="G130" s="23"/>
      <c r="H130" s="23"/>
      <c r="I130" s="23"/>
      <c r="J130" s="134">
        <f>BK130</f>
        <v>0</v>
      </c>
      <c r="K130" s="23"/>
      <c r="L130" s="24"/>
      <c r="M130" s="58"/>
      <c r="N130" s="49"/>
      <c r="O130" s="59"/>
      <c r="P130" s="135">
        <f>P131+P292</f>
        <v>0</v>
      </c>
      <c r="Q130" s="59"/>
      <c r="R130" s="135">
        <f>R131+R292</f>
        <v>659.4369297295998</v>
      </c>
      <c r="S130" s="59"/>
      <c r="T130" s="136">
        <f>T131+T292</f>
        <v>237.15836400000001</v>
      </c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T130" s="11" t="s">
        <v>73</v>
      </c>
      <c r="AU130" s="11" t="s">
        <v>139</v>
      </c>
      <c r="BK130" s="137">
        <f>BK131+BK292</f>
        <v>0</v>
      </c>
    </row>
    <row r="131" spans="1:65" s="138" customFormat="1" ht="25.9" customHeight="1">
      <c r="B131" s="139"/>
      <c r="D131" s="140" t="s">
        <v>73</v>
      </c>
      <c r="E131" s="141" t="s">
        <v>169</v>
      </c>
      <c r="F131" s="141" t="s">
        <v>170</v>
      </c>
      <c r="J131" s="142">
        <f>BK131</f>
        <v>0</v>
      </c>
      <c r="L131" s="139"/>
      <c r="M131" s="143"/>
      <c r="N131" s="144"/>
      <c r="O131" s="144"/>
      <c r="P131" s="145">
        <f>P132+P180+P208+P214+P239+P243+P266+P287</f>
        <v>0</v>
      </c>
      <c r="Q131" s="144"/>
      <c r="R131" s="145">
        <f>R132+R180+R208+R214+R239+R243+R266+R287</f>
        <v>659.4369297295998</v>
      </c>
      <c r="S131" s="144"/>
      <c r="T131" s="146">
        <f>T132+T180+T208+T214+T239+T243+T266+T287</f>
        <v>237.15836400000001</v>
      </c>
      <c r="AR131" s="140" t="s">
        <v>81</v>
      </c>
      <c r="AT131" s="147" t="s">
        <v>73</v>
      </c>
      <c r="AU131" s="147" t="s">
        <v>74</v>
      </c>
      <c r="AY131" s="140" t="s">
        <v>171</v>
      </c>
      <c r="BK131" s="148">
        <f>BK132+BK180+BK208+BK214+BK239+BK243+BK266+BK287</f>
        <v>0</v>
      </c>
    </row>
    <row r="132" spans="1:65" s="138" customFormat="1" ht="22.9" customHeight="1">
      <c r="B132" s="139"/>
      <c r="D132" s="140" t="s">
        <v>73</v>
      </c>
      <c r="E132" s="149" t="s">
        <v>81</v>
      </c>
      <c r="F132" s="149" t="s">
        <v>172</v>
      </c>
      <c r="J132" s="150">
        <f>BK132</f>
        <v>0</v>
      </c>
      <c r="L132" s="139"/>
      <c r="M132" s="143"/>
      <c r="N132" s="144"/>
      <c r="O132" s="144"/>
      <c r="P132" s="145">
        <f>SUM(P133:P179)</f>
        <v>0</v>
      </c>
      <c r="Q132" s="144"/>
      <c r="R132" s="145">
        <f>SUM(R133:R179)</f>
        <v>338.24602204299993</v>
      </c>
      <c r="S132" s="144"/>
      <c r="T132" s="146">
        <f>SUM(T133:T179)</f>
        <v>9.7200000000000006</v>
      </c>
      <c r="AR132" s="140" t="s">
        <v>81</v>
      </c>
      <c r="AT132" s="147" t="s">
        <v>73</v>
      </c>
      <c r="AU132" s="147" t="s">
        <v>81</v>
      </c>
      <c r="AY132" s="140" t="s">
        <v>171</v>
      </c>
      <c r="BK132" s="148">
        <f>SUM(BK133:BK179)</f>
        <v>0</v>
      </c>
    </row>
    <row r="133" spans="1:65" s="27" customFormat="1" ht="33" customHeight="1">
      <c r="A133" s="23"/>
      <c r="B133" s="24"/>
      <c r="C133" s="151" t="s">
        <v>81</v>
      </c>
      <c r="D133" s="151" t="s">
        <v>173</v>
      </c>
      <c r="E133" s="152" t="s">
        <v>174</v>
      </c>
      <c r="F133" s="153" t="s">
        <v>175</v>
      </c>
      <c r="G133" s="154" t="s">
        <v>176</v>
      </c>
      <c r="H133" s="155">
        <v>40</v>
      </c>
      <c r="I133" s="5"/>
      <c r="J133" s="156">
        <f>ROUND(I133*H133,2)</f>
        <v>0</v>
      </c>
      <c r="K133" s="153" t="s">
        <v>177</v>
      </c>
      <c r="L133" s="24"/>
      <c r="M133" s="157" t="s">
        <v>1</v>
      </c>
      <c r="N133" s="158" t="s">
        <v>39</v>
      </c>
      <c r="O133" s="51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R133" s="161" t="s">
        <v>178</v>
      </c>
      <c r="AT133" s="161" t="s">
        <v>173</v>
      </c>
      <c r="AU133" s="161" t="s">
        <v>83</v>
      </c>
      <c r="AY133" s="11" t="s">
        <v>171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1" t="s">
        <v>81</v>
      </c>
      <c r="BK133" s="162">
        <f>ROUND(I133*H133,2)</f>
        <v>0</v>
      </c>
      <c r="BL133" s="11" t="s">
        <v>178</v>
      </c>
      <c r="BM133" s="161" t="s">
        <v>1038</v>
      </c>
    </row>
    <row r="134" spans="1:65" s="27" customFormat="1" ht="29.25">
      <c r="A134" s="23"/>
      <c r="B134" s="24"/>
      <c r="C134" s="23"/>
      <c r="D134" s="163" t="s">
        <v>180</v>
      </c>
      <c r="E134" s="23"/>
      <c r="F134" s="164" t="s">
        <v>181</v>
      </c>
      <c r="G134" s="23"/>
      <c r="H134" s="23"/>
      <c r="I134" s="3"/>
      <c r="J134" s="23"/>
      <c r="K134" s="23"/>
      <c r="L134" s="24"/>
      <c r="M134" s="165"/>
      <c r="N134" s="166"/>
      <c r="O134" s="51"/>
      <c r="P134" s="51"/>
      <c r="Q134" s="51"/>
      <c r="R134" s="51"/>
      <c r="S134" s="51"/>
      <c r="T134" s="52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T134" s="11" t="s">
        <v>180</v>
      </c>
      <c r="AU134" s="11" t="s">
        <v>83</v>
      </c>
    </row>
    <row r="135" spans="1:65" s="167" customFormat="1">
      <c r="B135" s="168"/>
      <c r="D135" s="163" t="s">
        <v>182</v>
      </c>
      <c r="E135" s="169" t="s">
        <v>1</v>
      </c>
      <c r="F135" s="170" t="s">
        <v>194</v>
      </c>
      <c r="H135" s="171">
        <v>40</v>
      </c>
      <c r="I135" s="6"/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182</v>
      </c>
      <c r="AU135" s="169" t="s">
        <v>83</v>
      </c>
      <c r="AV135" s="167" t="s">
        <v>83</v>
      </c>
      <c r="AW135" s="167" t="s">
        <v>31</v>
      </c>
      <c r="AX135" s="167" t="s">
        <v>81</v>
      </c>
      <c r="AY135" s="169" t="s">
        <v>171</v>
      </c>
    </row>
    <row r="136" spans="1:65" s="27" customFormat="1" ht="16.5" customHeight="1">
      <c r="A136" s="23"/>
      <c r="B136" s="24"/>
      <c r="C136" s="151" t="s">
        <v>83</v>
      </c>
      <c r="D136" s="151" t="s">
        <v>173</v>
      </c>
      <c r="E136" s="152" t="s">
        <v>184</v>
      </c>
      <c r="F136" s="153" t="s">
        <v>185</v>
      </c>
      <c r="G136" s="154" t="s">
        <v>176</v>
      </c>
      <c r="H136" s="155">
        <v>40</v>
      </c>
      <c r="I136" s="5"/>
      <c r="J136" s="156">
        <f>ROUND(I136*H136,2)</f>
        <v>0</v>
      </c>
      <c r="K136" s="153" t="s">
        <v>177</v>
      </c>
      <c r="L136" s="24"/>
      <c r="M136" s="157" t="s">
        <v>1</v>
      </c>
      <c r="N136" s="158" t="s">
        <v>39</v>
      </c>
      <c r="O136" s="51"/>
      <c r="P136" s="159">
        <f>O136*H136</f>
        <v>0</v>
      </c>
      <c r="Q136" s="159">
        <v>3.0000000000000001E-5</v>
      </c>
      <c r="R136" s="159">
        <f>Q136*H136</f>
        <v>1.2000000000000001E-3</v>
      </c>
      <c r="S136" s="159">
        <v>0</v>
      </c>
      <c r="T136" s="160">
        <f>S136*H136</f>
        <v>0</v>
      </c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R136" s="161" t="s">
        <v>178</v>
      </c>
      <c r="AT136" s="161" t="s">
        <v>173</v>
      </c>
      <c r="AU136" s="161" t="s">
        <v>83</v>
      </c>
      <c r="AY136" s="11" t="s">
        <v>171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1" t="s">
        <v>81</v>
      </c>
      <c r="BK136" s="162">
        <f>ROUND(I136*H136,2)</f>
        <v>0</v>
      </c>
      <c r="BL136" s="11" t="s">
        <v>178</v>
      </c>
      <c r="BM136" s="161" t="s">
        <v>1039</v>
      </c>
    </row>
    <row r="137" spans="1:65" s="27" customFormat="1" ht="19.5">
      <c r="A137" s="23"/>
      <c r="B137" s="24"/>
      <c r="C137" s="23"/>
      <c r="D137" s="163" t="s">
        <v>180</v>
      </c>
      <c r="E137" s="23"/>
      <c r="F137" s="164" t="s">
        <v>187</v>
      </c>
      <c r="G137" s="23"/>
      <c r="H137" s="23"/>
      <c r="I137" s="3"/>
      <c r="J137" s="23"/>
      <c r="K137" s="23"/>
      <c r="L137" s="24"/>
      <c r="M137" s="165"/>
      <c r="N137" s="166"/>
      <c r="O137" s="51"/>
      <c r="P137" s="51"/>
      <c r="Q137" s="51"/>
      <c r="R137" s="51"/>
      <c r="S137" s="51"/>
      <c r="T137" s="52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T137" s="11" t="s">
        <v>180</v>
      </c>
      <c r="AU137" s="11" t="s">
        <v>83</v>
      </c>
    </row>
    <row r="138" spans="1:65" s="27" customFormat="1" ht="16.5" customHeight="1">
      <c r="A138" s="23"/>
      <c r="B138" s="24"/>
      <c r="C138" s="151" t="s">
        <v>188</v>
      </c>
      <c r="D138" s="151" t="s">
        <v>173</v>
      </c>
      <c r="E138" s="152" t="s">
        <v>189</v>
      </c>
      <c r="F138" s="153" t="s">
        <v>190</v>
      </c>
      <c r="G138" s="154" t="s">
        <v>191</v>
      </c>
      <c r="H138" s="155">
        <v>20</v>
      </c>
      <c r="I138" s="5"/>
      <c r="J138" s="156">
        <f>ROUND(I138*H138,2)</f>
        <v>0</v>
      </c>
      <c r="K138" s="153" t="s">
        <v>177</v>
      </c>
      <c r="L138" s="24"/>
      <c r="M138" s="157" t="s">
        <v>1</v>
      </c>
      <c r="N138" s="158" t="s">
        <v>39</v>
      </c>
      <c r="O138" s="51"/>
      <c r="P138" s="159">
        <f>O138*H138</f>
        <v>0</v>
      </c>
      <c r="Q138" s="159">
        <v>2.6981213399999999E-2</v>
      </c>
      <c r="R138" s="159">
        <f>Q138*H138</f>
        <v>0.53962426799999996</v>
      </c>
      <c r="S138" s="159">
        <v>0</v>
      </c>
      <c r="T138" s="160">
        <f>S138*H138</f>
        <v>0</v>
      </c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R138" s="161" t="s">
        <v>178</v>
      </c>
      <c r="AT138" s="161" t="s">
        <v>173</v>
      </c>
      <c r="AU138" s="161" t="s">
        <v>83</v>
      </c>
      <c r="AY138" s="11" t="s">
        <v>171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1" t="s">
        <v>81</v>
      </c>
      <c r="BK138" s="162">
        <f>ROUND(I138*H138,2)</f>
        <v>0</v>
      </c>
      <c r="BL138" s="11" t="s">
        <v>178</v>
      </c>
      <c r="BM138" s="161" t="s">
        <v>1040</v>
      </c>
    </row>
    <row r="139" spans="1:65" s="27" customFormat="1">
      <c r="A139" s="23"/>
      <c r="B139" s="24"/>
      <c r="C139" s="23"/>
      <c r="D139" s="163" t="s">
        <v>180</v>
      </c>
      <c r="E139" s="23"/>
      <c r="F139" s="164" t="s">
        <v>193</v>
      </c>
      <c r="G139" s="23"/>
      <c r="H139" s="23"/>
      <c r="I139" s="3"/>
      <c r="J139" s="23"/>
      <c r="K139" s="23"/>
      <c r="L139" s="24"/>
      <c r="M139" s="165"/>
      <c r="N139" s="166"/>
      <c r="O139" s="51"/>
      <c r="P139" s="51"/>
      <c r="Q139" s="51"/>
      <c r="R139" s="51"/>
      <c r="S139" s="51"/>
      <c r="T139" s="52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T139" s="11" t="s">
        <v>180</v>
      </c>
      <c r="AU139" s="11" t="s">
        <v>83</v>
      </c>
    </row>
    <row r="140" spans="1:65" s="27" customFormat="1" ht="21.75" customHeight="1">
      <c r="A140" s="23"/>
      <c r="B140" s="24"/>
      <c r="C140" s="151" t="s">
        <v>178</v>
      </c>
      <c r="D140" s="151" t="s">
        <v>173</v>
      </c>
      <c r="E140" s="152" t="s">
        <v>195</v>
      </c>
      <c r="F140" s="153" t="s">
        <v>196</v>
      </c>
      <c r="G140" s="154" t="s">
        <v>197</v>
      </c>
      <c r="H140" s="155">
        <v>30</v>
      </c>
      <c r="I140" s="5"/>
      <c r="J140" s="156">
        <f>ROUND(I140*H140,2)</f>
        <v>0</v>
      </c>
      <c r="K140" s="153" t="s">
        <v>177</v>
      </c>
      <c r="L140" s="24"/>
      <c r="M140" s="157" t="s">
        <v>1</v>
      </c>
      <c r="N140" s="158" t="s">
        <v>39</v>
      </c>
      <c r="O140" s="51"/>
      <c r="P140" s="159">
        <f>O140*H140</f>
        <v>0</v>
      </c>
      <c r="Q140" s="159">
        <v>4.0792499999999999E-5</v>
      </c>
      <c r="R140" s="159">
        <f>Q140*H140</f>
        <v>1.2237750000000001E-3</v>
      </c>
      <c r="S140" s="159">
        <v>0</v>
      </c>
      <c r="T140" s="160">
        <f>S140*H140</f>
        <v>0</v>
      </c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R140" s="161" t="s">
        <v>178</v>
      </c>
      <c r="AT140" s="161" t="s">
        <v>173</v>
      </c>
      <c r="AU140" s="161" t="s">
        <v>83</v>
      </c>
      <c r="AY140" s="11" t="s">
        <v>171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1" t="s">
        <v>81</v>
      </c>
      <c r="BK140" s="162">
        <f>ROUND(I140*H140,2)</f>
        <v>0</v>
      </c>
      <c r="BL140" s="11" t="s">
        <v>178</v>
      </c>
      <c r="BM140" s="161" t="s">
        <v>1041</v>
      </c>
    </row>
    <row r="141" spans="1:65" s="27" customFormat="1" ht="19.5">
      <c r="A141" s="23"/>
      <c r="B141" s="24"/>
      <c r="C141" s="23"/>
      <c r="D141" s="163" t="s">
        <v>180</v>
      </c>
      <c r="E141" s="23"/>
      <c r="F141" s="164" t="s">
        <v>196</v>
      </c>
      <c r="G141" s="23"/>
      <c r="H141" s="23"/>
      <c r="I141" s="3"/>
      <c r="J141" s="23"/>
      <c r="K141" s="23"/>
      <c r="L141" s="24"/>
      <c r="M141" s="165"/>
      <c r="N141" s="166"/>
      <c r="O141" s="51"/>
      <c r="P141" s="51"/>
      <c r="Q141" s="51"/>
      <c r="R141" s="51"/>
      <c r="S141" s="51"/>
      <c r="T141" s="52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T141" s="11" t="s">
        <v>180</v>
      </c>
      <c r="AU141" s="11" t="s">
        <v>83</v>
      </c>
    </row>
    <row r="142" spans="1:65" s="27" customFormat="1" ht="21.75" customHeight="1">
      <c r="A142" s="23"/>
      <c r="B142" s="24"/>
      <c r="C142" s="151" t="s">
        <v>199</v>
      </c>
      <c r="D142" s="151" t="s">
        <v>173</v>
      </c>
      <c r="E142" s="152" t="s">
        <v>200</v>
      </c>
      <c r="F142" s="153" t="s">
        <v>201</v>
      </c>
      <c r="G142" s="154" t="s">
        <v>191</v>
      </c>
      <c r="H142" s="155">
        <v>20</v>
      </c>
      <c r="I142" s="5"/>
      <c r="J142" s="156">
        <f>ROUND(I142*H142,2)</f>
        <v>0</v>
      </c>
      <c r="K142" s="153" t="s">
        <v>177</v>
      </c>
      <c r="L142" s="24"/>
      <c r="M142" s="157" t="s">
        <v>1</v>
      </c>
      <c r="N142" s="158" t="s">
        <v>39</v>
      </c>
      <c r="O142" s="51"/>
      <c r="P142" s="159">
        <f>O142*H142</f>
        <v>0</v>
      </c>
      <c r="Q142" s="159">
        <v>3.6904300000000001E-2</v>
      </c>
      <c r="R142" s="159">
        <f>Q142*H142</f>
        <v>0.73808600000000002</v>
      </c>
      <c r="S142" s="159">
        <v>0</v>
      </c>
      <c r="T142" s="160">
        <f>S142*H142</f>
        <v>0</v>
      </c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R142" s="161" t="s">
        <v>178</v>
      </c>
      <c r="AT142" s="161" t="s">
        <v>173</v>
      </c>
      <c r="AU142" s="161" t="s">
        <v>83</v>
      </c>
      <c r="AY142" s="11" t="s">
        <v>171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1" t="s">
        <v>81</v>
      </c>
      <c r="BK142" s="162">
        <f>ROUND(I142*H142,2)</f>
        <v>0</v>
      </c>
      <c r="BL142" s="11" t="s">
        <v>178</v>
      </c>
      <c r="BM142" s="161" t="s">
        <v>1042</v>
      </c>
    </row>
    <row r="143" spans="1:65" s="27" customFormat="1" ht="58.5">
      <c r="A143" s="23"/>
      <c r="B143" s="24"/>
      <c r="C143" s="23"/>
      <c r="D143" s="163" t="s">
        <v>180</v>
      </c>
      <c r="E143" s="23"/>
      <c r="F143" s="164" t="s">
        <v>203</v>
      </c>
      <c r="G143" s="23"/>
      <c r="H143" s="23"/>
      <c r="I143" s="3"/>
      <c r="J143" s="23"/>
      <c r="K143" s="23"/>
      <c r="L143" s="24"/>
      <c r="M143" s="165"/>
      <c r="N143" s="166"/>
      <c r="O143" s="51"/>
      <c r="P143" s="51"/>
      <c r="Q143" s="51"/>
      <c r="R143" s="51"/>
      <c r="S143" s="51"/>
      <c r="T143" s="52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T143" s="11" t="s">
        <v>180</v>
      </c>
      <c r="AU143" s="11" t="s">
        <v>83</v>
      </c>
    </row>
    <row r="144" spans="1:65" s="27" customFormat="1" ht="33" customHeight="1">
      <c r="A144" s="23"/>
      <c r="B144" s="24"/>
      <c r="C144" s="151" t="s">
        <v>204</v>
      </c>
      <c r="D144" s="151" t="s">
        <v>173</v>
      </c>
      <c r="E144" s="152" t="s">
        <v>205</v>
      </c>
      <c r="F144" s="153" t="s">
        <v>206</v>
      </c>
      <c r="G144" s="154" t="s">
        <v>207</v>
      </c>
      <c r="H144" s="155">
        <v>194.624</v>
      </c>
      <c r="I144" s="5"/>
      <c r="J144" s="156">
        <f>ROUND(I144*H144,2)</f>
        <v>0</v>
      </c>
      <c r="K144" s="153" t="s">
        <v>177</v>
      </c>
      <c r="L144" s="24"/>
      <c r="M144" s="157" t="s">
        <v>1</v>
      </c>
      <c r="N144" s="158" t="s">
        <v>39</v>
      </c>
      <c r="O144" s="51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R144" s="161" t="s">
        <v>178</v>
      </c>
      <c r="AT144" s="161" t="s">
        <v>173</v>
      </c>
      <c r="AU144" s="161" t="s">
        <v>83</v>
      </c>
      <c r="AY144" s="11" t="s">
        <v>171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1" t="s">
        <v>81</v>
      </c>
      <c r="BK144" s="162">
        <f>ROUND(I144*H144,2)</f>
        <v>0</v>
      </c>
      <c r="BL144" s="11" t="s">
        <v>178</v>
      </c>
      <c r="BM144" s="161" t="s">
        <v>1043</v>
      </c>
    </row>
    <row r="145" spans="1:65" s="27" customFormat="1" ht="19.5">
      <c r="A145" s="23"/>
      <c r="B145" s="24"/>
      <c r="C145" s="23"/>
      <c r="D145" s="163" t="s">
        <v>180</v>
      </c>
      <c r="E145" s="23"/>
      <c r="F145" s="164" t="s">
        <v>209</v>
      </c>
      <c r="G145" s="23"/>
      <c r="H145" s="23"/>
      <c r="I145" s="3"/>
      <c r="J145" s="23"/>
      <c r="K145" s="23"/>
      <c r="L145" s="24"/>
      <c r="M145" s="165"/>
      <c r="N145" s="166"/>
      <c r="O145" s="51"/>
      <c r="P145" s="51"/>
      <c r="Q145" s="51"/>
      <c r="R145" s="51"/>
      <c r="S145" s="51"/>
      <c r="T145" s="52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T145" s="11" t="s">
        <v>180</v>
      </c>
      <c r="AU145" s="11" t="s">
        <v>83</v>
      </c>
    </row>
    <row r="146" spans="1:65" s="167" customFormat="1">
      <c r="B146" s="168"/>
      <c r="D146" s="163" t="s">
        <v>182</v>
      </c>
      <c r="E146" s="169" t="s">
        <v>115</v>
      </c>
      <c r="F146" s="170" t="s">
        <v>1034</v>
      </c>
      <c r="H146" s="171">
        <v>194.624</v>
      </c>
      <c r="I146" s="6"/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182</v>
      </c>
      <c r="AU146" s="169" t="s">
        <v>83</v>
      </c>
      <c r="AV146" s="167" t="s">
        <v>83</v>
      </c>
      <c r="AW146" s="167" t="s">
        <v>31</v>
      </c>
      <c r="AX146" s="167" t="s">
        <v>81</v>
      </c>
      <c r="AY146" s="169" t="s">
        <v>171</v>
      </c>
    </row>
    <row r="147" spans="1:65" s="27" customFormat="1" ht="21.75" customHeight="1">
      <c r="A147" s="23"/>
      <c r="B147" s="24"/>
      <c r="C147" s="151" t="s">
        <v>210</v>
      </c>
      <c r="D147" s="151" t="s">
        <v>173</v>
      </c>
      <c r="E147" s="152" t="s">
        <v>211</v>
      </c>
      <c r="F147" s="153" t="s">
        <v>212</v>
      </c>
      <c r="G147" s="154" t="s">
        <v>207</v>
      </c>
      <c r="H147" s="155">
        <v>194.624</v>
      </c>
      <c r="I147" s="5"/>
      <c r="J147" s="156">
        <f>ROUND(I147*H147,2)</f>
        <v>0</v>
      </c>
      <c r="K147" s="153" t="s">
        <v>177</v>
      </c>
      <c r="L147" s="24"/>
      <c r="M147" s="157" t="s">
        <v>1</v>
      </c>
      <c r="N147" s="158" t="s">
        <v>39</v>
      </c>
      <c r="O147" s="51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R147" s="161" t="s">
        <v>178</v>
      </c>
      <c r="AT147" s="161" t="s">
        <v>173</v>
      </c>
      <c r="AU147" s="161" t="s">
        <v>83</v>
      </c>
      <c r="AY147" s="11" t="s">
        <v>171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1" t="s">
        <v>81</v>
      </c>
      <c r="BK147" s="162">
        <f>ROUND(I147*H147,2)</f>
        <v>0</v>
      </c>
      <c r="BL147" s="11" t="s">
        <v>178</v>
      </c>
      <c r="BM147" s="161" t="s">
        <v>1044</v>
      </c>
    </row>
    <row r="148" spans="1:65" s="27" customFormat="1" ht="19.5">
      <c r="A148" s="23"/>
      <c r="B148" s="24"/>
      <c r="C148" s="23"/>
      <c r="D148" s="163" t="s">
        <v>180</v>
      </c>
      <c r="E148" s="23"/>
      <c r="F148" s="164" t="s">
        <v>212</v>
      </c>
      <c r="G148" s="23"/>
      <c r="H148" s="23"/>
      <c r="I148" s="3"/>
      <c r="J148" s="23"/>
      <c r="K148" s="23"/>
      <c r="L148" s="24"/>
      <c r="M148" s="165"/>
      <c r="N148" s="166"/>
      <c r="O148" s="51"/>
      <c r="P148" s="51"/>
      <c r="Q148" s="51"/>
      <c r="R148" s="51"/>
      <c r="S148" s="51"/>
      <c r="T148" s="52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T148" s="11" t="s">
        <v>180</v>
      </c>
      <c r="AU148" s="11" t="s">
        <v>83</v>
      </c>
    </row>
    <row r="149" spans="1:65" s="167" customFormat="1">
      <c r="B149" s="168"/>
      <c r="D149" s="163" t="s">
        <v>182</v>
      </c>
      <c r="E149" s="169" t="s">
        <v>1</v>
      </c>
      <c r="F149" s="170" t="s">
        <v>115</v>
      </c>
      <c r="H149" s="171">
        <v>194.624</v>
      </c>
      <c r="I149" s="6"/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182</v>
      </c>
      <c r="AU149" s="169" t="s">
        <v>83</v>
      </c>
      <c r="AV149" s="167" t="s">
        <v>83</v>
      </c>
      <c r="AW149" s="167" t="s">
        <v>31</v>
      </c>
      <c r="AX149" s="167" t="s">
        <v>81</v>
      </c>
      <c r="AY149" s="169" t="s">
        <v>171</v>
      </c>
    </row>
    <row r="150" spans="1:65" s="27" customFormat="1" ht="21.75" customHeight="1">
      <c r="A150" s="23"/>
      <c r="B150" s="24"/>
      <c r="C150" s="151" t="s">
        <v>214</v>
      </c>
      <c r="D150" s="151" t="s">
        <v>173</v>
      </c>
      <c r="E150" s="152" t="s">
        <v>770</v>
      </c>
      <c r="F150" s="153" t="s">
        <v>771</v>
      </c>
      <c r="G150" s="154" t="s">
        <v>207</v>
      </c>
      <c r="H150" s="155">
        <v>194.624</v>
      </c>
      <c r="I150" s="5"/>
      <c r="J150" s="156">
        <f>ROUND(I150*H150,2)</f>
        <v>0</v>
      </c>
      <c r="K150" s="153" t="s">
        <v>177</v>
      </c>
      <c r="L150" s="24"/>
      <c r="M150" s="157" t="s">
        <v>1</v>
      </c>
      <c r="N150" s="158" t="s">
        <v>39</v>
      </c>
      <c r="O150" s="51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R150" s="161" t="s">
        <v>178</v>
      </c>
      <c r="AT150" s="161" t="s">
        <v>173</v>
      </c>
      <c r="AU150" s="161" t="s">
        <v>83</v>
      </c>
      <c r="AY150" s="11" t="s">
        <v>171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1" t="s">
        <v>81</v>
      </c>
      <c r="BK150" s="162">
        <f>ROUND(I150*H150,2)</f>
        <v>0</v>
      </c>
      <c r="BL150" s="11" t="s">
        <v>178</v>
      </c>
      <c r="BM150" s="161" t="s">
        <v>1045</v>
      </c>
    </row>
    <row r="151" spans="1:65" s="27" customFormat="1" ht="29.25">
      <c r="A151" s="23"/>
      <c r="B151" s="24"/>
      <c r="C151" s="23"/>
      <c r="D151" s="163" t="s">
        <v>180</v>
      </c>
      <c r="E151" s="23"/>
      <c r="F151" s="164" t="s">
        <v>773</v>
      </c>
      <c r="G151" s="23"/>
      <c r="H151" s="23"/>
      <c r="I151" s="3"/>
      <c r="J151" s="23"/>
      <c r="K151" s="23"/>
      <c r="L151" s="24"/>
      <c r="M151" s="165"/>
      <c r="N151" s="166"/>
      <c r="O151" s="51"/>
      <c r="P151" s="51"/>
      <c r="Q151" s="51"/>
      <c r="R151" s="51"/>
      <c r="S151" s="51"/>
      <c r="T151" s="52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T151" s="11" t="s">
        <v>180</v>
      </c>
      <c r="AU151" s="11" t="s">
        <v>83</v>
      </c>
    </row>
    <row r="152" spans="1:65" s="167" customFormat="1">
      <c r="B152" s="168"/>
      <c r="D152" s="163" t="s">
        <v>182</v>
      </c>
      <c r="E152" s="169" t="s">
        <v>1</v>
      </c>
      <c r="F152" s="170" t="s">
        <v>115</v>
      </c>
      <c r="H152" s="171">
        <v>194.624</v>
      </c>
      <c r="I152" s="6"/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182</v>
      </c>
      <c r="AU152" s="169" t="s">
        <v>83</v>
      </c>
      <c r="AV152" s="167" t="s">
        <v>83</v>
      </c>
      <c r="AW152" s="167" t="s">
        <v>31</v>
      </c>
      <c r="AX152" s="167" t="s">
        <v>81</v>
      </c>
      <c r="AY152" s="169" t="s">
        <v>171</v>
      </c>
    </row>
    <row r="153" spans="1:65" s="27" customFormat="1" ht="16.5" customHeight="1">
      <c r="A153" s="23"/>
      <c r="B153" s="24"/>
      <c r="C153" s="151" t="s">
        <v>220</v>
      </c>
      <c r="D153" s="151" t="s">
        <v>173</v>
      </c>
      <c r="E153" s="152" t="s">
        <v>245</v>
      </c>
      <c r="F153" s="153" t="s">
        <v>246</v>
      </c>
      <c r="G153" s="154" t="s">
        <v>207</v>
      </c>
      <c r="H153" s="155">
        <v>3.5</v>
      </c>
      <c r="I153" s="5"/>
      <c r="J153" s="156">
        <f>ROUND(I153*H153,2)</f>
        <v>0</v>
      </c>
      <c r="K153" s="153" t="s">
        <v>177</v>
      </c>
      <c r="L153" s="24"/>
      <c r="M153" s="157" t="s">
        <v>1</v>
      </c>
      <c r="N153" s="158" t="s">
        <v>39</v>
      </c>
      <c r="O153" s="51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R153" s="161" t="s">
        <v>178</v>
      </c>
      <c r="AT153" s="161" t="s">
        <v>173</v>
      </c>
      <c r="AU153" s="161" t="s">
        <v>83</v>
      </c>
      <c r="AY153" s="11" t="s">
        <v>171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1" t="s">
        <v>81</v>
      </c>
      <c r="BK153" s="162">
        <f>ROUND(I153*H153,2)</f>
        <v>0</v>
      </c>
      <c r="BL153" s="11" t="s">
        <v>178</v>
      </c>
      <c r="BM153" s="161" t="s">
        <v>1046</v>
      </c>
    </row>
    <row r="154" spans="1:65" s="27" customFormat="1" ht="29.25">
      <c r="A154" s="23"/>
      <c r="B154" s="24"/>
      <c r="C154" s="23"/>
      <c r="D154" s="163" t="s">
        <v>180</v>
      </c>
      <c r="E154" s="23"/>
      <c r="F154" s="164" t="s">
        <v>248</v>
      </c>
      <c r="G154" s="23"/>
      <c r="H154" s="23"/>
      <c r="I154" s="3"/>
      <c r="J154" s="23"/>
      <c r="K154" s="23"/>
      <c r="L154" s="24"/>
      <c r="M154" s="165"/>
      <c r="N154" s="166"/>
      <c r="O154" s="51"/>
      <c r="P154" s="51"/>
      <c r="Q154" s="51"/>
      <c r="R154" s="51"/>
      <c r="S154" s="51"/>
      <c r="T154" s="52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T154" s="11" t="s">
        <v>180</v>
      </c>
      <c r="AU154" s="11" t="s">
        <v>83</v>
      </c>
    </row>
    <row r="155" spans="1:65" s="27" customFormat="1" ht="16.5" customHeight="1">
      <c r="A155" s="23"/>
      <c r="B155" s="24"/>
      <c r="C155" s="151" t="s">
        <v>228</v>
      </c>
      <c r="D155" s="151" t="s">
        <v>173</v>
      </c>
      <c r="E155" s="152" t="s">
        <v>250</v>
      </c>
      <c r="F155" s="153" t="s">
        <v>251</v>
      </c>
      <c r="G155" s="154" t="s">
        <v>176</v>
      </c>
      <c r="H155" s="155">
        <v>106.425</v>
      </c>
      <c r="I155" s="5"/>
      <c r="J155" s="156">
        <f>ROUND(I155*H155,2)</f>
        <v>0</v>
      </c>
      <c r="K155" s="153" t="s">
        <v>177</v>
      </c>
      <c r="L155" s="24"/>
      <c r="M155" s="157" t="s">
        <v>1</v>
      </c>
      <c r="N155" s="158" t="s">
        <v>39</v>
      </c>
      <c r="O155" s="51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R155" s="161" t="s">
        <v>178</v>
      </c>
      <c r="AT155" s="161" t="s">
        <v>173</v>
      </c>
      <c r="AU155" s="161" t="s">
        <v>83</v>
      </c>
      <c r="AY155" s="11" t="s">
        <v>171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1" t="s">
        <v>81</v>
      </c>
      <c r="BK155" s="162">
        <f>ROUND(I155*H155,2)</f>
        <v>0</v>
      </c>
      <c r="BL155" s="11" t="s">
        <v>178</v>
      </c>
      <c r="BM155" s="161" t="s">
        <v>1047</v>
      </c>
    </row>
    <row r="156" spans="1:65" s="27" customFormat="1">
      <c r="A156" s="23"/>
      <c r="B156" s="24"/>
      <c r="C156" s="23"/>
      <c r="D156" s="163" t="s">
        <v>180</v>
      </c>
      <c r="E156" s="23"/>
      <c r="F156" s="164" t="s">
        <v>251</v>
      </c>
      <c r="G156" s="23"/>
      <c r="H156" s="23"/>
      <c r="I156" s="3"/>
      <c r="J156" s="23"/>
      <c r="K156" s="23"/>
      <c r="L156" s="24"/>
      <c r="M156" s="165"/>
      <c r="N156" s="166"/>
      <c r="O156" s="51"/>
      <c r="P156" s="51"/>
      <c r="Q156" s="51"/>
      <c r="R156" s="51"/>
      <c r="S156" s="51"/>
      <c r="T156" s="52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T156" s="11" t="s">
        <v>180</v>
      </c>
      <c r="AU156" s="11" t="s">
        <v>83</v>
      </c>
    </row>
    <row r="157" spans="1:65" s="167" customFormat="1">
      <c r="B157" s="168"/>
      <c r="D157" s="163" t="s">
        <v>182</v>
      </c>
      <c r="E157" s="169" t="s">
        <v>1</v>
      </c>
      <c r="F157" s="170" t="s">
        <v>253</v>
      </c>
      <c r="H157" s="171">
        <v>106.425</v>
      </c>
      <c r="I157" s="6"/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182</v>
      </c>
      <c r="AU157" s="169" t="s">
        <v>83</v>
      </c>
      <c r="AV157" s="167" t="s">
        <v>83</v>
      </c>
      <c r="AW157" s="167" t="s">
        <v>31</v>
      </c>
      <c r="AX157" s="167" t="s">
        <v>81</v>
      </c>
      <c r="AY157" s="169" t="s">
        <v>171</v>
      </c>
    </row>
    <row r="158" spans="1:65" s="27" customFormat="1" ht="21.75" customHeight="1">
      <c r="A158" s="23"/>
      <c r="B158" s="24"/>
      <c r="C158" s="151" t="s">
        <v>233</v>
      </c>
      <c r="D158" s="151" t="s">
        <v>173</v>
      </c>
      <c r="E158" s="152" t="s">
        <v>254</v>
      </c>
      <c r="F158" s="153" t="s">
        <v>255</v>
      </c>
      <c r="G158" s="154" t="s">
        <v>207</v>
      </c>
      <c r="H158" s="155">
        <v>187.18</v>
      </c>
      <c r="I158" s="5"/>
      <c r="J158" s="156">
        <f>ROUND(I158*H158,2)</f>
        <v>0</v>
      </c>
      <c r="K158" s="153" t="s">
        <v>177</v>
      </c>
      <c r="L158" s="24"/>
      <c r="M158" s="157" t="s">
        <v>1</v>
      </c>
      <c r="N158" s="158" t="s">
        <v>39</v>
      </c>
      <c r="O158" s="51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R158" s="161" t="s">
        <v>178</v>
      </c>
      <c r="AT158" s="161" t="s">
        <v>173</v>
      </c>
      <c r="AU158" s="161" t="s">
        <v>83</v>
      </c>
      <c r="AY158" s="11" t="s">
        <v>171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1" t="s">
        <v>81</v>
      </c>
      <c r="BK158" s="162">
        <f>ROUND(I158*H158,2)</f>
        <v>0</v>
      </c>
      <c r="BL158" s="11" t="s">
        <v>178</v>
      </c>
      <c r="BM158" s="161" t="s">
        <v>1048</v>
      </c>
    </row>
    <row r="159" spans="1:65" s="27" customFormat="1" ht="29.25">
      <c r="A159" s="23"/>
      <c r="B159" s="24"/>
      <c r="C159" s="23"/>
      <c r="D159" s="163" t="s">
        <v>180</v>
      </c>
      <c r="E159" s="23"/>
      <c r="F159" s="164" t="s">
        <v>257</v>
      </c>
      <c r="G159" s="23"/>
      <c r="H159" s="23"/>
      <c r="I159" s="3"/>
      <c r="J159" s="23"/>
      <c r="K159" s="23"/>
      <c r="L159" s="24"/>
      <c r="M159" s="165"/>
      <c r="N159" s="166"/>
      <c r="O159" s="51"/>
      <c r="P159" s="51"/>
      <c r="Q159" s="51"/>
      <c r="R159" s="51"/>
      <c r="S159" s="51"/>
      <c r="T159" s="52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T159" s="11" t="s">
        <v>180</v>
      </c>
      <c r="AU159" s="11" t="s">
        <v>83</v>
      </c>
    </row>
    <row r="160" spans="1:65" s="167" customFormat="1">
      <c r="B160" s="168"/>
      <c r="D160" s="163" t="s">
        <v>182</v>
      </c>
      <c r="E160" s="169" t="s">
        <v>1</v>
      </c>
      <c r="F160" s="170" t="s">
        <v>1049</v>
      </c>
      <c r="H160" s="171">
        <v>187.18</v>
      </c>
      <c r="I160" s="6"/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182</v>
      </c>
      <c r="AU160" s="169" t="s">
        <v>83</v>
      </c>
      <c r="AV160" s="167" t="s">
        <v>83</v>
      </c>
      <c r="AW160" s="167" t="s">
        <v>31</v>
      </c>
      <c r="AX160" s="167" t="s">
        <v>81</v>
      </c>
      <c r="AY160" s="169" t="s">
        <v>171</v>
      </c>
    </row>
    <row r="161" spans="1:65" s="27" customFormat="1" ht="16.5" customHeight="1">
      <c r="A161" s="23"/>
      <c r="B161" s="24"/>
      <c r="C161" s="175" t="s">
        <v>239</v>
      </c>
      <c r="D161" s="175" t="s">
        <v>259</v>
      </c>
      <c r="E161" s="176" t="s">
        <v>260</v>
      </c>
      <c r="F161" s="177" t="s">
        <v>261</v>
      </c>
      <c r="G161" s="178" t="s">
        <v>223</v>
      </c>
      <c r="H161" s="179">
        <v>336.92399999999998</v>
      </c>
      <c r="I161" s="7"/>
      <c r="J161" s="180">
        <f>ROUND(I161*H161,2)</f>
        <v>0</v>
      </c>
      <c r="K161" s="177" t="s">
        <v>177</v>
      </c>
      <c r="L161" s="181"/>
      <c r="M161" s="182" t="s">
        <v>1</v>
      </c>
      <c r="N161" s="183" t="s">
        <v>39</v>
      </c>
      <c r="O161" s="51"/>
      <c r="P161" s="159">
        <f>O161*H161</f>
        <v>0</v>
      </c>
      <c r="Q161" s="159">
        <v>1</v>
      </c>
      <c r="R161" s="159">
        <f>Q161*H161</f>
        <v>336.92399999999998</v>
      </c>
      <c r="S161" s="159">
        <v>0</v>
      </c>
      <c r="T161" s="160">
        <f>S161*H161</f>
        <v>0</v>
      </c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R161" s="161" t="s">
        <v>214</v>
      </c>
      <c r="AT161" s="161" t="s">
        <v>259</v>
      </c>
      <c r="AU161" s="161" t="s">
        <v>83</v>
      </c>
      <c r="AY161" s="11" t="s">
        <v>171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1" t="s">
        <v>81</v>
      </c>
      <c r="BK161" s="162">
        <f>ROUND(I161*H161,2)</f>
        <v>0</v>
      </c>
      <c r="BL161" s="11" t="s">
        <v>178</v>
      </c>
      <c r="BM161" s="161" t="s">
        <v>1050</v>
      </c>
    </row>
    <row r="162" spans="1:65" s="27" customFormat="1">
      <c r="A162" s="23"/>
      <c r="B162" s="24"/>
      <c r="C162" s="23"/>
      <c r="D162" s="163" t="s">
        <v>180</v>
      </c>
      <c r="E162" s="23"/>
      <c r="F162" s="164" t="s">
        <v>261</v>
      </c>
      <c r="G162" s="23"/>
      <c r="H162" s="23"/>
      <c r="I162" s="3"/>
      <c r="J162" s="23"/>
      <c r="K162" s="23"/>
      <c r="L162" s="24"/>
      <c r="M162" s="165"/>
      <c r="N162" s="166"/>
      <c r="O162" s="51"/>
      <c r="P162" s="51"/>
      <c r="Q162" s="51"/>
      <c r="R162" s="51"/>
      <c r="S162" s="51"/>
      <c r="T162" s="52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T162" s="11" t="s">
        <v>180</v>
      </c>
      <c r="AU162" s="11" t="s">
        <v>83</v>
      </c>
    </row>
    <row r="163" spans="1:65" s="167" customFormat="1">
      <c r="B163" s="168"/>
      <c r="D163" s="163" t="s">
        <v>182</v>
      </c>
      <c r="F163" s="170" t="s">
        <v>1051</v>
      </c>
      <c r="H163" s="171">
        <v>336.92399999999998</v>
      </c>
      <c r="I163" s="6"/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182</v>
      </c>
      <c r="AU163" s="169" t="s">
        <v>83</v>
      </c>
      <c r="AV163" s="167" t="s">
        <v>83</v>
      </c>
      <c r="AW163" s="167" t="s">
        <v>3</v>
      </c>
      <c r="AX163" s="167" t="s">
        <v>81</v>
      </c>
      <c r="AY163" s="169" t="s">
        <v>171</v>
      </c>
    </row>
    <row r="164" spans="1:65" s="27" customFormat="1" ht="21.75" customHeight="1">
      <c r="A164" s="23"/>
      <c r="B164" s="24"/>
      <c r="C164" s="151" t="s">
        <v>244</v>
      </c>
      <c r="D164" s="151" t="s">
        <v>173</v>
      </c>
      <c r="E164" s="152" t="s">
        <v>265</v>
      </c>
      <c r="F164" s="153" t="s">
        <v>266</v>
      </c>
      <c r="G164" s="154" t="s">
        <v>176</v>
      </c>
      <c r="H164" s="155">
        <v>180</v>
      </c>
      <c r="I164" s="5"/>
      <c r="J164" s="156">
        <f>ROUND(I164*H164,2)</f>
        <v>0</v>
      </c>
      <c r="K164" s="153" t="s">
        <v>177</v>
      </c>
      <c r="L164" s="24"/>
      <c r="M164" s="157" t="s">
        <v>1</v>
      </c>
      <c r="N164" s="158" t="s">
        <v>39</v>
      </c>
      <c r="O164" s="51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R164" s="161" t="s">
        <v>178</v>
      </c>
      <c r="AT164" s="161" t="s">
        <v>173</v>
      </c>
      <c r="AU164" s="161" t="s">
        <v>83</v>
      </c>
      <c r="AY164" s="11" t="s">
        <v>171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1" t="s">
        <v>81</v>
      </c>
      <c r="BK164" s="162">
        <f>ROUND(I164*H164,2)</f>
        <v>0</v>
      </c>
      <c r="BL164" s="11" t="s">
        <v>178</v>
      </c>
      <c r="BM164" s="161" t="s">
        <v>1052</v>
      </c>
    </row>
    <row r="165" spans="1:65" s="27" customFormat="1" ht="19.5">
      <c r="A165" s="23"/>
      <c r="B165" s="24"/>
      <c r="C165" s="23"/>
      <c r="D165" s="163" t="s">
        <v>180</v>
      </c>
      <c r="E165" s="23"/>
      <c r="F165" s="164" t="s">
        <v>266</v>
      </c>
      <c r="G165" s="23"/>
      <c r="H165" s="23"/>
      <c r="I165" s="3"/>
      <c r="J165" s="23"/>
      <c r="K165" s="23"/>
      <c r="L165" s="24"/>
      <c r="M165" s="165"/>
      <c r="N165" s="166"/>
      <c r="O165" s="51"/>
      <c r="P165" s="51"/>
      <c r="Q165" s="51"/>
      <c r="R165" s="51"/>
      <c r="S165" s="51"/>
      <c r="T165" s="52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T165" s="11" t="s">
        <v>180</v>
      </c>
      <c r="AU165" s="11" t="s">
        <v>83</v>
      </c>
    </row>
    <row r="166" spans="1:65" s="27" customFormat="1" ht="16.5" customHeight="1">
      <c r="A166" s="23"/>
      <c r="B166" s="24"/>
      <c r="C166" s="175" t="s">
        <v>249</v>
      </c>
      <c r="D166" s="175" t="s">
        <v>259</v>
      </c>
      <c r="E166" s="176" t="s">
        <v>269</v>
      </c>
      <c r="F166" s="177" t="s">
        <v>270</v>
      </c>
      <c r="G166" s="178" t="s">
        <v>271</v>
      </c>
      <c r="H166" s="179">
        <v>41.887999999999998</v>
      </c>
      <c r="I166" s="7"/>
      <c r="J166" s="180">
        <f>ROUND(I166*H166,2)</f>
        <v>0</v>
      </c>
      <c r="K166" s="177" t="s">
        <v>177</v>
      </c>
      <c r="L166" s="181"/>
      <c r="M166" s="182" t="s">
        <v>1</v>
      </c>
      <c r="N166" s="183" t="s">
        <v>39</v>
      </c>
      <c r="O166" s="51"/>
      <c r="P166" s="159">
        <f>O166*H166</f>
        <v>0</v>
      </c>
      <c r="Q166" s="159">
        <v>1E-3</v>
      </c>
      <c r="R166" s="159">
        <f>Q166*H166</f>
        <v>4.1888000000000002E-2</v>
      </c>
      <c r="S166" s="159">
        <v>0</v>
      </c>
      <c r="T166" s="160">
        <f>S166*H166</f>
        <v>0</v>
      </c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R166" s="161" t="s">
        <v>214</v>
      </c>
      <c r="AT166" s="161" t="s">
        <v>259</v>
      </c>
      <c r="AU166" s="161" t="s">
        <v>83</v>
      </c>
      <c r="AY166" s="11" t="s">
        <v>171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1" t="s">
        <v>81</v>
      </c>
      <c r="BK166" s="162">
        <f>ROUND(I166*H166,2)</f>
        <v>0</v>
      </c>
      <c r="BL166" s="11" t="s">
        <v>178</v>
      </c>
      <c r="BM166" s="161" t="s">
        <v>1053</v>
      </c>
    </row>
    <row r="167" spans="1:65" s="27" customFormat="1">
      <c r="A167" s="23"/>
      <c r="B167" s="24"/>
      <c r="C167" s="23"/>
      <c r="D167" s="163" t="s">
        <v>180</v>
      </c>
      <c r="E167" s="23"/>
      <c r="F167" s="164" t="s">
        <v>270</v>
      </c>
      <c r="G167" s="23"/>
      <c r="H167" s="23"/>
      <c r="I167" s="3"/>
      <c r="J167" s="23"/>
      <c r="K167" s="23"/>
      <c r="L167" s="24"/>
      <c r="M167" s="165"/>
      <c r="N167" s="166"/>
      <c r="O167" s="51"/>
      <c r="P167" s="51"/>
      <c r="Q167" s="51"/>
      <c r="R167" s="51"/>
      <c r="S167" s="51"/>
      <c r="T167" s="52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T167" s="11" t="s">
        <v>180</v>
      </c>
      <c r="AU167" s="11" t="s">
        <v>83</v>
      </c>
    </row>
    <row r="168" spans="1:65" s="167" customFormat="1">
      <c r="B168" s="168"/>
      <c r="D168" s="163" t="s">
        <v>182</v>
      </c>
      <c r="E168" s="169" t="s">
        <v>1</v>
      </c>
      <c r="F168" s="170" t="s">
        <v>1054</v>
      </c>
      <c r="H168" s="171">
        <v>279.25</v>
      </c>
      <c r="I168" s="6"/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182</v>
      </c>
      <c r="AU168" s="169" t="s">
        <v>83</v>
      </c>
      <c r="AV168" s="167" t="s">
        <v>83</v>
      </c>
      <c r="AW168" s="167" t="s">
        <v>31</v>
      </c>
      <c r="AX168" s="167" t="s">
        <v>81</v>
      </c>
      <c r="AY168" s="169" t="s">
        <v>171</v>
      </c>
    </row>
    <row r="169" spans="1:65" s="167" customFormat="1">
      <c r="B169" s="168"/>
      <c r="D169" s="163" t="s">
        <v>182</v>
      </c>
      <c r="F169" s="170" t="s">
        <v>1055</v>
      </c>
      <c r="H169" s="171">
        <v>41.887999999999998</v>
      </c>
      <c r="I169" s="6"/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182</v>
      </c>
      <c r="AU169" s="169" t="s">
        <v>83</v>
      </c>
      <c r="AV169" s="167" t="s">
        <v>83</v>
      </c>
      <c r="AW169" s="167" t="s">
        <v>3</v>
      </c>
      <c r="AX169" s="167" t="s">
        <v>81</v>
      </c>
      <c r="AY169" s="169" t="s">
        <v>171</v>
      </c>
    </row>
    <row r="170" spans="1:65" s="27" customFormat="1" ht="21.75" customHeight="1">
      <c r="A170" s="23"/>
      <c r="B170" s="24"/>
      <c r="C170" s="151" t="s">
        <v>8</v>
      </c>
      <c r="D170" s="151" t="s">
        <v>173</v>
      </c>
      <c r="E170" s="152" t="s">
        <v>275</v>
      </c>
      <c r="F170" s="153" t="s">
        <v>276</v>
      </c>
      <c r="G170" s="154" t="s">
        <v>176</v>
      </c>
      <c r="H170" s="155">
        <v>28.4</v>
      </c>
      <c r="I170" s="5"/>
      <c r="J170" s="156">
        <f>ROUND(I170*H170,2)</f>
        <v>0</v>
      </c>
      <c r="K170" s="153" t="s">
        <v>177</v>
      </c>
      <c r="L170" s="24"/>
      <c r="M170" s="157" t="s">
        <v>1</v>
      </c>
      <c r="N170" s="158" t="s">
        <v>39</v>
      </c>
      <c r="O170" s="51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R170" s="161" t="s">
        <v>178</v>
      </c>
      <c r="AT170" s="161" t="s">
        <v>173</v>
      </c>
      <c r="AU170" s="161" t="s">
        <v>83</v>
      </c>
      <c r="AY170" s="11" t="s">
        <v>171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1" t="s">
        <v>81</v>
      </c>
      <c r="BK170" s="162">
        <f>ROUND(I170*H170,2)</f>
        <v>0</v>
      </c>
      <c r="BL170" s="11" t="s">
        <v>178</v>
      </c>
      <c r="BM170" s="161" t="s">
        <v>1056</v>
      </c>
    </row>
    <row r="171" spans="1:65" s="27" customFormat="1" ht="19.5">
      <c r="A171" s="23"/>
      <c r="B171" s="24"/>
      <c r="C171" s="23"/>
      <c r="D171" s="163" t="s">
        <v>180</v>
      </c>
      <c r="E171" s="23"/>
      <c r="F171" s="164" t="s">
        <v>278</v>
      </c>
      <c r="G171" s="23"/>
      <c r="H171" s="23"/>
      <c r="I171" s="3"/>
      <c r="J171" s="23"/>
      <c r="K171" s="23"/>
      <c r="L171" s="24"/>
      <c r="M171" s="165"/>
      <c r="N171" s="166"/>
      <c r="O171" s="51"/>
      <c r="P171" s="51"/>
      <c r="Q171" s="51"/>
      <c r="R171" s="51"/>
      <c r="S171" s="51"/>
      <c r="T171" s="52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T171" s="11" t="s">
        <v>180</v>
      </c>
      <c r="AU171" s="11" t="s">
        <v>83</v>
      </c>
    </row>
    <row r="172" spans="1:65" s="167" customFormat="1">
      <c r="B172" s="168"/>
      <c r="D172" s="163" t="s">
        <v>182</v>
      </c>
      <c r="E172" s="169" t="s">
        <v>1</v>
      </c>
      <c r="F172" s="170" t="s">
        <v>1057</v>
      </c>
      <c r="H172" s="171">
        <v>28.4</v>
      </c>
      <c r="I172" s="6"/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182</v>
      </c>
      <c r="AU172" s="169" t="s">
        <v>83</v>
      </c>
      <c r="AV172" s="167" t="s">
        <v>83</v>
      </c>
      <c r="AW172" s="167" t="s">
        <v>31</v>
      </c>
      <c r="AX172" s="167" t="s">
        <v>81</v>
      </c>
      <c r="AY172" s="169" t="s">
        <v>171</v>
      </c>
    </row>
    <row r="173" spans="1:65" s="27" customFormat="1" ht="16.5" customHeight="1">
      <c r="A173" s="23"/>
      <c r="B173" s="24"/>
      <c r="C173" s="151" t="s">
        <v>258</v>
      </c>
      <c r="D173" s="151" t="s">
        <v>173</v>
      </c>
      <c r="E173" s="152" t="s">
        <v>280</v>
      </c>
      <c r="F173" s="153" t="s">
        <v>281</v>
      </c>
      <c r="G173" s="154" t="s">
        <v>176</v>
      </c>
      <c r="H173" s="155">
        <v>180</v>
      </c>
      <c r="I173" s="5"/>
      <c r="J173" s="156">
        <f>ROUND(I173*H173,2)</f>
        <v>0</v>
      </c>
      <c r="K173" s="153" t="s">
        <v>177</v>
      </c>
      <c r="L173" s="24"/>
      <c r="M173" s="157" t="s">
        <v>1</v>
      </c>
      <c r="N173" s="158" t="s">
        <v>39</v>
      </c>
      <c r="O173" s="51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R173" s="161" t="s">
        <v>178</v>
      </c>
      <c r="AT173" s="161" t="s">
        <v>173</v>
      </c>
      <c r="AU173" s="161" t="s">
        <v>83</v>
      </c>
      <c r="AY173" s="11" t="s">
        <v>171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1" t="s">
        <v>81</v>
      </c>
      <c r="BK173" s="162">
        <f>ROUND(I173*H173,2)</f>
        <v>0</v>
      </c>
      <c r="BL173" s="11" t="s">
        <v>178</v>
      </c>
      <c r="BM173" s="161" t="s">
        <v>1058</v>
      </c>
    </row>
    <row r="174" spans="1:65" s="27" customFormat="1">
      <c r="A174" s="23"/>
      <c r="B174" s="24"/>
      <c r="C174" s="23"/>
      <c r="D174" s="163" t="s">
        <v>180</v>
      </c>
      <c r="E174" s="23"/>
      <c r="F174" s="164" t="s">
        <v>281</v>
      </c>
      <c r="G174" s="23"/>
      <c r="H174" s="23"/>
      <c r="I174" s="3"/>
      <c r="J174" s="23"/>
      <c r="K174" s="23"/>
      <c r="L174" s="24"/>
      <c r="M174" s="165"/>
      <c r="N174" s="166"/>
      <c r="O174" s="51"/>
      <c r="P174" s="51"/>
      <c r="Q174" s="51"/>
      <c r="R174" s="51"/>
      <c r="S174" s="51"/>
      <c r="T174" s="52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T174" s="11" t="s">
        <v>180</v>
      </c>
      <c r="AU174" s="11" t="s">
        <v>83</v>
      </c>
    </row>
    <row r="175" spans="1:65" s="27" customFormat="1" ht="21.75" customHeight="1">
      <c r="A175" s="23"/>
      <c r="B175" s="24"/>
      <c r="C175" s="151" t="s">
        <v>264</v>
      </c>
      <c r="D175" s="151" t="s">
        <v>173</v>
      </c>
      <c r="E175" s="152" t="s">
        <v>1059</v>
      </c>
      <c r="F175" s="153" t="s">
        <v>1060</v>
      </c>
      <c r="G175" s="154" t="s">
        <v>176</v>
      </c>
      <c r="H175" s="155">
        <v>180</v>
      </c>
      <c r="I175" s="5"/>
      <c r="J175" s="156">
        <f>ROUND(I175*H175,2)</f>
        <v>0</v>
      </c>
      <c r="K175" s="153" t="s">
        <v>177</v>
      </c>
      <c r="L175" s="24"/>
      <c r="M175" s="157" t="s">
        <v>1</v>
      </c>
      <c r="N175" s="158" t="s">
        <v>39</v>
      </c>
      <c r="O175" s="51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R175" s="161" t="s">
        <v>178</v>
      </c>
      <c r="AT175" s="161" t="s">
        <v>173</v>
      </c>
      <c r="AU175" s="161" t="s">
        <v>83</v>
      </c>
      <c r="AY175" s="11" t="s">
        <v>171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1" t="s">
        <v>81</v>
      </c>
      <c r="BK175" s="162">
        <f>ROUND(I175*H175,2)</f>
        <v>0</v>
      </c>
      <c r="BL175" s="11" t="s">
        <v>178</v>
      </c>
      <c r="BM175" s="161" t="s">
        <v>1061</v>
      </c>
    </row>
    <row r="176" spans="1:65" s="27" customFormat="1" ht="29.25">
      <c r="A176" s="23"/>
      <c r="B176" s="24"/>
      <c r="C176" s="23"/>
      <c r="D176" s="163" t="s">
        <v>180</v>
      </c>
      <c r="E176" s="23"/>
      <c r="F176" s="164" t="s">
        <v>1062</v>
      </c>
      <c r="G176" s="23"/>
      <c r="H176" s="23"/>
      <c r="I176" s="3"/>
      <c r="J176" s="23"/>
      <c r="K176" s="23"/>
      <c r="L176" s="24"/>
      <c r="M176" s="165"/>
      <c r="N176" s="166"/>
      <c r="O176" s="51"/>
      <c r="P176" s="51"/>
      <c r="Q176" s="51"/>
      <c r="R176" s="51"/>
      <c r="S176" s="51"/>
      <c r="T176" s="52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T176" s="11" t="s">
        <v>180</v>
      </c>
      <c r="AU176" s="11" t="s">
        <v>83</v>
      </c>
    </row>
    <row r="177" spans="1:65" s="27" customFormat="1" ht="21.75" customHeight="1">
      <c r="A177" s="23"/>
      <c r="B177" s="24"/>
      <c r="C177" s="151" t="s">
        <v>268</v>
      </c>
      <c r="D177" s="151" t="s">
        <v>173</v>
      </c>
      <c r="E177" s="152" t="s">
        <v>790</v>
      </c>
      <c r="F177" s="153" t="s">
        <v>791</v>
      </c>
      <c r="G177" s="154" t="s">
        <v>191</v>
      </c>
      <c r="H177" s="155">
        <v>30</v>
      </c>
      <c r="I177" s="5"/>
      <c r="J177" s="156">
        <f>ROUND(I177*H177,2)</f>
        <v>0</v>
      </c>
      <c r="K177" s="153" t="s">
        <v>177</v>
      </c>
      <c r="L177" s="24"/>
      <c r="M177" s="157" t="s">
        <v>1</v>
      </c>
      <c r="N177" s="158" t="s">
        <v>39</v>
      </c>
      <c r="O177" s="51"/>
      <c r="P177" s="159">
        <f>O177*H177</f>
        <v>0</v>
      </c>
      <c r="Q177" s="159">
        <v>0</v>
      </c>
      <c r="R177" s="159">
        <f>Q177*H177</f>
        <v>0</v>
      </c>
      <c r="S177" s="159">
        <v>0.32400000000000001</v>
      </c>
      <c r="T177" s="160">
        <f>S177*H177</f>
        <v>9.7200000000000006</v>
      </c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R177" s="161" t="s">
        <v>178</v>
      </c>
      <c r="AT177" s="161" t="s">
        <v>173</v>
      </c>
      <c r="AU177" s="161" t="s">
        <v>83</v>
      </c>
      <c r="AY177" s="11" t="s">
        <v>171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1" t="s">
        <v>81</v>
      </c>
      <c r="BK177" s="162">
        <f>ROUND(I177*H177,2)</f>
        <v>0</v>
      </c>
      <c r="BL177" s="11" t="s">
        <v>178</v>
      </c>
      <c r="BM177" s="161" t="s">
        <v>1063</v>
      </c>
    </row>
    <row r="178" spans="1:65" s="27" customFormat="1" ht="19.5">
      <c r="A178" s="23"/>
      <c r="B178" s="24"/>
      <c r="C178" s="23"/>
      <c r="D178" s="163" t="s">
        <v>180</v>
      </c>
      <c r="E178" s="23"/>
      <c r="F178" s="164" t="s">
        <v>791</v>
      </c>
      <c r="G178" s="23"/>
      <c r="H178" s="23"/>
      <c r="I178" s="3"/>
      <c r="J178" s="23"/>
      <c r="K178" s="23"/>
      <c r="L178" s="24"/>
      <c r="M178" s="165"/>
      <c r="N178" s="166"/>
      <c r="O178" s="51"/>
      <c r="P178" s="51"/>
      <c r="Q178" s="51"/>
      <c r="R178" s="51"/>
      <c r="S178" s="51"/>
      <c r="T178" s="52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T178" s="11" t="s">
        <v>180</v>
      </c>
      <c r="AU178" s="11" t="s">
        <v>83</v>
      </c>
    </row>
    <row r="179" spans="1:65" s="167" customFormat="1">
      <c r="B179" s="168"/>
      <c r="D179" s="163" t="s">
        <v>182</v>
      </c>
      <c r="E179" s="169" t="s">
        <v>1</v>
      </c>
      <c r="F179" s="170" t="s">
        <v>793</v>
      </c>
      <c r="H179" s="171">
        <v>30</v>
      </c>
      <c r="I179" s="6"/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182</v>
      </c>
      <c r="AU179" s="169" t="s">
        <v>83</v>
      </c>
      <c r="AV179" s="167" t="s">
        <v>83</v>
      </c>
      <c r="AW179" s="167" t="s">
        <v>31</v>
      </c>
      <c r="AX179" s="167" t="s">
        <v>81</v>
      </c>
      <c r="AY179" s="169" t="s">
        <v>171</v>
      </c>
    </row>
    <row r="180" spans="1:65" s="138" customFormat="1" ht="22.9" customHeight="1">
      <c r="B180" s="139"/>
      <c r="D180" s="140" t="s">
        <v>73</v>
      </c>
      <c r="E180" s="149" t="s">
        <v>83</v>
      </c>
      <c r="F180" s="149" t="s">
        <v>287</v>
      </c>
      <c r="I180" s="4"/>
      <c r="J180" s="150">
        <f>BK180</f>
        <v>0</v>
      </c>
      <c r="L180" s="139"/>
      <c r="M180" s="143"/>
      <c r="N180" s="144"/>
      <c r="O180" s="144"/>
      <c r="P180" s="145">
        <f>SUM(P181:P207)</f>
        <v>0</v>
      </c>
      <c r="Q180" s="144"/>
      <c r="R180" s="145">
        <f>SUM(R181:R207)</f>
        <v>38.184046336599991</v>
      </c>
      <c r="S180" s="144"/>
      <c r="T180" s="146">
        <f>SUM(T181:T207)</f>
        <v>0</v>
      </c>
      <c r="AR180" s="140" t="s">
        <v>81</v>
      </c>
      <c r="AT180" s="147" t="s">
        <v>73</v>
      </c>
      <c r="AU180" s="147" t="s">
        <v>81</v>
      </c>
      <c r="AY180" s="140" t="s">
        <v>171</v>
      </c>
      <c r="BK180" s="148">
        <f>SUM(BK181:BK207)</f>
        <v>0</v>
      </c>
    </row>
    <row r="181" spans="1:65" s="27" customFormat="1" ht="21.75" customHeight="1">
      <c r="A181" s="23"/>
      <c r="B181" s="24"/>
      <c r="C181" s="151" t="s">
        <v>274</v>
      </c>
      <c r="D181" s="151" t="s">
        <v>173</v>
      </c>
      <c r="E181" s="152" t="s">
        <v>794</v>
      </c>
      <c r="F181" s="153" t="s">
        <v>795</v>
      </c>
      <c r="G181" s="154" t="s">
        <v>207</v>
      </c>
      <c r="H181" s="155">
        <v>9.5289999999999999</v>
      </c>
      <c r="I181" s="5"/>
      <c r="J181" s="156">
        <f>ROUND(I181*H181,2)</f>
        <v>0</v>
      </c>
      <c r="K181" s="153" t="s">
        <v>177</v>
      </c>
      <c r="L181" s="24"/>
      <c r="M181" s="157" t="s">
        <v>1</v>
      </c>
      <c r="N181" s="158" t="s">
        <v>39</v>
      </c>
      <c r="O181" s="51"/>
      <c r="P181" s="159">
        <f>O181*H181</f>
        <v>0</v>
      </c>
      <c r="Q181" s="159">
        <v>2.5359639999999999</v>
      </c>
      <c r="R181" s="159">
        <f>Q181*H181</f>
        <v>24.165200956</v>
      </c>
      <c r="S181" s="159">
        <v>0</v>
      </c>
      <c r="T181" s="160">
        <f>S181*H181</f>
        <v>0</v>
      </c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R181" s="161" t="s">
        <v>178</v>
      </c>
      <c r="AT181" s="161" t="s">
        <v>173</v>
      </c>
      <c r="AU181" s="161" t="s">
        <v>83</v>
      </c>
      <c r="AY181" s="11" t="s">
        <v>171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1" t="s">
        <v>81</v>
      </c>
      <c r="BK181" s="162">
        <f>ROUND(I181*H181,2)</f>
        <v>0</v>
      </c>
      <c r="BL181" s="11" t="s">
        <v>178</v>
      </c>
      <c r="BM181" s="161" t="s">
        <v>1064</v>
      </c>
    </row>
    <row r="182" spans="1:65" s="27" customFormat="1" ht="19.5">
      <c r="A182" s="23"/>
      <c r="B182" s="24"/>
      <c r="C182" s="23"/>
      <c r="D182" s="163" t="s">
        <v>180</v>
      </c>
      <c r="E182" s="23"/>
      <c r="F182" s="164" t="s">
        <v>797</v>
      </c>
      <c r="G182" s="23"/>
      <c r="H182" s="23"/>
      <c r="I182" s="3"/>
      <c r="J182" s="23"/>
      <c r="K182" s="23"/>
      <c r="L182" s="24"/>
      <c r="M182" s="165"/>
      <c r="N182" s="166"/>
      <c r="O182" s="51"/>
      <c r="P182" s="51"/>
      <c r="Q182" s="51"/>
      <c r="R182" s="51"/>
      <c r="S182" s="51"/>
      <c r="T182" s="52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T182" s="11" t="s">
        <v>180</v>
      </c>
      <c r="AU182" s="11" t="s">
        <v>83</v>
      </c>
    </row>
    <row r="183" spans="1:65" s="167" customFormat="1">
      <c r="B183" s="168"/>
      <c r="D183" s="163" t="s">
        <v>182</v>
      </c>
      <c r="E183" s="169" t="s">
        <v>1</v>
      </c>
      <c r="F183" s="170" t="s">
        <v>1065</v>
      </c>
      <c r="H183" s="171">
        <v>9.5289999999999999</v>
      </c>
      <c r="I183" s="6"/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182</v>
      </c>
      <c r="AU183" s="169" t="s">
        <v>83</v>
      </c>
      <c r="AV183" s="167" t="s">
        <v>83</v>
      </c>
      <c r="AW183" s="167" t="s">
        <v>31</v>
      </c>
      <c r="AX183" s="167" t="s">
        <v>74</v>
      </c>
      <c r="AY183" s="169" t="s">
        <v>171</v>
      </c>
    </row>
    <row r="184" spans="1:65" s="185" customFormat="1">
      <c r="B184" s="186"/>
      <c r="D184" s="163" t="s">
        <v>182</v>
      </c>
      <c r="E184" s="187" t="s">
        <v>1</v>
      </c>
      <c r="F184" s="188" t="s">
        <v>338</v>
      </c>
      <c r="H184" s="189">
        <v>9.5289999999999999</v>
      </c>
      <c r="I184" s="8"/>
      <c r="L184" s="186"/>
      <c r="M184" s="190"/>
      <c r="N184" s="191"/>
      <c r="O184" s="191"/>
      <c r="P184" s="191"/>
      <c r="Q184" s="191"/>
      <c r="R184" s="191"/>
      <c r="S184" s="191"/>
      <c r="T184" s="192"/>
      <c r="AT184" s="187" t="s">
        <v>182</v>
      </c>
      <c r="AU184" s="187" t="s">
        <v>83</v>
      </c>
      <c r="AV184" s="185" t="s">
        <v>178</v>
      </c>
      <c r="AW184" s="185" t="s">
        <v>31</v>
      </c>
      <c r="AX184" s="185" t="s">
        <v>81</v>
      </c>
      <c r="AY184" s="187" t="s">
        <v>171</v>
      </c>
    </row>
    <row r="185" spans="1:65" s="27" customFormat="1" ht="16.5" customHeight="1">
      <c r="A185" s="23"/>
      <c r="B185" s="24"/>
      <c r="C185" s="151" t="s">
        <v>279</v>
      </c>
      <c r="D185" s="151" t="s">
        <v>173</v>
      </c>
      <c r="E185" s="152" t="s">
        <v>799</v>
      </c>
      <c r="F185" s="153" t="s">
        <v>800</v>
      </c>
      <c r="G185" s="154" t="s">
        <v>176</v>
      </c>
      <c r="H185" s="155">
        <v>12.888</v>
      </c>
      <c r="I185" s="5"/>
      <c r="J185" s="156">
        <f>ROUND(I185*H185,2)</f>
        <v>0</v>
      </c>
      <c r="K185" s="153" t="s">
        <v>177</v>
      </c>
      <c r="L185" s="24"/>
      <c r="M185" s="157" t="s">
        <v>1</v>
      </c>
      <c r="N185" s="158" t="s">
        <v>39</v>
      </c>
      <c r="O185" s="51"/>
      <c r="P185" s="159">
        <f>O185*H185</f>
        <v>0</v>
      </c>
      <c r="Q185" s="159">
        <v>1.4357E-3</v>
      </c>
      <c r="R185" s="159">
        <f>Q185*H185</f>
        <v>1.8503301600000001E-2</v>
      </c>
      <c r="S185" s="159">
        <v>0</v>
      </c>
      <c r="T185" s="160">
        <f>S185*H185</f>
        <v>0</v>
      </c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R185" s="161" t="s">
        <v>178</v>
      </c>
      <c r="AT185" s="161" t="s">
        <v>173</v>
      </c>
      <c r="AU185" s="161" t="s">
        <v>83</v>
      </c>
      <c r="AY185" s="11" t="s">
        <v>171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1" t="s">
        <v>81</v>
      </c>
      <c r="BK185" s="162">
        <f>ROUND(I185*H185,2)</f>
        <v>0</v>
      </c>
      <c r="BL185" s="11" t="s">
        <v>178</v>
      </c>
      <c r="BM185" s="161" t="s">
        <v>1066</v>
      </c>
    </row>
    <row r="186" spans="1:65" s="27" customFormat="1">
      <c r="A186" s="23"/>
      <c r="B186" s="24"/>
      <c r="C186" s="23"/>
      <c r="D186" s="163" t="s">
        <v>180</v>
      </c>
      <c r="E186" s="23"/>
      <c r="F186" s="164" t="s">
        <v>802</v>
      </c>
      <c r="G186" s="23"/>
      <c r="H186" s="23"/>
      <c r="I186" s="3"/>
      <c r="J186" s="23"/>
      <c r="K186" s="23"/>
      <c r="L186" s="24"/>
      <c r="M186" s="165"/>
      <c r="N186" s="166"/>
      <c r="O186" s="51"/>
      <c r="P186" s="51"/>
      <c r="Q186" s="51"/>
      <c r="R186" s="51"/>
      <c r="S186" s="51"/>
      <c r="T186" s="52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T186" s="11" t="s">
        <v>180</v>
      </c>
      <c r="AU186" s="11" t="s">
        <v>83</v>
      </c>
    </row>
    <row r="187" spans="1:65" s="167" customFormat="1">
      <c r="B187" s="168"/>
      <c r="D187" s="163" t="s">
        <v>182</v>
      </c>
      <c r="E187" s="169" t="s">
        <v>1</v>
      </c>
      <c r="F187" s="170" t="s">
        <v>1067</v>
      </c>
      <c r="H187" s="171">
        <v>11.688000000000001</v>
      </c>
      <c r="I187" s="6"/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182</v>
      </c>
      <c r="AU187" s="169" t="s">
        <v>83</v>
      </c>
      <c r="AV187" s="167" t="s">
        <v>83</v>
      </c>
      <c r="AW187" s="167" t="s">
        <v>31</v>
      </c>
      <c r="AX187" s="167" t="s">
        <v>74</v>
      </c>
      <c r="AY187" s="169" t="s">
        <v>171</v>
      </c>
    </row>
    <row r="188" spans="1:65" s="167" customFormat="1">
      <c r="B188" s="168"/>
      <c r="D188" s="163" t="s">
        <v>182</v>
      </c>
      <c r="E188" s="169" t="s">
        <v>1</v>
      </c>
      <c r="F188" s="170" t="s">
        <v>804</v>
      </c>
      <c r="H188" s="171">
        <v>1.2</v>
      </c>
      <c r="I188" s="6"/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182</v>
      </c>
      <c r="AU188" s="169" t="s">
        <v>83</v>
      </c>
      <c r="AV188" s="167" t="s">
        <v>83</v>
      </c>
      <c r="AW188" s="167" t="s">
        <v>31</v>
      </c>
      <c r="AX188" s="167" t="s">
        <v>74</v>
      </c>
      <c r="AY188" s="169" t="s">
        <v>171</v>
      </c>
    </row>
    <row r="189" spans="1:65" s="185" customFormat="1">
      <c r="B189" s="186"/>
      <c r="D189" s="163" t="s">
        <v>182</v>
      </c>
      <c r="E189" s="187" t="s">
        <v>749</v>
      </c>
      <c r="F189" s="188" t="s">
        <v>338</v>
      </c>
      <c r="H189" s="189">
        <v>12.888</v>
      </c>
      <c r="I189" s="8"/>
      <c r="L189" s="186"/>
      <c r="M189" s="190"/>
      <c r="N189" s="191"/>
      <c r="O189" s="191"/>
      <c r="P189" s="191"/>
      <c r="Q189" s="191"/>
      <c r="R189" s="191"/>
      <c r="S189" s="191"/>
      <c r="T189" s="192"/>
      <c r="AT189" s="187" t="s">
        <v>182</v>
      </c>
      <c r="AU189" s="187" t="s">
        <v>83</v>
      </c>
      <c r="AV189" s="185" t="s">
        <v>178</v>
      </c>
      <c r="AW189" s="185" t="s">
        <v>31</v>
      </c>
      <c r="AX189" s="185" t="s">
        <v>81</v>
      </c>
      <c r="AY189" s="187" t="s">
        <v>171</v>
      </c>
    </row>
    <row r="190" spans="1:65" s="27" customFormat="1" ht="16.5" customHeight="1">
      <c r="A190" s="23"/>
      <c r="B190" s="24"/>
      <c r="C190" s="151" t="s">
        <v>7</v>
      </c>
      <c r="D190" s="151" t="s">
        <v>173</v>
      </c>
      <c r="E190" s="152" t="s">
        <v>805</v>
      </c>
      <c r="F190" s="153" t="s">
        <v>806</v>
      </c>
      <c r="G190" s="154" t="s">
        <v>176</v>
      </c>
      <c r="H190" s="155">
        <v>12.888</v>
      </c>
      <c r="I190" s="5"/>
      <c r="J190" s="156">
        <f>ROUND(I190*H190,2)</f>
        <v>0</v>
      </c>
      <c r="K190" s="153" t="s">
        <v>177</v>
      </c>
      <c r="L190" s="24"/>
      <c r="M190" s="157" t="s">
        <v>1</v>
      </c>
      <c r="N190" s="158" t="s">
        <v>39</v>
      </c>
      <c r="O190" s="51"/>
      <c r="P190" s="159">
        <f>O190*H190</f>
        <v>0</v>
      </c>
      <c r="Q190" s="159">
        <v>3.6000000000000001E-5</v>
      </c>
      <c r="R190" s="159">
        <f>Q190*H190</f>
        <v>4.6396799999999999E-4</v>
      </c>
      <c r="S190" s="159">
        <v>0</v>
      </c>
      <c r="T190" s="160">
        <f>S190*H190</f>
        <v>0</v>
      </c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R190" s="161" t="s">
        <v>178</v>
      </c>
      <c r="AT190" s="161" t="s">
        <v>173</v>
      </c>
      <c r="AU190" s="161" t="s">
        <v>83</v>
      </c>
      <c r="AY190" s="11" t="s">
        <v>171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1" t="s">
        <v>81</v>
      </c>
      <c r="BK190" s="162">
        <f>ROUND(I190*H190,2)</f>
        <v>0</v>
      </c>
      <c r="BL190" s="11" t="s">
        <v>178</v>
      </c>
      <c r="BM190" s="161" t="s">
        <v>1068</v>
      </c>
    </row>
    <row r="191" spans="1:65" s="27" customFormat="1" ht="19.5">
      <c r="A191" s="23"/>
      <c r="B191" s="24"/>
      <c r="C191" s="23"/>
      <c r="D191" s="163" t="s">
        <v>180</v>
      </c>
      <c r="E191" s="23"/>
      <c r="F191" s="164" t="s">
        <v>808</v>
      </c>
      <c r="G191" s="23"/>
      <c r="H191" s="23"/>
      <c r="I191" s="3"/>
      <c r="J191" s="23"/>
      <c r="K191" s="23"/>
      <c r="L191" s="24"/>
      <c r="M191" s="165"/>
      <c r="N191" s="166"/>
      <c r="O191" s="51"/>
      <c r="P191" s="51"/>
      <c r="Q191" s="51"/>
      <c r="R191" s="51"/>
      <c r="S191" s="51"/>
      <c r="T191" s="52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T191" s="11" t="s">
        <v>180</v>
      </c>
      <c r="AU191" s="11" t="s">
        <v>83</v>
      </c>
    </row>
    <row r="192" spans="1:65" s="167" customFormat="1">
      <c r="B192" s="168"/>
      <c r="D192" s="163" t="s">
        <v>182</v>
      </c>
      <c r="E192" s="169" t="s">
        <v>1</v>
      </c>
      <c r="F192" s="170" t="s">
        <v>749</v>
      </c>
      <c r="H192" s="171">
        <v>12.888</v>
      </c>
      <c r="I192" s="6"/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182</v>
      </c>
      <c r="AU192" s="169" t="s">
        <v>83</v>
      </c>
      <c r="AV192" s="167" t="s">
        <v>83</v>
      </c>
      <c r="AW192" s="167" t="s">
        <v>31</v>
      </c>
      <c r="AX192" s="167" t="s">
        <v>81</v>
      </c>
      <c r="AY192" s="169" t="s">
        <v>171</v>
      </c>
    </row>
    <row r="193" spans="1:65" s="27" customFormat="1" ht="21.75" customHeight="1">
      <c r="A193" s="23"/>
      <c r="B193" s="24"/>
      <c r="C193" s="151" t="s">
        <v>288</v>
      </c>
      <c r="D193" s="151" t="s">
        <v>173</v>
      </c>
      <c r="E193" s="152" t="s">
        <v>809</v>
      </c>
      <c r="F193" s="153" t="s">
        <v>810</v>
      </c>
      <c r="G193" s="154" t="s">
        <v>223</v>
      </c>
      <c r="H193" s="155">
        <v>0.501</v>
      </c>
      <c r="I193" s="5"/>
      <c r="J193" s="156">
        <f>ROUND(I193*H193,2)</f>
        <v>0</v>
      </c>
      <c r="K193" s="153" t="s">
        <v>177</v>
      </c>
      <c r="L193" s="24"/>
      <c r="M193" s="157" t="s">
        <v>1</v>
      </c>
      <c r="N193" s="158" t="s">
        <v>39</v>
      </c>
      <c r="O193" s="51"/>
      <c r="P193" s="159">
        <f>O193*H193</f>
        <v>0</v>
      </c>
      <c r="Q193" s="159">
        <v>1.0606640000000001</v>
      </c>
      <c r="R193" s="159">
        <f>Q193*H193</f>
        <v>0.53139266400000007</v>
      </c>
      <c r="S193" s="159">
        <v>0</v>
      </c>
      <c r="T193" s="160">
        <f>S193*H193</f>
        <v>0</v>
      </c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R193" s="161" t="s">
        <v>178</v>
      </c>
      <c r="AT193" s="161" t="s">
        <v>173</v>
      </c>
      <c r="AU193" s="161" t="s">
        <v>83</v>
      </c>
      <c r="AY193" s="11" t="s">
        <v>171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1" t="s">
        <v>81</v>
      </c>
      <c r="BK193" s="162">
        <f>ROUND(I193*H193,2)</f>
        <v>0</v>
      </c>
      <c r="BL193" s="11" t="s">
        <v>178</v>
      </c>
      <c r="BM193" s="161" t="s">
        <v>1069</v>
      </c>
    </row>
    <row r="194" spans="1:65" s="27" customFormat="1" ht="19.5">
      <c r="A194" s="23"/>
      <c r="B194" s="24"/>
      <c r="C194" s="23"/>
      <c r="D194" s="163" t="s">
        <v>180</v>
      </c>
      <c r="E194" s="23"/>
      <c r="F194" s="164" t="s">
        <v>812</v>
      </c>
      <c r="G194" s="23"/>
      <c r="H194" s="23"/>
      <c r="I194" s="3"/>
      <c r="J194" s="23"/>
      <c r="K194" s="23"/>
      <c r="L194" s="24"/>
      <c r="M194" s="165"/>
      <c r="N194" s="166"/>
      <c r="O194" s="51"/>
      <c r="P194" s="51"/>
      <c r="Q194" s="51"/>
      <c r="R194" s="51"/>
      <c r="S194" s="51"/>
      <c r="T194" s="52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T194" s="11" t="s">
        <v>180</v>
      </c>
      <c r="AU194" s="11" t="s">
        <v>83</v>
      </c>
    </row>
    <row r="195" spans="1:65" s="167" customFormat="1">
      <c r="B195" s="168"/>
      <c r="D195" s="163" t="s">
        <v>182</v>
      </c>
      <c r="E195" s="169" t="s">
        <v>1</v>
      </c>
      <c r="F195" s="170" t="s">
        <v>1070</v>
      </c>
      <c r="H195" s="171">
        <v>0.501</v>
      </c>
      <c r="I195" s="6"/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182</v>
      </c>
      <c r="AU195" s="169" t="s">
        <v>83</v>
      </c>
      <c r="AV195" s="167" t="s">
        <v>83</v>
      </c>
      <c r="AW195" s="167" t="s">
        <v>31</v>
      </c>
      <c r="AX195" s="167" t="s">
        <v>81</v>
      </c>
      <c r="AY195" s="169" t="s">
        <v>171</v>
      </c>
    </row>
    <row r="196" spans="1:65" s="27" customFormat="1" ht="16.5" customHeight="1">
      <c r="A196" s="23"/>
      <c r="B196" s="24"/>
      <c r="C196" s="151" t="s">
        <v>293</v>
      </c>
      <c r="D196" s="151" t="s">
        <v>173</v>
      </c>
      <c r="E196" s="152" t="s">
        <v>814</v>
      </c>
      <c r="F196" s="153" t="s">
        <v>815</v>
      </c>
      <c r="G196" s="154" t="s">
        <v>207</v>
      </c>
      <c r="H196" s="155">
        <v>5.31</v>
      </c>
      <c r="I196" s="5"/>
      <c r="J196" s="156">
        <f>ROUND(I196*H196,2)</f>
        <v>0</v>
      </c>
      <c r="K196" s="153" t="s">
        <v>177</v>
      </c>
      <c r="L196" s="24"/>
      <c r="M196" s="157" t="s">
        <v>1</v>
      </c>
      <c r="N196" s="158" t="s">
        <v>39</v>
      </c>
      <c r="O196" s="51"/>
      <c r="P196" s="159">
        <f>O196*H196</f>
        <v>0</v>
      </c>
      <c r="Q196" s="159">
        <v>2.5359639999999999</v>
      </c>
      <c r="R196" s="159">
        <f>Q196*H196</f>
        <v>13.465968839999999</v>
      </c>
      <c r="S196" s="159">
        <v>0</v>
      </c>
      <c r="T196" s="160">
        <f>S196*H196</f>
        <v>0</v>
      </c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R196" s="161" t="s">
        <v>178</v>
      </c>
      <c r="AT196" s="161" t="s">
        <v>173</v>
      </c>
      <c r="AU196" s="161" t="s">
        <v>83</v>
      </c>
      <c r="AY196" s="11" t="s">
        <v>171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1" t="s">
        <v>81</v>
      </c>
      <c r="BK196" s="162">
        <f>ROUND(I196*H196,2)</f>
        <v>0</v>
      </c>
      <c r="BL196" s="11" t="s">
        <v>178</v>
      </c>
      <c r="BM196" s="161" t="s">
        <v>1071</v>
      </c>
    </row>
    <row r="197" spans="1:65" s="27" customFormat="1" ht="19.5">
      <c r="A197" s="23"/>
      <c r="B197" s="24"/>
      <c r="C197" s="23"/>
      <c r="D197" s="163" t="s">
        <v>180</v>
      </c>
      <c r="E197" s="23"/>
      <c r="F197" s="164" t="s">
        <v>817</v>
      </c>
      <c r="G197" s="23"/>
      <c r="H197" s="23"/>
      <c r="I197" s="3"/>
      <c r="J197" s="23"/>
      <c r="K197" s="23"/>
      <c r="L197" s="24"/>
      <c r="M197" s="165"/>
      <c r="N197" s="166"/>
      <c r="O197" s="51"/>
      <c r="P197" s="51"/>
      <c r="Q197" s="51"/>
      <c r="R197" s="51"/>
      <c r="S197" s="51"/>
      <c r="T197" s="52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T197" s="11" t="s">
        <v>180</v>
      </c>
      <c r="AU197" s="11" t="s">
        <v>83</v>
      </c>
    </row>
    <row r="198" spans="1:65" s="167" customFormat="1">
      <c r="B198" s="168"/>
      <c r="D198" s="163" t="s">
        <v>182</v>
      </c>
      <c r="E198" s="169" t="s">
        <v>1</v>
      </c>
      <c r="F198" s="170" t="s">
        <v>1072</v>
      </c>
      <c r="H198" s="171">
        <v>5.31</v>
      </c>
      <c r="I198" s="6"/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182</v>
      </c>
      <c r="AU198" s="169" t="s">
        <v>83</v>
      </c>
      <c r="AV198" s="167" t="s">
        <v>83</v>
      </c>
      <c r="AW198" s="167" t="s">
        <v>31</v>
      </c>
      <c r="AX198" s="167" t="s">
        <v>81</v>
      </c>
      <c r="AY198" s="169" t="s">
        <v>171</v>
      </c>
    </row>
    <row r="199" spans="1:65" s="27" customFormat="1" ht="16.5" customHeight="1">
      <c r="A199" s="23"/>
      <c r="B199" s="24"/>
      <c r="C199" s="151" t="s">
        <v>299</v>
      </c>
      <c r="D199" s="151" t="s">
        <v>173</v>
      </c>
      <c r="E199" s="152" t="s">
        <v>819</v>
      </c>
      <c r="F199" s="153" t="s">
        <v>820</v>
      </c>
      <c r="G199" s="154" t="s">
        <v>176</v>
      </c>
      <c r="H199" s="155">
        <v>1.71</v>
      </c>
      <c r="I199" s="5"/>
      <c r="J199" s="156">
        <f>ROUND(I199*H199,2)</f>
        <v>0</v>
      </c>
      <c r="K199" s="153" t="s">
        <v>177</v>
      </c>
      <c r="L199" s="24"/>
      <c r="M199" s="157" t="s">
        <v>1</v>
      </c>
      <c r="N199" s="158" t="s">
        <v>39</v>
      </c>
      <c r="O199" s="51"/>
      <c r="P199" s="159">
        <f>O199*H199</f>
        <v>0</v>
      </c>
      <c r="Q199" s="159">
        <v>1.4357E-3</v>
      </c>
      <c r="R199" s="159">
        <f>Q199*H199</f>
        <v>2.4550470000000001E-3</v>
      </c>
      <c r="S199" s="159">
        <v>0</v>
      </c>
      <c r="T199" s="160">
        <f>S199*H199</f>
        <v>0</v>
      </c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R199" s="161" t="s">
        <v>178</v>
      </c>
      <c r="AT199" s="161" t="s">
        <v>173</v>
      </c>
      <c r="AU199" s="161" t="s">
        <v>83</v>
      </c>
      <c r="AY199" s="11" t="s">
        <v>171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1" t="s">
        <v>81</v>
      </c>
      <c r="BK199" s="162">
        <f>ROUND(I199*H199,2)</f>
        <v>0</v>
      </c>
      <c r="BL199" s="11" t="s">
        <v>178</v>
      </c>
      <c r="BM199" s="161" t="s">
        <v>1073</v>
      </c>
    </row>
    <row r="200" spans="1:65" s="27" customFormat="1">
      <c r="A200" s="23"/>
      <c r="B200" s="24"/>
      <c r="C200" s="23"/>
      <c r="D200" s="163" t="s">
        <v>180</v>
      </c>
      <c r="E200" s="23"/>
      <c r="F200" s="164" t="s">
        <v>822</v>
      </c>
      <c r="G200" s="23"/>
      <c r="H200" s="23"/>
      <c r="I200" s="3"/>
      <c r="J200" s="23"/>
      <c r="K200" s="23"/>
      <c r="L200" s="24"/>
      <c r="M200" s="165"/>
      <c r="N200" s="166"/>
      <c r="O200" s="51"/>
      <c r="P200" s="51"/>
      <c r="Q200" s="51"/>
      <c r="R200" s="51"/>
      <c r="S200" s="51"/>
      <c r="T200" s="52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T200" s="11" t="s">
        <v>180</v>
      </c>
      <c r="AU200" s="11" t="s">
        <v>83</v>
      </c>
    </row>
    <row r="201" spans="1:65" s="167" customFormat="1">
      <c r="B201" s="168"/>
      <c r="D201" s="163" t="s">
        <v>182</v>
      </c>
      <c r="E201" s="169" t="s">
        <v>751</v>
      </c>
      <c r="F201" s="170" t="s">
        <v>823</v>
      </c>
      <c r="H201" s="171">
        <v>1.71</v>
      </c>
      <c r="I201" s="6"/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182</v>
      </c>
      <c r="AU201" s="169" t="s">
        <v>83</v>
      </c>
      <c r="AV201" s="167" t="s">
        <v>83</v>
      </c>
      <c r="AW201" s="167" t="s">
        <v>31</v>
      </c>
      <c r="AX201" s="167" t="s">
        <v>81</v>
      </c>
      <c r="AY201" s="169" t="s">
        <v>171</v>
      </c>
    </row>
    <row r="202" spans="1:65" s="27" customFormat="1" ht="16.5" customHeight="1">
      <c r="A202" s="23"/>
      <c r="B202" s="24"/>
      <c r="C202" s="151" t="s">
        <v>183</v>
      </c>
      <c r="D202" s="151" t="s">
        <v>173</v>
      </c>
      <c r="E202" s="152" t="s">
        <v>824</v>
      </c>
      <c r="F202" s="153" t="s">
        <v>825</v>
      </c>
      <c r="G202" s="154" t="s">
        <v>176</v>
      </c>
      <c r="H202" s="155">
        <v>1.71</v>
      </c>
      <c r="I202" s="5"/>
      <c r="J202" s="156">
        <f>ROUND(I202*H202,2)</f>
        <v>0</v>
      </c>
      <c r="K202" s="153" t="s">
        <v>177</v>
      </c>
      <c r="L202" s="24"/>
      <c r="M202" s="157" t="s">
        <v>1</v>
      </c>
      <c r="N202" s="158" t="s">
        <v>39</v>
      </c>
      <c r="O202" s="51"/>
      <c r="P202" s="159">
        <f>O202*H202</f>
        <v>0</v>
      </c>
      <c r="Q202" s="159">
        <v>3.6000000000000001E-5</v>
      </c>
      <c r="R202" s="159">
        <f>Q202*H202</f>
        <v>6.156E-5</v>
      </c>
      <c r="S202" s="159">
        <v>0</v>
      </c>
      <c r="T202" s="160">
        <f>S202*H202</f>
        <v>0</v>
      </c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R202" s="161" t="s">
        <v>178</v>
      </c>
      <c r="AT202" s="161" t="s">
        <v>173</v>
      </c>
      <c r="AU202" s="161" t="s">
        <v>83</v>
      </c>
      <c r="AY202" s="11" t="s">
        <v>171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1" t="s">
        <v>81</v>
      </c>
      <c r="BK202" s="162">
        <f>ROUND(I202*H202,2)</f>
        <v>0</v>
      </c>
      <c r="BL202" s="11" t="s">
        <v>178</v>
      </c>
      <c r="BM202" s="161" t="s">
        <v>1074</v>
      </c>
    </row>
    <row r="203" spans="1:65" s="27" customFormat="1">
      <c r="A203" s="23"/>
      <c r="B203" s="24"/>
      <c r="C203" s="23"/>
      <c r="D203" s="163" t="s">
        <v>180</v>
      </c>
      <c r="E203" s="23"/>
      <c r="F203" s="164" t="s">
        <v>827</v>
      </c>
      <c r="G203" s="23"/>
      <c r="H203" s="23"/>
      <c r="I203" s="3"/>
      <c r="J203" s="23"/>
      <c r="K203" s="23"/>
      <c r="L203" s="24"/>
      <c r="M203" s="165"/>
      <c r="N203" s="166"/>
      <c r="O203" s="51"/>
      <c r="P203" s="51"/>
      <c r="Q203" s="51"/>
      <c r="R203" s="51"/>
      <c r="S203" s="51"/>
      <c r="T203" s="5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T203" s="11" t="s">
        <v>180</v>
      </c>
      <c r="AU203" s="11" t="s">
        <v>83</v>
      </c>
    </row>
    <row r="204" spans="1:65" s="167" customFormat="1">
      <c r="B204" s="168"/>
      <c r="D204" s="163" t="s">
        <v>182</v>
      </c>
      <c r="E204" s="169" t="s">
        <v>1</v>
      </c>
      <c r="F204" s="170" t="s">
        <v>751</v>
      </c>
      <c r="H204" s="171">
        <v>1.71</v>
      </c>
      <c r="I204" s="6"/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182</v>
      </c>
      <c r="AU204" s="169" t="s">
        <v>83</v>
      </c>
      <c r="AV204" s="167" t="s">
        <v>83</v>
      </c>
      <c r="AW204" s="167" t="s">
        <v>31</v>
      </c>
      <c r="AX204" s="167" t="s">
        <v>81</v>
      </c>
      <c r="AY204" s="169" t="s">
        <v>171</v>
      </c>
    </row>
    <row r="205" spans="1:65" s="27" customFormat="1" ht="21.75" customHeight="1">
      <c r="A205" s="23"/>
      <c r="B205" s="24"/>
      <c r="C205" s="151" t="s">
        <v>308</v>
      </c>
      <c r="D205" s="151" t="s">
        <v>173</v>
      </c>
      <c r="E205" s="152" t="s">
        <v>309</v>
      </c>
      <c r="F205" s="153" t="s">
        <v>310</v>
      </c>
      <c r="G205" s="154" t="s">
        <v>176</v>
      </c>
      <c r="H205" s="155">
        <v>28.812999999999999</v>
      </c>
      <c r="I205" s="5"/>
      <c r="J205" s="156">
        <f>ROUND(I205*H205,2)</f>
        <v>0</v>
      </c>
      <c r="K205" s="153" t="s">
        <v>177</v>
      </c>
      <c r="L205" s="24"/>
      <c r="M205" s="157" t="s">
        <v>1</v>
      </c>
      <c r="N205" s="158" t="s">
        <v>39</v>
      </c>
      <c r="O205" s="51"/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R205" s="161" t="s">
        <v>178</v>
      </c>
      <c r="AT205" s="161" t="s">
        <v>173</v>
      </c>
      <c r="AU205" s="161" t="s">
        <v>83</v>
      </c>
      <c r="AY205" s="11" t="s">
        <v>171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1" t="s">
        <v>81</v>
      </c>
      <c r="BK205" s="162">
        <f>ROUND(I205*H205,2)</f>
        <v>0</v>
      </c>
      <c r="BL205" s="11" t="s">
        <v>178</v>
      </c>
      <c r="BM205" s="161" t="s">
        <v>1075</v>
      </c>
    </row>
    <row r="206" spans="1:65" s="27" customFormat="1" ht="19.5">
      <c r="A206" s="23"/>
      <c r="B206" s="24"/>
      <c r="C206" s="23"/>
      <c r="D206" s="163" t="s">
        <v>180</v>
      </c>
      <c r="E206" s="23"/>
      <c r="F206" s="164" t="s">
        <v>312</v>
      </c>
      <c r="G206" s="23"/>
      <c r="H206" s="23"/>
      <c r="I206" s="3"/>
      <c r="J206" s="23"/>
      <c r="K206" s="23"/>
      <c r="L206" s="24"/>
      <c r="M206" s="165"/>
      <c r="N206" s="166"/>
      <c r="O206" s="51"/>
      <c r="P206" s="51"/>
      <c r="Q206" s="51"/>
      <c r="R206" s="51"/>
      <c r="S206" s="51"/>
      <c r="T206" s="5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T206" s="11" t="s">
        <v>180</v>
      </c>
      <c r="AU206" s="11" t="s">
        <v>83</v>
      </c>
    </row>
    <row r="207" spans="1:65" s="167" customFormat="1">
      <c r="B207" s="168"/>
      <c r="D207" s="163" t="s">
        <v>182</v>
      </c>
      <c r="E207" s="169" t="s">
        <v>1</v>
      </c>
      <c r="F207" s="170" t="s">
        <v>1076</v>
      </c>
      <c r="H207" s="171">
        <v>28.812999999999999</v>
      </c>
      <c r="I207" s="6"/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182</v>
      </c>
      <c r="AU207" s="169" t="s">
        <v>83</v>
      </c>
      <c r="AV207" s="167" t="s">
        <v>83</v>
      </c>
      <c r="AW207" s="167" t="s">
        <v>31</v>
      </c>
      <c r="AX207" s="167" t="s">
        <v>81</v>
      </c>
      <c r="AY207" s="169" t="s">
        <v>171</v>
      </c>
    </row>
    <row r="208" spans="1:65" s="138" customFormat="1" ht="22.9" customHeight="1">
      <c r="B208" s="139"/>
      <c r="D208" s="140" t="s">
        <v>73</v>
      </c>
      <c r="E208" s="149" t="s">
        <v>178</v>
      </c>
      <c r="F208" s="149" t="s">
        <v>320</v>
      </c>
      <c r="I208" s="4"/>
      <c r="J208" s="150">
        <f>BK208</f>
        <v>0</v>
      </c>
      <c r="L208" s="139"/>
      <c r="M208" s="143"/>
      <c r="N208" s="144"/>
      <c r="O208" s="144"/>
      <c r="P208" s="145">
        <f>SUM(P209:P213)</f>
        <v>0</v>
      </c>
      <c r="Q208" s="144"/>
      <c r="R208" s="145">
        <f>SUM(R209:R213)</f>
        <v>27.308459599999999</v>
      </c>
      <c r="S208" s="144"/>
      <c r="T208" s="146">
        <f>SUM(T209:T213)</f>
        <v>0</v>
      </c>
      <c r="AR208" s="140" t="s">
        <v>81</v>
      </c>
      <c r="AT208" s="147" t="s">
        <v>73</v>
      </c>
      <c r="AU208" s="147" t="s">
        <v>81</v>
      </c>
      <c r="AY208" s="140" t="s">
        <v>171</v>
      </c>
      <c r="BK208" s="148">
        <f>SUM(BK209:BK213)</f>
        <v>0</v>
      </c>
    </row>
    <row r="209" spans="1:65" s="27" customFormat="1" ht="21.75" customHeight="1">
      <c r="A209" s="23"/>
      <c r="B209" s="24"/>
      <c r="C209" s="151" t="s">
        <v>315</v>
      </c>
      <c r="D209" s="151" t="s">
        <v>173</v>
      </c>
      <c r="E209" s="152" t="s">
        <v>340</v>
      </c>
      <c r="F209" s="153" t="s">
        <v>341</v>
      </c>
      <c r="G209" s="154" t="s">
        <v>176</v>
      </c>
      <c r="H209" s="155">
        <v>20.399999999999999</v>
      </c>
      <c r="I209" s="5"/>
      <c r="J209" s="156">
        <f>ROUND(I209*H209,2)</f>
        <v>0</v>
      </c>
      <c r="K209" s="153" t="s">
        <v>177</v>
      </c>
      <c r="L209" s="24"/>
      <c r="M209" s="157" t="s">
        <v>1</v>
      </c>
      <c r="N209" s="158" t="s">
        <v>39</v>
      </c>
      <c r="O209" s="51"/>
      <c r="P209" s="159">
        <f>O209*H209</f>
        <v>0</v>
      </c>
      <c r="Q209" s="159">
        <v>1.031199</v>
      </c>
      <c r="R209" s="159">
        <f>Q209*H209</f>
        <v>21.036459599999997</v>
      </c>
      <c r="S209" s="159">
        <v>0</v>
      </c>
      <c r="T209" s="160">
        <f>S209*H209</f>
        <v>0</v>
      </c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R209" s="161" t="s">
        <v>178</v>
      </c>
      <c r="AT209" s="161" t="s">
        <v>173</v>
      </c>
      <c r="AU209" s="161" t="s">
        <v>83</v>
      </c>
      <c r="AY209" s="11" t="s">
        <v>171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1" t="s">
        <v>81</v>
      </c>
      <c r="BK209" s="162">
        <f>ROUND(I209*H209,2)</f>
        <v>0</v>
      </c>
      <c r="BL209" s="11" t="s">
        <v>178</v>
      </c>
      <c r="BM209" s="161" t="s">
        <v>1077</v>
      </c>
    </row>
    <row r="210" spans="1:65" s="27" customFormat="1" ht="29.25">
      <c r="A210" s="23"/>
      <c r="B210" s="24"/>
      <c r="C210" s="23"/>
      <c r="D210" s="163" t="s">
        <v>180</v>
      </c>
      <c r="E210" s="23"/>
      <c r="F210" s="164" t="s">
        <v>343</v>
      </c>
      <c r="G210" s="23"/>
      <c r="H210" s="23"/>
      <c r="I210" s="3"/>
      <c r="J210" s="23"/>
      <c r="K210" s="23"/>
      <c r="L210" s="24"/>
      <c r="M210" s="165"/>
      <c r="N210" s="166"/>
      <c r="O210" s="51"/>
      <c r="P210" s="51"/>
      <c r="Q210" s="51"/>
      <c r="R210" s="51"/>
      <c r="S210" s="51"/>
      <c r="T210" s="5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T210" s="11" t="s">
        <v>180</v>
      </c>
      <c r="AU210" s="11" t="s">
        <v>83</v>
      </c>
    </row>
    <row r="211" spans="1:65" s="167" customFormat="1">
      <c r="B211" s="168"/>
      <c r="D211" s="163" t="s">
        <v>182</v>
      </c>
      <c r="E211" s="169" t="s">
        <v>1</v>
      </c>
      <c r="F211" s="170" t="s">
        <v>1078</v>
      </c>
      <c r="H211" s="171">
        <v>20.399999999999999</v>
      </c>
      <c r="I211" s="6"/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182</v>
      </c>
      <c r="AU211" s="169" t="s">
        <v>83</v>
      </c>
      <c r="AV211" s="167" t="s">
        <v>83</v>
      </c>
      <c r="AW211" s="167" t="s">
        <v>31</v>
      </c>
      <c r="AX211" s="167" t="s">
        <v>81</v>
      </c>
      <c r="AY211" s="169" t="s">
        <v>171</v>
      </c>
    </row>
    <row r="212" spans="1:65" s="27" customFormat="1" ht="16.5" customHeight="1">
      <c r="A212" s="23"/>
      <c r="B212" s="24"/>
      <c r="C212" s="175" t="s">
        <v>321</v>
      </c>
      <c r="D212" s="175" t="s">
        <v>259</v>
      </c>
      <c r="E212" s="176" t="s">
        <v>346</v>
      </c>
      <c r="F212" s="177" t="s">
        <v>347</v>
      </c>
      <c r="G212" s="178" t="s">
        <v>223</v>
      </c>
      <c r="H212" s="179">
        <v>6.2720000000000002</v>
      </c>
      <c r="I212" s="7"/>
      <c r="J212" s="180">
        <f>ROUND(I212*H212,2)</f>
        <v>0</v>
      </c>
      <c r="K212" s="177" t="s">
        <v>177</v>
      </c>
      <c r="L212" s="181"/>
      <c r="M212" s="182" t="s">
        <v>1</v>
      </c>
      <c r="N212" s="183" t="s">
        <v>39</v>
      </c>
      <c r="O212" s="51"/>
      <c r="P212" s="159">
        <f>O212*H212</f>
        <v>0</v>
      </c>
      <c r="Q212" s="159">
        <v>1</v>
      </c>
      <c r="R212" s="159">
        <f>Q212*H212</f>
        <v>6.2720000000000002</v>
      </c>
      <c r="S212" s="159">
        <v>0</v>
      </c>
      <c r="T212" s="160">
        <f>S212*H212</f>
        <v>0</v>
      </c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R212" s="161" t="s">
        <v>214</v>
      </c>
      <c r="AT212" s="161" t="s">
        <v>259</v>
      </c>
      <c r="AU212" s="161" t="s">
        <v>83</v>
      </c>
      <c r="AY212" s="11" t="s">
        <v>171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1" t="s">
        <v>81</v>
      </c>
      <c r="BK212" s="162">
        <f>ROUND(I212*H212,2)</f>
        <v>0</v>
      </c>
      <c r="BL212" s="11" t="s">
        <v>178</v>
      </c>
      <c r="BM212" s="161" t="s">
        <v>1079</v>
      </c>
    </row>
    <row r="213" spans="1:65" s="27" customFormat="1">
      <c r="A213" s="23"/>
      <c r="B213" s="24"/>
      <c r="C213" s="23"/>
      <c r="D213" s="163" t="s">
        <v>180</v>
      </c>
      <c r="E213" s="23"/>
      <c r="F213" s="164" t="s">
        <v>347</v>
      </c>
      <c r="G213" s="23"/>
      <c r="H213" s="23"/>
      <c r="I213" s="3"/>
      <c r="J213" s="23"/>
      <c r="K213" s="23"/>
      <c r="L213" s="24"/>
      <c r="M213" s="165"/>
      <c r="N213" s="166"/>
      <c r="O213" s="51"/>
      <c r="P213" s="51"/>
      <c r="Q213" s="51"/>
      <c r="R213" s="51"/>
      <c r="S213" s="51"/>
      <c r="T213" s="5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T213" s="11" t="s">
        <v>180</v>
      </c>
      <c r="AU213" s="11" t="s">
        <v>83</v>
      </c>
    </row>
    <row r="214" spans="1:65" s="138" customFormat="1" ht="22.9" customHeight="1">
      <c r="B214" s="139"/>
      <c r="D214" s="140" t="s">
        <v>73</v>
      </c>
      <c r="E214" s="149" t="s">
        <v>199</v>
      </c>
      <c r="F214" s="149" t="s">
        <v>350</v>
      </c>
      <c r="I214" s="4"/>
      <c r="J214" s="150">
        <f>BK214</f>
        <v>0</v>
      </c>
      <c r="L214" s="139"/>
      <c r="M214" s="143"/>
      <c r="N214" s="144"/>
      <c r="O214" s="144"/>
      <c r="P214" s="145">
        <f>SUM(P215:P238)</f>
        <v>0</v>
      </c>
      <c r="Q214" s="144"/>
      <c r="R214" s="145">
        <f>SUM(R215:R238)</f>
        <v>164.34078445</v>
      </c>
      <c r="S214" s="144"/>
      <c r="T214" s="146">
        <f>SUM(T215:T238)</f>
        <v>145.422864</v>
      </c>
      <c r="AR214" s="140" t="s">
        <v>81</v>
      </c>
      <c r="AT214" s="147" t="s">
        <v>73</v>
      </c>
      <c r="AU214" s="147" t="s">
        <v>81</v>
      </c>
      <c r="AY214" s="140" t="s">
        <v>171</v>
      </c>
      <c r="BK214" s="148">
        <f>SUM(BK215:BK238)</f>
        <v>0</v>
      </c>
    </row>
    <row r="215" spans="1:65" s="27" customFormat="1" ht="16.5" customHeight="1">
      <c r="A215" s="23"/>
      <c r="B215" s="24"/>
      <c r="C215" s="151" t="s">
        <v>327</v>
      </c>
      <c r="D215" s="151" t="s">
        <v>173</v>
      </c>
      <c r="E215" s="152" t="s">
        <v>352</v>
      </c>
      <c r="F215" s="153" t="s">
        <v>353</v>
      </c>
      <c r="G215" s="154" t="s">
        <v>207</v>
      </c>
      <c r="H215" s="155">
        <v>80.433000000000007</v>
      </c>
      <c r="I215" s="5"/>
      <c r="J215" s="156">
        <f>ROUND(I215*H215,2)</f>
        <v>0</v>
      </c>
      <c r="K215" s="153" t="s">
        <v>177</v>
      </c>
      <c r="L215" s="24"/>
      <c r="M215" s="157" t="s">
        <v>1</v>
      </c>
      <c r="N215" s="158" t="s">
        <v>39</v>
      </c>
      <c r="O215" s="51"/>
      <c r="P215" s="159">
        <f>O215*H215</f>
        <v>0</v>
      </c>
      <c r="Q215" s="159">
        <v>2.03485</v>
      </c>
      <c r="R215" s="159">
        <f>Q215*H215</f>
        <v>163.66909005000002</v>
      </c>
      <c r="S215" s="159">
        <v>0</v>
      </c>
      <c r="T215" s="160">
        <f>S215*H215</f>
        <v>0</v>
      </c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R215" s="161" t="s">
        <v>178</v>
      </c>
      <c r="AT215" s="161" t="s">
        <v>173</v>
      </c>
      <c r="AU215" s="161" t="s">
        <v>83</v>
      </c>
      <c r="AY215" s="11" t="s">
        <v>171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1" t="s">
        <v>81</v>
      </c>
      <c r="BK215" s="162">
        <f>ROUND(I215*H215,2)</f>
        <v>0</v>
      </c>
      <c r="BL215" s="11" t="s">
        <v>178</v>
      </c>
      <c r="BM215" s="161" t="s">
        <v>1080</v>
      </c>
    </row>
    <row r="216" spans="1:65" s="27" customFormat="1">
      <c r="A216" s="23"/>
      <c r="B216" s="24"/>
      <c r="C216" s="23"/>
      <c r="D216" s="163" t="s">
        <v>180</v>
      </c>
      <c r="E216" s="23"/>
      <c r="F216" s="164" t="s">
        <v>355</v>
      </c>
      <c r="G216" s="23"/>
      <c r="H216" s="23"/>
      <c r="I216" s="3"/>
      <c r="J216" s="23"/>
      <c r="K216" s="23"/>
      <c r="L216" s="24"/>
      <c r="M216" s="165"/>
      <c r="N216" s="166"/>
      <c r="O216" s="51"/>
      <c r="P216" s="51"/>
      <c r="Q216" s="51"/>
      <c r="R216" s="51"/>
      <c r="S216" s="51"/>
      <c r="T216" s="5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T216" s="11" t="s">
        <v>180</v>
      </c>
      <c r="AU216" s="11" t="s">
        <v>83</v>
      </c>
    </row>
    <row r="217" spans="1:65" s="27" customFormat="1" ht="21.75" customHeight="1">
      <c r="A217" s="23"/>
      <c r="B217" s="24"/>
      <c r="C217" s="151" t="s">
        <v>331</v>
      </c>
      <c r="D217" s="151" t="s">
        <v>173</v>
      </c>
      <c r="E217" s="152" t="s">
        <v>357</v>
      </c>
      <c r="F217" s="153" t="s">
        <v>358</v>
      </c>
      <c r="G217" s="154" t="s">
        <v>207</v>
      </c>
      <c r="H217" s="155">
        <v>80.433000000000007</v>
      </c>
      <c r="I217" s="5"/>
      <c r="J217" s="156">
        <f>ROUND(I217*H217,2)</f>
        <v>0</v>
      </c>
      <c r="K217" s="153" t="s">
        <v>177</v>
      </c>
      <c r="L217" s="24"/>
      <c r="M217" s="157" t="s">
        <v>1</v>
      </c>
      <c r="N217" s="158" t="s">
        <v>39</v>
      </c>
      <c r="O217" s="51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R217" s="161" t="s">
        <v>178</v>
      </c>
      <c r="AT217" s="161" t="s">
        <v>173</v>
      </c>
      <c r="AU217" s="161" t="s">
        <v>83</v>
      </c>
      <c r="AY217" s="11" t="s">
        <v>171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1" t="s">
        <v>81</v>
      </c>
      <c r="BK217" s="162">
        <f>ROUND(I217*H217,2)</f>
        <v>0</v>
      </c>
      <c r="BL217" s="11" t="s">
        <v>178</v>
      </c>
      <c r="BM217" s="161" t="s">
        <v>1081</v>
      </c>
    </row>
    <row r="218" spans="1:65" s="27" customFormat="1" ht="19.5">
      <c r="A218" s="23"/>
      <c r="B218" s="24"/>
      <c r="C218" s="23"/>
      <c r="D218" s="163" t="s">
        <v>180</v>
      </c>
      <c r="E218" s="23"/>
      <c r="F218" s="164" t="s">
        <v>360</v>
      </c>
      <c r="G218" s="23"/>
      <c r="H218" s="23"/>
      <c r="I218" s="3"/>
      <c r="J218" s="23"/>
      <c r="K218" s="23"/>
      <c r="L218" s="24"/>
      <c r="M218" s="165"/>
      <c r="N218" s="166"/>
      <c r="O218" s="51"/>
      <c r="P218" s="51"/>
      <c r="Q218" s="51"/>
      <c r="R218" s="51"/>
      <c r="S218" s="51"/>
      <c r="T218" s="5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T218" s="11" t="s">
        <v>180</v>
      </c>
      <c r="AU218" s="11" t="s">
        <v>83</v>
      </c>
    </row>
    <row r="219" spans="1:65" s="27" customFormat="1" ht="21.75" customHeight="1">
      <c r="A219" s="23"/>
      <c r="B219" s="24"/>
      <c r="C219" s="151" t="s">
        <v>339</v>
      </c>
      <c r="D219" s="151" t="s">
        <v>173</v>
      </c>
      <c r="E219" s="152" t="s">
        <v>362</v>
      </c>
      <c r="F219" s="153" t="s">
        <v>363</v>
      </c>
      <c r="G219" s="154" t="s">
        <v>207</v>
      </c>
      <c r="H219" s="155">
        <v>80.433000000000007</v>
      </c>
      <c r="I219" s="5"/>
      <c r="J219" s="156">
        <f>ROUND(I219*H219,2)</f>
        <v>0</v>
      </c>
      <c r="K219" s="153" t="s">
        <v>177</v>
      </c>
      <c r="L219" s="24"/>
      <c r="M219" s="157" t="s">
        <v>1</v>
      </c>
      <c r="N219" s="158" t="s">
        <v>39</v>
      </c>
      <c r="O219" s="51"/>
      <c r="P219" s="159">
        <f>O219*H219</f>
        <v>0</v>
      </c>
      <c r="Q219" s="159">
        <v>0</v>
      </c>
      <c r="R219" s="159">
        <f>Q219*H219</f>
        <v>0</v>
      </c>
      <c r="S219" s="159">
        <v>1.8080000000000001</v>
      </c>
      <c r="T219" s="160">
        <f>S219*H219</f>
        <v>145.422864</v>
      </c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R219" s="161" t="s">
        <v>178</v>
      </c>
      <c r="AT219" s="161" t="s">
        <v>173</v>
      </c>
      <c r="AU219" s="161" t="s">
        <v>83</v>
      </c>
      <c r="AY219" s="11" t="s">
        <v>171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1" t="s">
        <v>81</v>
      </c>
      <c r="BK219" s="162">
        <f>ROUND(I219*H219,2)</f>
        <v>0</v>
      </c>
      <c r="BL219" s="11" t="s">
        <v>178</v>
      </c>
      <c r="BM219" s="161" t="s">
        <v>1082</v>
      </c>
    </row>
    <row r="220" spans="1:65" s="27" customFormat="1" ht="39">
      <c r="A220" s="23"/>
      <c r="B220" s="24"/>
      <c r="C220" s="23"/>
      <c r="D220" s="163" t="s">
        <v>180</v>
      </c>
      <c r="E220" s="23"/>
      <c r="F220" s="164" t="s">
        <v>365</v>
      </c>
      <c r="G220" s="23"/>
      <c r="H220" s="23"/>
      <c r="I220" s="3"/>
      <c r="J220" s="23"/>
      <c r="K220" s="23"/>
      <c r="L220" s="24"/>
      <c r="M220" s="165"/>
      <c r="N220" s="166"/>
      <c r="O220" s="51"/>
      <c r="P220" s="51"/>
      <c r="Q220" s="51"/>
      <c r="R220" s="51"/>
      <c r="S220" s="51"/>
      <c r="T220" s="5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T220" s="11" t="s">
        <v>180</v>
      </c>
      <c r="AU220" s="11" t="s">
        <v>83</v>
      </c>
    </row>
    <row r="221" spans="1:65" s="27" customFormat="1" ht="21.75" customHeight="1">
      <c r="A221" s="23"/>
      <c r="B221" s="24"/>
      <c r="C221" s="151" t="s">
        <v>345</v>
      </c>
      <c r="D221" s="151" t="s">
        <v>173</v>
      </c>
      <c r="E221" s="152" t="s">
        <v>367</v>
      </c>
      <c r="F221" s="153" t="s">
        <v>368</v>
      </c>
      <c r="G221" s="154" t="s">
        <v>207</v>
      </c>
      <c r="H221" s="155">
        <v>80.433000000000007</v>
      </c>
      <c r="I221" s="5"/>
      <c r="J221" s="156">
        <f>ROUND(I221*H221,2)</f>
        <v>0</v>
      </c>
      <c r="K221" s="153" t="s">
        <v>177</v>
      </c>
      <c r="L221" s="24"/>
      <c r="M221" s="157" t="s">
        <v>1</v>
      </c>
      <c r="N221" s="158" t="s">
        <v>39</v>
      </c>
      <c r="O221" s="51"/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R221" s="161" t="s">
        <v>178</v>
      </c>
      <c r="AT221" s="161" t="s">
        <v>173</v>
      </c>
      <c r="AU221" s="161" t="s">
        <v>83</v>
      </c>
      <c r="AY221" s="11" t="s">
        <v>171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1" t="s">
        <v>81</v>
      </c>
      <c r="BK221" s="162">
        <f>ROUND(I221*H221,2)</f>
        <v>0</v>
      </c>
      <c r="BL221" s="11" t="s">
        <v>178</v>
      </c>
      <c r="BM221" s="161" t="s">
        <v>1083</v>
      </c>
    </row>
    <row r="222" spans="1:65" s="27" customFormat="1" ht="39">
      <c r="A222" s="23"/>
      <c r="B222" s="24"/>
      <c r="C222" s="23"/>
      <c r="D222" s="163" t="s">
        <v>180</v>
      </c>
      <c r="E222" s="23"/>
      <c r="F222" s="164" t="s">
        <v>370</v>
      </c>
      <c r="G222" s="23"/>
      <c r="H222" s="23"/>
      <c r="I222" s="3"/>
      <c r="J222" s="23"/>
      <c r="K222" s="23"/>
      <c r="L222" s="24"/>
      <c r="M222" s="165"/>
      <c r="N222" s="166"/>
      <c r="O222" s="51"/>
      <c r="P222" s="51"/>
      <c r="Q222" s="51"/>
      <c r="R222" s="51"/>
      <c r="S222" s="51"/>
      <c r="T222" s="52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T222" s="11" t="s">
        <v>180</v>
      </c>
      <c r="AU222" s="11" t="s">
        <v>83</v>
      </c>
    </row>
    <row r="223" spans="1:65" s="27" customFormat="1" ht="21.75" customHeight="1">
      <c r="A223" s="23"/>
      <c r="B223" s="24"/>
      <c r="C223" s="151" t="s">
        <v>351</v>
      </c>
      <c r="D223" s="151" t="s">
        <v>173</v>
      </c>
      <c r="E223" s="152" t="s">
        <v>395</v>
      </c>
      <c r="F223" s="153" t="s">
        <v>396</v>
      </c>
      <c r="G223" s="154" t="s">
        <v>223</v>
      </c>
      <c r="H223" s="155">
        <v>12.595000000000001</v>
      </c>
      <c r="I223" s="5"/>
      <c r="J223" s="156">
        <f>ROUND(I223*H223,2)</f>
        <v>0</v>
      </c>
      <c r="K223" s="153" t="s">
        <v>177</v>
      </c>
      <c r="L223" s="24"/>
      <c r="M223" s="157" t="s">
        <v>1</v>
      </c>
      <c r="N223" s="158" t="s">
        <v>39</v>
      </c>
      <c r="O223" s="51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R223" s="161" t="s">
        <v>178</v>
      </c>
      <c r="AT223" s="161" t="s">
        <v>173</v>
      </c>
      <c r="AU223" s="161" t="s">
        <v>83</v>
      </c>
      <c r="AY223" s="11" t="s">
        <v>171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1" t="s">
        <v>81</v>
      </c>
      <c r="BK223" s="162">
        <f>ROUND(I223*H223,2)</f>
        <v>0</v>
      </c>
      <c r="BL223" s="11" t="s">
        <v>178</v>
      </c>
      <c r="BM223" s="161" t="s">
        <v>1084</v>
      </c>
    </row>
    <row r="224" spans="1:65" s="27" customFormat="1" ht="29.25">
      <c r="A224" s="23"/>
      <c r="B224" s="24"/>
      <c r="C224" s="23"/>
      <c r="D224" s="163" t="s">
        <v>180</v>
      </c>
      <c r="E224" s="23"/>
      <c r="F224" s="164" t="s">
        <v>398</v>
      </c>
      <c r="G224" s="23"/>
      <c r="H224" s="23"/>
      <c r="I224" s="3"/>
      <c r="J224" s="23"/>
      <c r="K224" s="23"/>
      <c r="L224" s="24"/>
      <c r="M224" s="165"/>
      <c r="N224" s="166"/>
      <c r="O224" s="51"/>
      <c r="P224" s="51"/>
      <c r="Q224" s="51"/>
      <c r="R224" s="51"/>
      <c r="S224" s="51"/>
      <c r="T224" s="52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T224" s="11" t="s">
        <v>180</v>
      </c>
      <c r="AU224" s="11" t="s">
        <v>83</v>
      </c>
    </row>
    <row r="225" spans="1:65" s="27" customFormat="1" ht="21.75" customHeight="1">
      <c r="A225" s="23"/>
      <c r="B225" s="24"/>
      <c r="C225" s="151" t="s">
        <v>356</v>
      </c>
      <c r="D225" s="151" t="s">
        <v>173</v>
      </c>
      <c r="E225" s="152" t="s">
        <v>399</v>
      </c>
      <c r="F225" s="153" t="s">
        <v>400</v>
      </c>
      <c r="G225" s="154" t="s">
        <v>223</v>
      </c>
      <c r="H225" s="155">
        <v>12.595000000000001</v>
      </c>
      <c r="I225" s="5"/>
      <c r="J225" s="156">
        <f>ROUND(I225*H225,2)</f>
        <v>0</v>
      </c>
      <c r="K225" s="153" t="s">
        <v>177</v>
      </c>
      <c r="L225" s="24"/>
      <c r="M225" s="157" t="s">
        <v>1</v>
      </c>
      <c r="N225" s="158" t="s">
        <v>39</v>
      </c>
      <c r="O225" s="51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R225" s="161" t="s">
        <v>178</v>
      </c>
      <c r="AT225" s="161" t="s">
        <v>173</v>
      </c>
      <c r="AU225" s="161" t="s">
        <v>83</v>
      </c>
      <c r="AY225" s="11" t="s">
        <v>171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1" t="s">
        <v>81</v>
      </c>
      <c r="BK225" s="162">
        <f>ROUND(I225*H225,2)</f>
        <v>0</v>
      </c>
      <c r="BL225" s="11" t="s">
        <v>178</v>
      </c>
      <c r="BM225" s="161" t="s">
        <v>1085</v>
      </c>
    </row>
    <row r="226" spans="1:65" s="27" customFormat="1" ht="29.25">
      <c r="A226" s="23"/>
      <c r="B226" s="24"/>
      <c r="C226" s="23"/>
      <c r="D226" s="163" t="s">
        <v>180</v>
      </c>
      <c r="E226" s="23"/>
      <c r="F226" s="164" t="s">
        <v>402</v>
      </c>
      <c r="G226" s="23"/>
      <c r="H226" s="23"/>
      <c r="I226" s="3"/>
      <c r="J226" s="23"/>
      <c r="K226" s="23"/>
      <c r="L226" s="24"/>
      <c r="M226" s="165"/>
      <c r="N226" s="166"/>
      <c r="O226" s="51"/>
      <c r="P226" s="51"/>
      <c r="Q226" s="51"/>
      <c r="R226" s="51"/>
      <c r="S226" s="51"/>
      <c r="T226" s="52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T226" s="11" t="s">
        <v>180</v>
      </c>
      <c r="AU226" s="11" t="s">
        <v>83</v>
      </c>
    </row>
    <row r="227" spans="1:65" s="27" customFormat="1" ht="21.75" customHeight="1">
      <c r="A227" s="23"/>
      <c r="B227" s="24"/>
      <c r="C227" s="151" t="s">
        <v>361</v>
      </c>
      <c r="D227" s="151" t="s">
        <v>173</v>
      </c>
      <c r="E227" s="152" t="s">
        <v>404</v>
      </c>
      <c r="F227" s="153" t="s">
        <v>405</v>
      </c>
      <c r="G227" s="154" t="s">
        <v>223</v>
      </c>
      <c r="H227" s="155">
        <v>12.595000000000001</v>
      </c>
      <c r="I227" s="5"/>
      <c r="J227" s="156">
        <f>ROUND(I227*H227,2)</f>
        <v>0</v>
      </c>
      <c r="K227" s="153" t="s">
        <v>177</v>
      </c>
      <c r="L227" s="24"/>
      <c r="M227" s="157" t="s">
        <v>1</v>
      </c>
      <c r="N227" s="158" t="s">
        <v>39</v>
      </c>
      <c r="O227" s="51"/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R227" s="161" t="s">
        <v>178</v>
      </c>
      <c r="AT227" s="161" t="s">
        <v>173</v>
      </c>
      <c r="AU227" s="161" t="s">
        <v>83</v>
      </c>
      <c r="AY227" s="11" t="s">
        <v>171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1" t="s">
        <v>81</v>
      </c>
      <c r="BK227" s="162">
        <f>ROUND(I227*H227,2)</f>
        <v>0</v>
      </c>
      <c r="BL227" s="11" t="s">
        <v>178</v>
      </c>
      <c r="BM227" s="161" t="s">
        <v>1086</v>
      </c>
    </row>
    <row r="228" spans="1:65" s="27" customFormat="1" ht="29.25">
      <c r="A228" s="23"/>
      <c r="B228" s="24"/>
      <c r="C228" s="23"/>
      <c r="D228" s="163" t="s">
        <v>180</v>
      </c>
      <c r="E228" s="23"/>
      <c r="F228" s="164" t="s">
        <v>407</v>
      </c>
      <c r="G228" s="23"/>
      <c r="H228" s="23"/>
      <c r="I228" s="3"/>
      <c r="J228" s="23"/>
      <c r="K228" s="23"/>
      <c r="L228" s="24"/>
      <c r="M228" s="165"/>
      <c r="N228" s="166"/>
      <c r="O228" s="51"/>
      <c r="P228" s="51"/>
      <c r="Q228" s="51"/>
      <c r="R228" s="51"/>
      <c r="S228" s="51"/>
      <c r="T228" s="52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T228" s="11" t="s">
        <v>180</v>
      </c>
      <c r="AU228" s="11" t="s">
        <v>83</v>
      </c>
    </row>
    <row r="229" spans="1:65" s="27" customFormat="1" ht="21.75" customHeight="1">
      <c r="A229" s="23"/>
      <c r="B229" s="24"/>
      <c r="C229" s="151" t="s">
        <v>366</v>
      </c>
      <c r="D229" s="151" t="s">
        <v>173</v>
      </c>
      <c r="E229" s="152" t="s">
        <v>839</v>
      </c>
      <c r="F229" s="153" t="s">
        <v>840</v>
      </c>
      <c r="G229" s="154" t="s">
        <v>191</v>
      </c>
      <c r="H229" s="155">
        <v>75</v>
      </c>
      <c r="I229" s="5"/>
      <c r="J229" s="156">
        <f>ROUND(I229*H229,2)</f>
        <v>0</v>
      </c>
      <c r="K229" s="153" t="s">
        <v>177</v>
      </c>
      <c r="L229" s="24"/>
      <c r="M229" s="157" t="s">
        <v>1</v>
      </c>
      <c r="N229" s="158" t="s">
        <v>39</v>
      </c>
      <c r="O229" s="51"/>
      <c r="P229" s="159">
        <f>O229*H229</f>
        <v>0</v>
      </c>
      <c r="Q229" s="159">
        <v>0</v>
      </c>
      <c r="R229" s="159">
        <f>Q229*H229</f>
        <v>0</v>
      </c>
      <c r="S229" s="159">
        <v>0</v>
      </c>
      <c r="T229" s="160">
        <f>S229*H229</f>
        <v>0</v>
      </c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R229" s="161" t="s">
        <v>178</v>
      </c>
      <c r="AT229" s="161" t="s">
        <v>173</v>
      </c>
      <c r="AU229" s="161" t="s">
        <v>83</v>
      </c>
      <c r="AY229" s="11" t="s">
        <v>171</v>
      </c>
      <c r="BE229" s="162">
        <f>IF(N229="základní",J229,0)</f>
        <v>0</v>
      </c>
      <c r="BF229" s="162">
        <f>IF(N229="snížená",J229,0)</f>
        <v>0</v>
      </c>
      <c r="BG229" s="162">
        <f>IF(N229="zákl. přenesená",J229,0)</f>
        <v>0</v>
      </c>
      <c r="BH229" s="162">
        <f>IF(N229="sníž. přenesená",J229,0)</f>
        <v>0</v>
      </c>
      <c r="BI229" s="162">
        <f>IF(N229="nulová",J229,0)</f>
        <v>0</v>
      </c>
      <c r="BJ229" s="11" t="s">
        <v>81</v>
      </c>
      <c r="BK229" s="162">
        <f>ROUND(I229*H229,2)</f>
        <v>0</v>
      </c>
      <c r="BL229" s="11" t="s">
        <v>178</v>
      </c>
      <c r="BM229" s="161" t="s">
        <v>1087</v>
      </c>
    </row>
    <row r="230" spans="1:65" s="27" customFormat="1" ht="19.5">
      <c r="A230" s="23"/>
      <c r="B230" s="24"/>
      <c r="C230" s="23"/>
      <c r="D230" s="163" t="s">
        <v>180</v>
      </c>
      <c r="E230" s="23"/>
      <c r="F230" s="164" t="s">
        <v>842</v>
      </c>
      <c r="G230" s="23"/>
      <c r="H230" s="23"/>
      <c r="I230" s="3"/>
      <c r="J230" s="23"/>
      <c r="K230" s="23"/>
      <c r="L230" s="24"/>
      <c r="M230" s="165"/>
      <c r="N230" s="166"/>
      <c r="O230" s="51"/>
      <c r="P230" s="51"/>
      <c r="Q230" s="51"/>
      <c r="R230" s="51"/>
      <c r="S230" s="51"/>
      <c r="T230" s="52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T230" s="11" t="s">
        <v>180</v>
      </c>
      <c r="AU230" s="11" t="s">
        <v>83</v>
      </c>
    </row>
    <row r="231" spans="1:65" s="27" customFormat="1" ht="16.5" customHeight="1">
      <c r="A231" s="23"/>
      <c r="B231" s="24"/>
      <c r="C231" s="151" t="s">
        <v>371</v>
      </c>
      <c r="D231" s="151" t="s">
        <v>173</v>
      </c>
      <c r="E231" s="152" t="s">
        <v>409</v>
      </c>
      <c r="F231" s="153" t="s">
        <v>843</v>
      </c>
      <c r="G231" s="154" t="s">
        <v>379</v>
      </c>
      <c r="H231" s="155">
        <v>50</v>
      </c>
      <c r="I231" s="5"/>
      <c r="J231" s="156">
        <f>ROUND(I231*H231,2)</f>
        <v>0</v>
      </c>
      <c r="K231" s="153" t="s">
        <v>177</v>
      </c>
      <c r="L231" s="24"/>
      <c r="M231" s="157" t="s">
        <v>1</v>
      </c>
      <c r="N231" s="158" t="s">
        <v>39</v>
      </c>
      <c r="O231" s="51"/>
      <c r="P231" s="159">
        <f>O231*H231</f>
        <v>0</v>
      </c>
      <c r="Q231" s="159">
        <v>1.256E-2</v>
      </c>
      <c r="R231" s="159">
        <f>Q231*H231</f>
        <v>0.628</v>
      </c>
      <c r="S231" s="159">
        <v>0</v>
      </c>
      <c r="T231" s="160">
        <f>S231*H231</f>
        <v>0</v>
      </c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R231" s="161" t="s">
        <v>178</v>
      </c>
      <c r="AT231" s="161" t="s">
        <v>173</v>
      </c>
      <c r="AU231" s="161" t="s">
        <v>83</v>
      </c>
      <c r="AY231" s="11" t="s">
        <v>171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1" t="s">
        <v>81</v>
      </c>
      <c r="BK231" s="162">
        <f>ROUND(I231*H231,2)</f>
        <v>0</v>
      </c>
      <c r="BL231" s="11" t="s">
        <v>178</v>
      </c>
      <c r="BM231" s="161" t="s">
        <v>1088</v>
      </c>
    </row>
    <row r="232" spans="1:65" s="27" customFormat="1" ht="19.5">
      <c r="A232" s="23"/>
      <c r="B232" s="24"/>
      <c r="C232" s="23"/>
      <c r="D232" s="163" t="s">
        <v>180</v>
      </c>
      <c r="E232" s="23"/>
      <c r="F232" s="164" t="s">
        <v>412</v>
      </c>
      <c r="G232" s="23"/>
      <c r="H232" s="23"/>
      <c r="I232" s="3"/>
      <c r="J232" s="23"/>
      <c r="K232" s="23"/>
      <c r="L232" s="24"/>
      <c r="M232" s="165"/>
      <c r="N232" s="166"/>
      <c r="O232" s="51"/>
      <c r="P232" s="51"/>
      <c r="Q232" s="51"/>
      <c r="R232" s="51"/>
      <c r="S232" s="51"/>
      <c r="T232" s="52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T232" s="11" t="s">
        <v>180</v>
      </c>
      <c r="AU232" s="11" t="s">
        <v>83</v>
      </c>
    </row>
    <row r="233" spans="1:65" s="27" customFormat="1" ht="21.75" customHeight="1">
      <c r="A233" s="23"/>
      <c r="B233" s="24"/>
      <c r="C233" s="151" t="s">
        <v>376</v>
      </c>
      <c r="D233" s="151" t="s">
        <v>173</v>
      </c>
      <c r="E233" s="152" t="s">
        <v>423</v>
      </c>
      <c r="F233" s="153" t="s">
        <v>424</v>
      </c>
      <c r="G233" s="154" t="s">
        <v>379</v>
      </c>
      <c r="H233" s="155">
        <v>4</v>
      </c>
      <c r="I233" s="5"/>
      <c r="J233" s="156">
        <f>ROUND(I233*H233,2)</f>
        <v>0</v>
      </c>
      <c r="K233" s="153" t="s">
        <v>177</v>
      </c>
      <c r="L233" s="24"/>
      <c r="M233" s="157" t="s">
        <v>1</v>
      </c>
      <c r="N233" s="158" t="s">
        <v>39</v>
      </c>
      <c r="O233" s="51"/>
      <c r="P233" s="159">
        <f>O233*H233</f>
        <v>0</v>
      </c>
      <c r="Q233" s="159">
        <v>1.0403600000000001E-2</v>
      </c>
      <c r="R233" s="159">
        <f>Q233*H233</f>
        <v>4.1614400000000003E-2</v>
      </c>
      <c r="S233" s="159">
        <v>0</v>
      </c>
      <c r="T233" s="160">
        <f>S233*H233</f>
        <v>0</v>
      </c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R233" s="161" t="s">
        <v>178</v>
      </c>
      <c r="AT233" s="161" t="s">
        <v>173</v>
      </c>
      <c r="AU233" s="161" t="s">
        <v>83</v>
      </c>
      <c r="AY233" s="11" t="s">
        <v>171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1" t="s">
        <v>81</v>
      </c>
      <c r="BK233" s="162">
        <f>ROUND(I233*H233,2)</f>
        <v>0</v>
      </c>
      <c r="BL233" s="11" t="s">
        <v>178</v>
      </c>
      <c r="BM233" s="161" t="s">
        <v>1089</v>
      </c>
    </row>
    <row r="234" spans="1:65" s="27" customFormat="1" ht="19.5">
      <c r="A234" s="23"/>
      <c r="B234" s="24"/>
      <c r="C234" s="23"/>
      <c r="D234" s="163" t="s">
        <v>180</v>
      </c>
      <c r="E234" s="23"/>
      <c r="F234" s="164" t="s">
        <v>426</v>
      </c>
      <c r="G234" s="23"/>
      <c r="H234" s="23"/>
      <c r="I234" s="3"/>
      <c r="J234" s="23"/>
      <c r="K234" s="23"/>
      <c r="L234" s="24"/>
      <c r="M234" s="165"/>
      <c r="N234" s="166"/>
      <c r="O234" s="51"/>
      <c r="P234" s="51"/>
      <c r="Q234" s="51"/>
      <c r="R234" s="51"/>
      <c r="S234" s="51"/>
      <c r="T234" s="52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T234" s="11" t="s">
        <v>180</v>
      </c>
      <c r="AU234" s="11" t="s">
        <v>83</v>
      </c>
    </row>
    <row r="235" spans="1:65" s="27" customFormat="1" ht="16.5" customHeight="1">
      <c r="A235" s="23"/>
      <c r="B235" s="24"/>
      <c r="C235" s="151" t="s">
        <v>385</v>
      </c>
      <c r="D235" s="151" t="s">
        <v>173</v>
      </c>
      <c r="E235" s="152" t="s">
        <v>428</v>
      </c>
      <c r="F235" s="153" t="s">
        <v>429</v>
      </c>
      <c r="G235" s="154" t="s">
        <v>379</v>
      </c>
      <c r="H235" s="155">
        <v>4</v>
      </c>
      <c r="I235" s="5"/>
      <c r="J235" s="156">
        <f>ROUND(I235*H235,2)</f>
        <v>0</v>
      </c>
      <c r="K235" s="153" t="s">
        <v>177</v>
      </c>
      <c r="L235" s="24"/>
      <c r="M235" s="157" t="s">
        <v>1</v>
      </c>
      <c r="N235" s="158" t="s">
        <v>39</v>
      </c>
      <c r="O235" s="51"/>
      <c r="P235" s="159">
        <f>O235*H235</f>
        <v>0</v>
      </c>
      <c r="Q235" s="159">
        <v>5.1999999999999995E-4</v>
      </c>
      <c r="R235" s="159">
        <f>Q235*H235</f>
        <v>2.0799999999999998E-3</v>
      </c>
      <c r="S235" s="159">
        <v>0</v>
      </c>
      <c r="T235" s="160">
        <f>S235*H235</f>
        <v>0</v>
      </c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R235" s="161" t="s">
        <v>178</v>
      </c>
      <c r="AT235" s="161" t="s">
        <v>173</v>
      </c>
      <c r="AU235" s="161" t="s">
        <v>83</v>
      </c>
      <c r="AY235" s="11" t="s">
        <v>171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1" t="s">
        <v>81</v>
      </c>
      <c r="BK235" s="162">
        <f>ROUND(I235*H235,2)</f>
        <v>0</v>
      </c>
      <c r="BL235" s="11" t="s">
        <v>178</v>
      </c>
      <c r="BM235" s="161" t="s">
        <v>1090</v>
      </c>
    </row>
    <row r="236" spans="1:65" s="27" customFormat="1">
      <c r="A236" s="23"/>
      <c r="B236" s="24"/>
      <c r="C236" s="23"/>
      <c r="D236" s="163" t="s">
        <v>180</v>
      </c>
      <c r="E236" s="23"/>
      <c r="F236" s="164" t="s">
        <v>431</v>
      </c>
      <c r="G236" s="23"/>
      <c r="H236" s="23"/>
      <c r="I236" s="3"/>
      <c r="J236" s="23"/>
      <c r="K236" s="23"/>
      <c r="L236" s="24"/>
      <c r="M236" s="165"/>
      <c r="N236" s="166"/>
      <c r="O236" s="51"/>
      <c r="P236" s="51"/>
      <c r="Q236" s="51"/>
      <c r="R236" s="51"/>
      <c r="S236" s="51"/>
      <c r="T236" s="52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T236" s="11" t="s">
        <v>180</v>
      </c>
      <c r="AU236" s="11" t="s">
        <v>83</v>
      </c>
    </row>
    <row r="237" spans="1:65" s="27" customFormat="1" ht="21.75" customHeight="1">
      <c r="A237" s="23"/>
      <c r="B237" s="24"/>
      <c r="C237" s="151" t="s">
        <v>194</v>
      </c>
      <c r="D237" s="151" t="s">
        <v>173</v>
      </c>
      <c r="E237" s="152" t="s">
        <v>433</v>
      </c>
      <c r="F237" s="153" t="s">
        <v>434</v>
      </c>
      <c r="G237" s="154" t="s">
        <v>435</v>
      </c>
      <c r="H237" s="155">
        <v>0.5</v>
      </c>
      <c r="I237" s="5"/>
      <c r="J237" s="156">
        <f>ROUND(I237*H237,2)</f>
        <v>0</v>
      </c>
      <c r="K237" s="153" t="s">
        <v>985</v>
      </c>
      <c r="L237" s="24"/>
      <c r="M237" s="157" t="s">
        <v>1</v>
      </c>
      <c r="N237" s="158" t="s">
        <v>39</v>
      </c>
      <c r="O237" s="51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R237" s="161" t="s">
        <v>178</v>
      </c>
      <c r="AT237" s="161" t="s">
        <v>173</v>
      </c>
      <c r="AU237" s="161" t="s">
        <v>83</v>
      </c>
      <c r="AY237" s="11" t="s">
        <v>171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1" t="s">
        <v>81</v>
      </c>
      <c r="BK237" s="162">
        <f>ROUND(I237*H237,2)</f>
        <v>0</v>
      </c>
      <c r="BL237" s="11" t="s">
        <v>178</v>
      </c>
      <c r="BM237" s="161" t="s">
        <v>1091</v>
      </c>
    </row>
    <row r="238" spans="1:65" s="27" customFormat="1" ht="19.5">
      <c r="A238" s="23"/>
      <c r="B238" s="24"/>
      <c r="C238" s="23"/>
      <c r="D238" s="163" t="s">
        <v>180</v>
      </c>
      <c r="E238" s="23"/>
      <c r="F238" s="164" t="s">
        <v>434</v>
      </c>
      <c r="G238" s="23"/>
      <c r="H238" s="23"/>
      <c r="I238" s="3"/>
      <c r="J238" s="23"/>
      <c r="K238" s="23"/>
      <c r="L238" s="24"/>
      <c r="M238" s="165"/>
      <c r="N238" s="166"/>
      <c r="O238" s="51"/>
      <c r="P238" s="51"/>
      <c r="Q238" s="51"/>
      <c r="R238" s="51"/>
      <c r="S238" s="51"/>
      <c r="T238" s="52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T238" s="11" t="s">
        <v>180</v>
      </c>
      <c r="AU238" s="11" t="s">
        <v>83</v>
      </c>
    </row>
    <row r="239" spans="1:65" s="138" customFormat="1" ht="22.9" customHeight="1">
      <c r="B239" s="139"/>
      <c r="D239" s="140" t="s">
        <v>73</v>
      </c>
      <c r="E239" s="149" t="s">
        <v>204</v>
      </c>
      <c r="F239" s="149" t="s">
        <v>437</v>
      </c>
      <c r="I239" s="4"/>
      <c r="J239" s="150">
        <f>BK239</f>
        <v>0</v>
      </c>
      <c r="L239" s="139"/>
      <c r="M239" s="143"/>
      <c r="N239" s="144"/>
      <c r="O239" s="144"/>
      <c r="P239" s="145">
        <f>SUM(P240:P242)</f>
        <v>0</v>
      </c>
      <c r="Q239" s="144"/>
      <c r="R239" s="145">
        <f>SUM(R240:R242)</f>
        <v>0.20338849999999997</v>
      </c>
      <c r="S239" s="144"/>
      <c r="T239" s="146">
        <f>SUM(T240:T242)</f>
        <v>0</v>
      </c>
      <c r="AR239" s="140" t="s">
        <v>81</v>
      </c>
      <c r="AT239" s="147" t="s">
        <v>73</v>
      </c>
      <c r="AU239" s="147" t="s">
        <v>81</v>
      </c>
      <c r="AY239" s="140" t="s">
        <v>171</v>
      </c>
      <c r="BK239" s="148">
        <f>SUM(BK240:BK242)</f>
        <v>0</v>
      </c>
    </row>
    <row r="240" spans="1:65" s="27" customFormat="1" ht="21.75" customHeight="1">
      <c r="A240" s="23"/>
      <c r="B240" s="24"/>
      <c r="C240" s="151" t="s">
        <v>394</v>
      </c>
      <c r="D240" s="151" t="s">
        <v>173</v>
      </c>
      <c r="E240" s="152" t="s">
        <v>848</v>
      </c>
      <c r="F240" s="153" t="s">
        <v>849</v>
      </c>
      <c r="G240" s="154" t="s">
        <v>176</v>
      </c>
      <c r="H240" s="155">
        <v>17.5</v>
      </c>
      <c r="I240" s="5"/>
      <c r="J240" s="156">
        <f>ROUND(I240*H240,2)</f>
        <v>0</v>
      </c>
      <c r="K240" s="153" t="s">
        <v>177</v>
      </c>
      <c r="L240" s="24"/>
      <c r="M240" s="157" t="s">
        <v>1</v>
      </c>
      <c r="N240" s="158" t="s">
        <v>39</v>
      </c>
      <c r="O240" s="51"/>
      <c r="P240" s="159">
        <f>O240*H240</f>
        <v>0</v>
      </c>
      <c r="Q240" s="159">
        <v>1.1622199999999999E-2</v>
      </c>
      <c r="R240" s="159">
        <f>Q240*H240</f>
        <v>0.20338849999999997</v>
      </c>
      <c r="S240" s="159">
        <v>0</v>
      </c>
      <c r="T240" s="160">
        <f>S240*H240</f>
        <v>0</v>
      </c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R240" s="161" t="s">
        <v>178</v>
      </c>
      <c r="AT240" s="161" t="s">
        <v>173</v>
      </c>
      <c r="AU240" s="161" t="s">
        <v>83</v>
      </c>
      <c r="AY240" s="11" t="s">
        <v>171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1" t="s">
        <v>81</v>
      </c>
      <c r="BK240" s="162">
        <f>ROUND(I240*H240,2)</f>
        <v>0</v>
      </c>
      <c r="BL240" s="11" t="s">
        <v>178</v>
      </c>
      <c r="BM240" s="161" t="s">
        <v>1092</v>
      </c>
    </row>
    <row r="241" spans="1:65" s="27" customFormat="1" ht="29.25">
      <c r="A241" s="23"/>
      <c r="B241" s="24"/>
      <c r="C241" s="23"/>
      <c r="D241" s="163" t="s">
        <v>180</v>
      </c>
      <c r="E241" s="23"/>
      <c r="F241" s="164" t="s">
        <v>851</v>
      </c>
      <c r="G241" s="23"/>
      <c r="H241" s="23"/>
      <c r="I241" s="3"/>
      <c r="J241" s="23"/>
      <c r="K241" s="23"/>
      <c r="L241" s="24"/>
      <c r="M241" s="165"/>
      <c r="N241" s="166"/>
      <c r="O241" s="51"/>
      <c r="P241" s="51"/>
      <c r="Q241" s="51"/>
      <c r="R241" s="51"/>
      <c r="S241" s="51"/>
      <c r="T241" s="52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T241" s="11" t="s">
        <v>180</v>
      </c>
      <c r="AU241" s="11" t="s">
        <v>83</v>
      </c>
    </row>
    <row r="242" spans="1:65" s="167" customFormat="1">
      <c r="B242" s="168"/>
      <c r="D242" s="163" t="s">
        <v>182</v>
      </c>
      <c r="E242" s="169" t="s">
        <v>1</v>
      </c>
      <c r="F242" s="170" t="s">
        <v>988</v>
      </c>
      <c r="H242" s="171">
        <v>17.5</v>
      </c>
      <c r="I242" s="6"/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182</v>
      </c>
      <c r="AU242" s="169" t="s">
        <v>83</v>
      </c>
      <c r="AV242" s="167" t="s">
        <v>83</v>
      </c>
      <c r="AW242" s="167" t="s">
        <v>31</v>
      </c>
      <c r="AX242" s="167" t="s">
        <v>81</v>
      </c>
      <c r="AY242" s="169" t="s">
        <v>171</v>
      </c>
    </row>
    <row r="243" spans="1:65" s="138" customFormat="1" ht="22.9" customHeight="1">
      <c r="B243" s="139"/>
      <c r="D243" s="140" t="s">
        <v>73</v>
      </c>
      <c r="E243" s="149" t="s">
        <v>220</v>
      </c>
      <c r="F243" s="149" t="s">
        <v>445</v>
      </c>
      <c r="I243" s="4"/>
      <c r="J243" s="150">
        <f>BK243</f>
        <v>0</v>
      </c>
      <c r="L243" s="139"/>
      <c r="M243" s="143"/>
      <c r="N243" s="144"/>
      <c r="O243" s="144"/>
      <c r="P243" s="145">
        <f>SUM(P244:P265)</f>
        <v>0</v>
      </c>
      <c r="Q243" s="144"/>
      <c r="R243" s="145">
        <f>SUM(R244:R265)</f>
        <v>91.154228799999999</v>
      </c>
      <c r="S243" s="144"/>
      <c r="T243" s="146">
        <f>SUM(T244:T265)</f>
        <v>82.015500000000003</v>
      </c>
      <c r="AR243" s="140" t="s">
        <v>81</v>
      </c>
      <c r="AT243" s="147" t="s">
        <v>73</v>
      </c>
      <c r="AU243" s="147" t="s">
        <v>81</v>
      </c>
      <c r="AY243" s="140" t="s">
        <v>171</v>
      </c>
      <c r="BK243" s="148">
        <f>SUM(BK244:BK265)</f>
        <v>0</v>
      </c>
    </row>
    <row r="244" spans="1:65" s="27" customFormat="1" ht="16.5" customHeight="1">
      <c r="A244" s="23"/>
      <c r="B244" s="24"/>
      <c r="C244" s="151" t="s">
        <v>124</v>
      </c>
      <c r="D244" s="151" t="s">
        <v>173</v>
      </c>
      <c r="E244" s="152" t="s">
        <v>1093</v>
      </c>
      <c r="F244" s="153" t="s">
        <v>1094</v>
      </c>
      <c r="G244" s="154" t="s">
        <v>191</v>
      </c>
      <c r="H244" s="155">
        <v>14.16</v>
      </c>
      <c r="I244" s="5"/>
      <c r="J244" s="156">
        <f>ROUND(I244*H244,2)</f>
        <v>0</v>
      </c>
      <c r="K244" s="153" t="s">
        <v>177</v>
      </c>
      <c r="L244" s="24"/>
      <c r="M244" s="157" t="s">
        <v>1</v>
      </c>
      <c r="N244" s="158" t="s">
        <v>39</v>
      </c>
      <c r="O244" s="51"/>
      <c r="P244" s="159">
        <f>O244*H244</f>
        <v>0</v>
      </c>
      <c r="Q244" s="159">
        <v>4.16493</v>
      </c>
      <c r="R244" s="159">
        <f>Q244*H244</f>
        <v>58.975408800000004</v>
      </c>
      <c r="S244" s="159">
        <v>0</v>
      </c>
      <c r="T244" s="160">
        <f>S244*H244</f>
        <v>0</v>
      </c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R244" s="161" t="s">
        <v>178</v>
      </c>
      <c r="AT244" s="161" t="s">
        <v>173</v>
      </c>
      <c r="AU244" s="161" t="s">
        <v>83</v>
      </c>
      <c r="AY244" s="11" t="s">
        <v>171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1" t="s">
        <v>81</v>
      </c>
      <c r="BK244" s="162">
        <f>ROUND(I244*H244,2)</f>
        <v>0</v>
      </c>
      <c r="BL244" s="11" t="s">
        <v>178</v>
      </c>
      <c r="BM244" s="161" t="s">
        <v>1095</v>
      </c>
    </row>
    <row r="245" spans="1:65" s="27" customFormat="1">
      <c r="A245" s="23"/>
      <c r="B245" s="24"/>
      <c r="C245" s="23"/>
      <c r="D245" s="163" t="s">
        <v>180</v>
      </c>
      <c r="E245" s="23"/>
      <c r="F245" s="164" t="s">
        <v>1096</v>
      </c>
      <c r="G245" s="23"/>
      <c r="H245" s="23"/>
      <c r="I245" s="3"/>
      <c r="J245" s="23"/>
      <c r="K245" s="23"/>
      <c r="L245" s="24"/>
      <c r="M245" s="165"/>
      <c r="N245" s="166"/>
      <c r="O245" s="51"/>
      <c r="P245" s="51"/>
      <c r="Q245" s="51"/>
      <c r="R245" s="51"/>
      <c r="S245" s="51"/>
      <c r="T245" s="52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T245" s="11" t="s">
        <v>180</v>
      </c>
      <c r="AU245" s="11" t="s">
        <v>83</v>
      </c>
    </row>
    <row r="246" spans="1:65" s="27" customFormat="1" ht="16.5" customHeight="1">
      <c r="A246" s="23"/>
      <c r="B246" s="24"/>
      <c r="C246" s="175" t="s">
        <v>403</v>
      </c>
      <c r="D246" s="175" t="s">
        <v>259</v>
      </c>
      <c r="E246" s="176" t="s">
        <v>1097</v>
      </c>
      <c r="F246" s="177" t="s">
        <v>1098</v>
      </c>
      <c r="G246" s="178" t="s">
        <v>191</v>
      </c>
      <c r="H246" s="179">
        <v>14.16</v>
      </c>
      <c r="I246" s="7"/>
      <c r="J246" s="180">
        <f>ROUND(I246*H246,2)</f>
        <v>0</v>
      </c>
      <c r="K246" s="177" t="s">
        <v>177</v>
      </c>
      <c r="L246" s="181"/>
      <c r="M246" s="182" t="s">
        <v>1</v>
      </c>
      <c r="N246" s="183" t="s">
        <v>39</v>
      </c>
      <c r="O246" s="51"/>
      <c r="P246" s="159">
        <f>O246*H246</f>
        <v>0</v>
      </c>
      <c r="Q246" s="159">
        <v>1.91</v>
      </c>
      <c r="R246" s="159">
        <f>Q246*H246</f>
        <v>27.0456</v>
      </c>
      <c r="S246" s="159">
        <v>0</v>
      </c>
      <c r="T246" s="160">
        <f>S246*H246</f>
        <v>0</v>
      </c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R246" s="161" t="s">
        <v>214</v>
      </c>
      <c r="AT246" s="161" t="s">
        <v>259</v>
      </c>
      <c r="AU246" s="161" t="s">
        <v>83</v>
      </c>
      <c r="AY246" s="11" t="s">
        <v>171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1" t="s">
        <v>81</v>
      </c>
      <c r="BK246" s="162">
        <f>ROUND(I246*H246,2)</f>
        <v>0</v>
      </c>
      <c r="BL246" s="11" t="s">
        <v>178</v>
      </c>
      <c r="BM246" s="161" t="s">
        <v>1099</v>
      </c>
    </row>
    <row r="247" spans="1:65" s="27" customFormat="1">
      <c r="A247" s="23"/>
      <c r="B247" s="24"/>
      <c r="C247" s="23"/>
      <c r="D247" s="163" t="s">
        <v>180</v>
      </c>
      <c r="E247" s="23"/>
      <c r="F247" s="164" t="s">
        <v>1100</v>
      </c>
      <c r="G247" s="23"/>
      <c r="H247" s="23"/>
      <c r="I247" s="3"/>
      <c r="J247" s="23"/>
      <c r="K247" s="23"/>
      <c r="L247" s="24"/>
      <c r="M247" s="165"/>
      <c r="N247" s="166"/>
      <c r="O247" s="51"/>
      <c r="P247" s="51"/>
      <c r="Q247" s="51"/>
      <c r="R247" s="51"/>
      <c r="S247" s="51"/>
      <c r="T247" s="52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T247" s="11" t="s">
        <v>180</v>
      </c>
      <c r="AU247" s="11" t="s">
        <v>83</v>
      </c>
    </row>
    <row r="248" spans="1:65" s="27" customFormat="1" ht="16.5" customHeight="1">
      <c r="A248" s="23"/>
      <c r="B248" s="24"/>
      <c r="C248" s="151" t="s">
        <v>408</v>
      </c>
      <c r="D248" s="151" t="s">
        <v>173</v>
      </c>
      <c r="E248" s="152" t="s">
        <v>447</v>
      </c>
      <c r="F248" s="153" t="s">
        <v>448</v>
      </c>
      <c r="G248" s="154" t="s">
        <v>176</v>
      </c>
      <c r="H248" s="155">
        <v>47</v>
      </c>
      <c r="I248" s="5"/>
      <c r="J248" s="156">
        <f>ROUND(I248*H248,2)</f>
        <v>0</v>
      </c>
      <c r="K248" s="153" t="s">
        <v>177</v>
      </c>
      <c r="L248" s="24"/>
      <c r="M248" s="157" t="s">
        <v>1</v>
      </c>
      <c r="N248" s="158" t="s">
        <v>39</v>
      </c>
      <c r="O248" s="51"/>
      <c r="P248" s="159">
        <f>O248*H248</f>
        <v>0</v>
      </c>
      <c r="Q248" s="159">
        <v>0</v>
      </c>
      <c r="R248" s="159">
        <f>Q248*H248</f>
        <v>0</v>
      </c>
      <c r="S248" s="159">
        <v>0</v>
      </c>
      <c r="T248" s="160">
        <f>S248*H248</f>
        <v>0</v>
      </c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R248" s="161" t="s">
        <v>178</v>
      </c>
      <c r="AT248" s="161" t="s">
        <v>173</v>
      </c>
      <c r="AU248" s="161" t="s">
        <v>83</v>
      </c>
      <c r="AY248" s="11" t="s">
        <v>171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1" t="s">
        <v>81</v>
      </c>
      <c r="BK248" s="162">
        <f>ROUND(I248*H248,2)</f>
        <v>0</v>
      </c>
      <c r="BL248" s="11" t="s">
        <v>178</v>
      </c>
      <c r="BM248" s="161" t="s">
        <v>1101</v>
      </c>
    </row>
    <row r="249" spans="1:65" s="27" customFormat="1">
      <c r="A249" s="23"/>
      <c r="B249" s="24"/>
      <c r="C249" s="23"/>
      <c r="D249" s="163" t="s">
        <v>180</v>
      </c>
      <c r="E249" s="23"/>
      <c r="F249" s="164" t="s">
        <v>450</v>
      </c>
      <c r="G249" s="23"/>
      <c r="H249" s="23"/>
      <c r="I249" s="3"/>
      <c r="J249" s="23"/>
      <c r="K249" s="23"/>
      <c r="L249" s="24"/>
      <c r="M249" s="165"/>
      <c r="N249" s="166"/>
      <c r="O249" s="51"/>
      <c r="P249" s="51"/>
      <c r="Q249" s="51"/>
      <c r="R249" s="51"/>
      <c r="S249" s="51"/>
      <c r="T249" s="52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T249" s="11" t="s">
        <v>180</v>
      </c>
      <c r="AU249" s="11" t="s">
        <v>83</v>
      </c>
    </row>
    <row r="250" spans="1:65" s="27" customFormat="1" ht="21.75" customHeight="1">
      <c r="A250" s="23"/>
      <c r="B250" s="24"/>
      <c r="C250" s="151" t="s">
        <v>413</v>
      </c>
      <c r="D250" s="151" t="s">
        <v>173</v>
      </c>
      <c r="E250" s="152" t="s">
        <v>861</v>
      </c>
      <c r="F250" s="153" t="s">
        <v>862</v>
      </c>
      <c r="G250" s="154" t="s">
        <v>191</v>
      </c>
      <c r="H250" s="155">
        <v>49.56</v>
      </c>
      <c r="I250" s="5"/>
      <c r="J250" s="156">
        <f>ROUND(I250*H250,2)</f>
        <v>0</v>
      </c>
      <c r="K250" s="153" t="s">
        <v>177</v>
      </c>
      <c r="L250" s="24"/>
      <c r="M250" s="157" t="s">
        <v>1</v>
      </c>
      <c r="N250" s="158" t="s">
        <v>39</v>
      </c>
      <c r="O250" s="51"/>
      <c r="P250" s="159">
        <f>O250*H250</f>
        <v>0</v>
      </c>
      <c r="Q250" s="159">
        <v>3.4499999999999999E-3</v>
      </c>
      <c r="R250" s="159">
        <f>Q250*H250</f>
        <v>0.170982</v>
      </c>
      <c r="S250" s="159">
        <v>0</v>
      </c>
      <c r="T250" s="160">
        <f>S250*H250</f>
        <v>0</v>
      </c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R250" s="161" t="s">
        <v>178</v>
      </c>
      <c r="AT250" s="161" t="s">
        <v>173</v>
      </c>
      <c r="AU250" s="161" t="s">
        <v>83</v>
      </c>
      <c r="AY250" s="11" t="s">
        <v>171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1" t="s">
        <v>81</v>
      </c>
      <c r="BK250" s="162">
        <f>ROUND(I250*H250,2)</f>
        <v>0</v>
      </c>
      <c r="BL250" s="11" t="s">
        <v>178</v>
      </c>
      <c r="BM250" s="161" t="s">
        <v>1102</v>
      </c>
    </row>
    <row r="251" spans="1:65" s="27" customFormat="1" ht="19.5">
      <c r="A251" s="23"/>
      <c r="B251" s="24"/>
      <c r="C251" s="23"/>
      <c r="D251" s="163" t="s">
        <v>180</v>
      </c>
      <c r="E251" s="23"/>
      <c r="F251" s="164" t="s">
        <v>864</v>
      </c>
      <c r="G251" s="23"/>
      <c r="H251" s="23"/>
      <c r="I251" s="3"/>
      <c r="J251" s="23"/>
      <c r="K251" s="23"/>
      <c r="L251" s="24"/>
      <c r="M251" s="165"/>
      <c r="N251" s="166"/>
      <c r="O251" s="51"/>
      <c r="P251" s="51"/>
      <c r="Q251" s="51"/>
      <c r="R251" s="51"/>
      <c r="S251" s="51"/>
      <c r="T251" s="52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T251" s="11" t="s">
        <v>180</v>
      </c>
      <c r="AU251" s="11" t="s">
        <v>83</v>
      </c>
    </row>
    <row r="252" spans="1:65" s="167" customFormat="1">
      <c r="B252" s="168"/>
      <c r="D252" s="163" t="s">
        <v>182</v>
      </c>
      <c r="E252" s="169" t="s">
        <v>1</v>
      </c>
      <c r="F252" s="170" t="s">
        <v>1103</v>
      </c>
      <c r="H252" s="171">
        <v>49.56</v>
      </c>
      <c r="I252" s="6"/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182</v>
      </c>
      <c r="AU252" s="169" t="s">
        <v>83</v>
      </c>
      <c r="AV252" s="167" t="s">
        <v>83</v>
      </c>
      <c r="AW252" s="167" t="s">
        <v>31</v>
      </c>
      <c r="AX252" s="167" t="s">
        <v>81</v>
      </c>
      <c r="AY252" s="169" t="s">
        <v>171</v>
      </c>
    </row>
    <row r="253" spans="1:65" s="27" customFormat="1" ht="44.25" customHeight="1">
      <c r="A253" s="23"/>
      <c r="B253" s="24"/>
      <c r="C253" s="175" t="s">
        <v>418</v>
      </c>
      <c r="D253" s="175" t="s">
        <v>259</v>
      </c>
      <c r="E253" s="176" t="s">
        <v>866</v>
      </c>
      <c r="F253" s="177" t="s">
        <v>867</v>
      </c>
      <c r="G253" s="178" t="s">
        <v>176</v>
      </c>
      <c r="H253" s="179">
        <v>49.56</v>
      </c>
      <c r="I253" s="7"/>
      <c r="J253" s="180">
        <f>ROUND(I253*H253,2)</f>
        <v>0</v>
      </c>
      <c r="K253" s="177" t="s">
        <v>177</v>
      </c>
      <c r="L253" s="181"/>
      <c r="M253" s="182" t="s">
        <v>1</v>
      </c>
      <c r="N253" s="183" t="s">
        <v>39</v>
      </c>
      <c r="O253" s="51"/>
      <c r="P253" s="159">
        <f>O253*H253</f>
        <v>0</v>
      </c>
      <c r="Q253" s="159">
        <v>5.3E-3</v>
      </c>
      <c r="R253" s="159">
        <f>Q253*H253</f>
        <v>0.26266800000000001</v>
      </c>
      <c r="S253" s="159">
        <v>0</v>
      </c>
      <c r="T253" s="160">
        <f>S253*H253</f>
        <v>0</v>
      </c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R253" s="161" t="s">
        <v>214</v>
      </c>
      <c r="AT253" s="161" t="s">
        <v>259</v>
      </c>
      <c r="AU253" s="161" t="s">
        <v>83</v>
      </c>
      <c r="AY253" s="11" t="s">
        <v>171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1" t="s">
        <v>81</v>
      </c>
      <c r="BK253" s="162">
        <f>ROUND(I253*H253,2)</f>
        <v>0</v>
      </c>
      <c r="BL253" s="11" t="s">
        <v>178</v>
      </c>
      <c r="BM253" s="161" t="s">
        <v>1104</v>
      </c>
    </row>
    <row r="254" spans="1:65" s="27" customFormat="1" ht="29.25">
      <c r="A254" s="23"/>
      <c r="B254" s="24"/>
      <c r="C254" s="23"/>
      <c r="D254" s="163" t="s">
        <v>180</v>
      </c>
      <c r="E254" s="23"/>
      <c r="F254" s="164" t="s">
        <v>867</v>
      </c>
      <c r="G254" s="23"/>
      <c r="H254" s="23"/>
      <c r="I254" s="3"/>
      <c r="J254" s="23"/>
      <c r="K254" s="23"/>
      <c r="L254" s="24"/>
      <c r="M254" s="165"/>
      <c r="N254" s="166"/>
      <c r="O254" s="51"/>
      <c r="P254" s="51"/>
      <c r="Q254" s="51"/>
      <c r="R254" s="51"/>
      <c r="S254" s="51"/>
      <c r="T254" s="52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T254" s="11" t="s">
        <v>180</v>
      </c>
      <c r="AU254" s="11" t="s">
        <v>83</v>
      </c>
    </row>
    <row r="255" spans="1:65" s="27" customFormat="1" ht="21.75" customHeight="1">
      <c r="A255" s="23"/>
      <c r="B255" s="24"/>
      <c r="C255" s="151" t="s">
        <v>422</v>
      </c>
      <c r="D255" s="151" t="s">
        <v>173</v>
      </c>
      <c r="E255" s="152" t="s">
        <v>869</v>
      </c>
      <c r="F255" s="153" t="s">
        <v>870</v>
      </c>
      <c r="G255" s="154" t="s">
        <v>379</v>
      </c>
      <c r="H255" s="155">
        <v>2</v>
      </c>
      <c r="I255" s="5"/>
      <c r="J255" s="156">
        <f>ROUND(I255*H255,2)</f>
        <v>0</v>
      </c>
      <c r="K255" s="153" t="s">
        <v>177</v>
      </c>
      <c r="L255" s="24"/>
      <c r="M255" s="157" t="s">
        <v>1</v>
      </c>
      <c r="N255" s="158" t="s">
        <v>39</v>
      </c>
      <c r="O255" s="51"/>
      <c r="P255" s="159">
        <f>O255*H255</f>
        <v>0</v>
      </c>
      <c r="Q255" s="159">
        <v>6.4850000000000003E-3</v>
      </c>
      <c r="R255" s="159">
        <f>Q255*H255</f>
        <v>1.2970000000000001E-2</v>
      </c>
      <c r="S255" s="159">
        <v>0</v>
      </c>
      <c r="T255" s="160">
        <f>S255*H255</f>
        <v>0</v>
      </c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R255" s="161" t="s">
        <v>178</v>
      </c>
      <c r="AT255" s="161" t="s">
        <v>173</v>
      </c>
      <c r="AU255" s="161" t="s">
        <v>83</v>
      </c>
      <c r="AY255" s="11" t="s">
        <v>171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1" t="s">
        <v>81</v>
      </c>
      <c r="BK255" s="162">
        <f>ROUND(I255*H255,2)</f>
        <v>0</v>
      </c>
      <c r="BL255" s="11" t="s">
        <v>178</v>
      </c>
      <c r="BM255" s="161" t="s">
        <v>1105</v>
      </c>
    </row>
    <row r="256" spans="1:65" s="27" customFormat="1" ht="19.5">
      <c r="A256" s="23"/>
      <c r="B256" s="24"/>
      <c r="C256" s="23"/>
      <c r="D256" s="163" t="s">
        <v>180</v>
      </c>
      <c r="E256" s="23"/>
      <c r="F256" s="164" t="s">
        <v>872</v>
      </c>
      <c r="G256" s="23"/>
      <c r="H256" s="23"/>
      <c r="I256" s="3"/>
      <c r="J256" s="23"/>
      <c r="K256" s="23"/>
      <c r="L256" s="24"/>
      <c r="M256" s="165"/>
      <c r="N256" s="166"/>
      <c r="O256" s="51"/>
      <c r="P256" s="51"/>
      <c r="Q256" s="51"/>
      <c r="R256" s="51"/>
      <c r="S256" s="51"/>
      <c r="T256" s="52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T256" s="11" t="s">
        <v>180</v>
      </c>
      <c r="AU256" s="11" t="s">
        <v>83</v>
      </c>
    </row>
    <row r="257" spans="1:65" s="27" customFormat="1" ht="16.5" customHeight="1">
      <c r="A257" s="23"/>
      <c r="B257" s="24"/>
      <c r="C257" s="151" t="s">
        <v>427</v>
      </c>
      <c r="D257" s="151" t="s">
        <v>173</v>
      </c>
      <c r="E257" s="152" t="s">
        <v>873</v>
      </c>
      <c r="F257" s="153" t="s">
        <v>874</v>
      </c>
      <c r="G257" s="154" t="s">
        <v>207</v>
      </c>
      <c r="H257" s="155">
        <v>18.125</v>
      </c>
      <c r="I257" s="5"/>
      <c r="J257" s="156">
        <f>ROUND(I257*H257,2)</f>
        <v>0</v>
      </c>
      <c r="K257" s="153" t="s">
        <v>177</v>
      </c>
      <c r="L257" s="24"/>
      <c r="M257" s="157" t="s">
        <v>1</v>
      </c>
      <c r="N257" s="158" t="s">
        <v>39</v>
      </c>
      <c r="O257" s="51"/>
      <c r="P257" s="159">
        <f>O257*H257</f>
        <v>0</v>
      </c>
      <c r="Q257" s="159">
        <v>0.12</v>
      </c>
      <c r="R257" s="159">
        <f>Q257*H257</f>
        <v>2.1749999999999998</v>
      </c>
      <c r="S257" s="159">
        <v>2.1</v>
      </c>
      <c r="T257" s="160">
        <f>S257*H257</f>
        <v>38.0625</v>
      </c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R257" s="161" t="s">
        <v>178</v>
      </c>
      <c r="AT257" s="161" t="s">
        <v>173</v>
      </c>
      <c r="AU257" s="161" t="s">
        <v>83</v>
      </c>
      <c r="AY257" s="11" t="s">
        <v>171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1" t="s">
        <v>81</v>
      </c>
      <c r="BK257" s="162">
        <f>ROUND(I257*H257,2)</f>
        <v>0</v>
      </c>
      <c r="BL257" s="11" t="s">
        <v>178</v>
      </c>
      <c r="BM257" s="161" t="s">
        <v>1106</v>
      </c>
    </row>
    <row r="258" spans="1:65" s="27" customFormat="1">
      <c r="A258" s="23"/>
      <c r="B258" s="24"/>
      <c r="C258" s="23"/>
      <c r="D258" s="163" t="s">
        <v>180</v>
      </c>
      <c r="E258" s="23"/>
      <c r="F258" s="164" t="s">
        <v>876</v>
      </c>
      <c r="G258" s="23"/>
      <c r="H258" s="23"/>
      <c r="I258" s="3"/>
      <c r="J258" s="23"/>
      <c r="K258" s="23"/>
      <c r="L258" s="24"/>
      <c r="M258" s="165"/>
      <c r="N258" s="166"/>
      <c r="O258" s="51"/>
      <c r="P258" s="51"/>
      <c r="Q258" s="51"/>
      <c r="R258" s="51"/>
      <c r="S258" s="51"/>
      <c r="T258" s="52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T258" s="11" t="s">
        <v>180</v>
      </c>
      <c r="AU258" s="11" t="s">
        <v>83</v>
      </c>
    </row>
    <row r="259" spans="1:65" s="167" customFormat="1">
      <c r="B259" s="168"/>
      <c r="D259" s="163" t="s">
        <v>182</v>
      </c>
      <c r="E259" s="169" t="s">
        <v>1</v>
      </c>
      <c r="F259" s="170" t="s">
        <v>1107</v>
      </c>
      <c r="H259" s="171">
        <v>18.125</v>
      </c>
      <c r="I259" s="6"/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182</v>
      </c>
      <c r="AU259" s="169" t="s">
        <v>83</v>
      </c>
      <c r="AV259" s="167" t="s">
        <v>83</v>
      </c>
      <c r="AW259" s="167" t="s">
        <v>31</v>
      </c>
      <c r="AX259" s="167" t="s">
        <v>81</v>
      </c>
      <c r="AY259" s="169" t="s">
        <v>171</v>
      </c>
    </row>
    <row r="260" spans="1:65" s="27" customFormat="1" ht="21.75" customHeight="1">
      <c r="A260" s="23"/>
      <c r="B260" s="24"/>
      <c r="C260" s="151" t="s">
        <v>432</v>
      </c>
      <c r="D260" s="151" t="s">
        <v>173</v>
      </c>
      <c r="E260" s="152" t="s">
        <v>878</v>
      </c>
      <c r="F260" s="153" t="s">
        <v>879</v>
      </c>
      <c r="G260" s="154" t="s">
        <v>207</v>
      </c>
      <c r="H260" s="155">
        <v>20.93</v>
      </c>
      <c r="I260" s="5"/>
      <c r="J260" s="156">
        <f>ROUND(I260*H260,2)</f>
        <v>0</v>
      </c>
      <c r="K260" s="153" t="s">
        <v>177</v>
      </c>
      <c r="L260" s="24"/>
      <c r="M260" s="157" t="s">
        <v>1</v>
      </c>
      <c r="N260" s="158" t="s">
        <v>39</v>
      </c>
      <c r="O260" s="51"/>
      <c r="P260" s="159">
        <f>O260*H260</f>
        <v>0</v>
      </c>
      <c r="Q260" s="159">
        <v>0.12</v>
      </c>
      <c r="R260" s="159">
        <f>Q260*H260</f>
        <v>2.5116000000000001</v>
      </c>
      <c r="S260" s="159">
        <v>2.1</v>
      </c>
      <c r="T260" s="160">
        <f>S260*H260</f>
        <v>43.953000000000003</v>
      </c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R260" s="161" t="s">
        <v>178</v>
      </c>
      <c r="AT260" s="161" t="s">
        <v>173</v>
      </c>
      <c r="AU260" s="161" t="s">
        <v>83</v>
      </c>
      <c r="AY260" s="11" t="s">
        <v>171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1" t="s">
        <v>81</v>
      </c>
      <c r="BK260" s="162">
        <f>ROUND(I260*H260,2)</f>
        <v>0</v>
      </c>
      <c r="BL260" s="11" t="s">
        <v>178</v>
      </c>
      <c r="BM260" s="161" t="s">
        <v>1108</v>
      </c>
    </row>
    <row r="261" spans="1:65" s="27" customFormat="1" ht="19.5">
      <c r="A261" s="23"/>
      <c r="B261" s="24"/>
      <c r="C261" s="23"/>
      <c r="D261" s="163" t="s">
        <v>180</v>
      </c>
      <c r="E261" s="23"/>
      <c r="F261" s="164" t="s">
        <v>881</v>
      </c>
      <c r="G261" s="23"/>
      <c r="H261" s="23"/>
      <c r="I261" s="3"/>
      <c r="J261" s="23"/>
      <c r="K261" s="23"/>
      <c r="L261" s="24"/>
      <c r="M261" s="165"/>
      <c r="N261" s="166"/>
      <c r="O261" s="51"/>
      <c r="P261" s="51"/>
      <c r="Q261" s="51"/>
      <c r="R261" s="51"/>
      <c r="S261" s="51"/>
      <c r="T261" s="52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T261" s="11" t="s">
        <v>180</v>
      </c>
      <c r="AU261" s="11" t="s">
        <v>83</v>
      </c>
    </row>
    <row r="262" spans="1:65" s="167" customFormat="1">
      <c r="B262" s="168"/>
      <c r="D262" s="163" t="s">
        <v>182</v>
      </c>
      <c r="E262" s="169" t="s">
        <v>1</v>
      </c>
      <c r="F262" s="170" t="s">
        <v>1109</v>
      </c>
      <c r="H262" s="171">
        <v>16.992000000000001</v>
      </c>
      <c r="I262" s="6"/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182</v>
      </c>
      <c r="AU262" s="169" t="s">
        <v>83</v>
      </c>
      <c r="AV262" s="167" t="s">
        <v>83</v>
      </c>
      <c r="AW262" s="167" t="s">
        <v>31</v>
      </c>
      <c r="AX262" s="167" t="s">
        <v>74</v>
      </c>
      <c r="AY262" s="169" t="s">
        <v>171</v>
      </c>
    </row>
    <row r="263" spans="1:65" s="167" customFormat="1">
      <c r="B263" s="168"/>
      <c r="D263" s="163" t="s">
        <v>182</v>
      </c>
      <c r="E263" s="169" t="s">
        <v>1</v>
      </c>
      <c r="F263" s="170" t="s">
        <v>883</v>
      </c>
      <c r="H263" s="171">
        <v>0.54</v>
      </c>
      <c r="I263" s="6"/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182</v>
      </c>
      <c r="AU263" s="169" t="s">
        <v>83</v>
      </c>
      <c r="AV263" s="167" t="s">
        <v>83</v>
      </c>
      <c r="AW263" s="167" t="s">
        <v>31</v>
      </c>
      <c r="AX263" s="167" t="s">
        <v>74</v>
      </c>
      <c r="AY263" s="169" t="s">
        <v>171</v>
      </c>
    </row>
    <row r="264" spans="1:65" s="167" customFormat="1">
      <c r="B264" s="168"/>
      <c r="D264" s="163" t="s">
        <v>182</v>
      </c>
      <c r="E264" s="169" t="s">
        <v>1</v>
      </c>
      <c r="F264" s="170" t="s">
        <v>1110</v>
      </c>
      <c r="H264" s="171">
        <v>3.3980000000000001</v>
      </c>
      <c r="I264" s="6"/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182</v>
      </c>
      <c r="AU264" s="169" t="s">
        <v>83</v>
      </c>
      <c r="AV264" s="167" t="s">
        <v>83</v>
      </c>
      <c r="AW264" s="167" t="s">
        <v>31</v>
      </c>
      <c r="AX264" s="167" t="s">
        <v>74</v>
      </c>
      <c r="AY264" s="169" t="s">
        <v>171</v>
      </c>
    </row>
    <row r="265" spans="1:65" s="185" customFormat="1">
      <c r="B265" s="186"/>
      <c r="D265" s="163" t="s">
        <v>182</v>
      </c>
      <c r="E265" s="187" t="s">
        <v>1</v>
      </c>
      <c r="F265" s="188" t="s">
        <v>338</v>
      </c>
      <c r="H265" s="189">
        <v>20.93</v>
      </c>
      <c r="I265" s="8"/>
      <c r="L265" s="186"/>
      <c r="M265" s="190"/>
      <c r="N265" s="191"/>
      <c r="O265" s="191"/>
      <c r="P265" s="191"/>
      <c r="Q265" s="191"/>
      <c r="R265" s="191"/>
      <c r="S265" s="191"/>
      <c r="T265" s="192"/>
      <c r="AT265" s="187" t="s">
        <v>182</v>
      </c>
      <c r="AU265" s="187" t="s">
        <v>83</v>
      </c>
      <c r="AV265" s="185" t="s">
        <v>178</v>
      </c>
      <c r="AW265" s="185" t="s">
        <v>31</v>
      </c>
      <c r="AX265" s="185" t="s">
        <v>81</v>
      </c>
      <c r="AY265" s="187" t="s">
        <v>171</v>
      </c>
    </row>
    <row r="266" spans="1:65" s="138" customFormat="1" ht="22.9" customHeight="1">
      <c r="B266" s="139"/>
      <c r="D266" s="140" t="s">
        <v>73</v>
      </c>
      <c r="E266" s="149" t="s">
        <v>541</v>
      </c>
      <c r="F266" s="149" t="s">
        <v>542</v>
      </c>
      <c r="I266" s="4"/>
      <c r="J266" s="150">
        <f>BK266</f>
        <v>0</v>
      </c>
      <c r="L266" s="139"/>
      <c r="M266" s="143"/>
      <c r="N266" s="144"/>
      <c r="O266" s="144"/>
      <c r="P266" s="145">
        <f>SUM(P267:P286)</f>
        <v>0</v>
      </c>
      <c r="Q266" s="144"/>
      <c r="R266" s="145">
        <f>SUM(R267:R286)</f>
        <v>0</v>
      </c>
      <c r="S266" s="144"/>
      <c r="T266" s="146">
        <f>SUM(T267:T286)</f>
        <v>0</v>
      </c>
      <c r="AR266" s="140" t="s">
        <v>81</v>
      </c>
      <c r="AT266" s="147" t="s">
        <v>73</v>
      </c>
      <c r="AU266" s="147" t="s">
        <v>81</v>
      </c>
      <c r="AY266" s="140" t="s">
        <v>171</v>
      </c>
      <c r="BK266" s="148">
        <f>SUM(BK267:BK286)</f>
        <v>0</v>
      </c>
    </row>
    <row r="267" spans="1:65" s="27" customFormat="1" ht="16.5" customHeight="1">
      <c r="A267" s="23"/>
      <c r="B267" s="24"/>
      <c r="C267" s="151" t="s">
        <v>438</v>
      </c>
      <c r="D267" s="151" t="s">
        <v>173</v>
      </c>
      <c r="E267" s="152" t="s">
        <v>544</v>
      </c>
      <c r="F267" s="153" t="s">
        <v>545</v>
      </c>
      <c r="G267" s="154" t="s">
        <v>223</v>
      </c>
      <c r="H267" s="155">
        <v>237.15799999999999</v>
      </c>
      <c r="I267" s="5"/>
      <c r="J267" s="156">
        <f>ROUND(I267*H267,2)</f>
        <v>0</v>
      </c>
      <c r="K267" s="153" t="s">
        <v>177</v>
      </c>
      <c r="L267" s="24"/>
      <c r="M267" s="157" t="s">
        <v>1</v>
      </c>
      <c r="N267" s="158" t="s">
        <v>39</v>
      </c>
      <c r="O267" s="51"/>
      <c r="P267" s="159">
        <f>O267*H267</f>
        <v>0</v>
      </c>
      <c r="Q267" s="159">
        <v>0</v>
      </c>
      <c r="R267" s="159">
        <f>Q267*H267</f>
        <v>0</v>
      </c>
      <c r="S267" s="159">
        <v>0</v>
      </c>
      <c r="T267" s="160">
        <f>S267*H267</f>
        <v>0</v>
      </c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R267" s="161" t="s">
        <v>178</v>
      </c>
      <c r="AT267" s="161" t="s">
        <v>173</v>
      </c>
      <c r="AU267" s="161" t="s">
        <v>83</v>
      </c>
      <c r="AY267" s="11" t="s">
        <v>171</v>
      </c>
      <c r="BE267" s="162">
        <f>IF(N267="základní",J267,0)</f>
        <v>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1" t="s">
        <v>81</v>
      </c>
      <c r="BK267" s="162">
        <f>ROUND(I267*H267,2)</f>
        <v>0</v>
      </c>
      <c r="BL267" s="11" t="s">
        <v>178</v>
      </c>
      <c r="BM267" s="161" t="s">
        <v>1111</v>
      </c>
    </row>
    <row r="268" spans="1:65" s="27" customFormat="1" ht="39">
      <c r="A268" s="23"/>
      <c r="B268" s="24"/>
      <c r="C268" s="23"/>
      <c r="D268" s="163" t="s">
        <v>180</v>
      </c>
      <c r="E268" s="23"/>
      <c r="F268" s="164" t="s">
        <v>547</v>
      </c>
      <c r="G268" s="23"/>
      <c r="H268" s="23"/>
      <c r="I268" s="3"/>
      <c r="J268" s="23"/>
      <c r="K268" s="23"/>
      <c r="L268" s="24"/>
      <c r="M268" s="165"/>
      <c r="N268" s="166"/>
      <c r="O268" s="51"/>
      <c r="P268" s="51"/>
      <c r="Q268" s="51"/>
      <c r="R268" s="51"/>
      <c r="S268" s="51"/>
      <c r="T268" s="52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T268" s="11" t="s">
        <v>180</v>
      </c>
      <c r="AU268" s="11" t="s">
        <v>83</v>
      </c>
    </row>
    <row r="269" spans="1:65" s="27" customFormat="1" ht="33" customHeight="1">
      <c r="A269" s="23"/>
      <c r="B269" s="24"/>
      <c r="C269" s="151" t="s">
        <v>446</v>
      </c>
      <c r="D269" s="151" t="s">
        <v>173</v>
      </c>
      <c r="E269" s="152" t="s">
        <v>1112</v>
      </c>
      <c r="F269" s="153" t="s">
        <v>1113</v>
      </c>
      <c r="G269" s="154" t="s">
        <v>223</v>
      </c>
      <c r="H269" s="155">
        <v>78.11</v>
      </c>
      <c r="I269" s="5"/>
      <c r="J269" s="156">
        <f>ROUND(I269*H269,2)</f>
        <v>0</v>
      </c>
      <c r="K269" s="153" t="s">
        <v>177</v>
      </c>
      <c r="L269" s="24"/>
      <c r="M269" s="157" t="s">
        <v>1</v>
      </c>
      <c r="N269" s="158" t="s">
        <v>39</v>
      </c>
      <c r="O269" s="51"/>
      <c r="P269" s="159">
        <f>O269*H269</f>
        <v>0</v>
      </c>
      <c r="Q269" s="159">
        <v>0</v>
      </c>
      <c r="R269" s="159">
        <f>Q269*H269</f>
        <v>0</v>
      </c>
      <c r="S269" s="159">
        <v>0</v>
      </c>
      <c r="T269" s="160">
        <f>S269*H269</f>
        <v>0</v>
      </c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R269" s="161" t="s">
        <v>178</v>
      </c>
      <c r="AT269" s="161" t="s">
        <v>173</v>
      </c>
      <c r="AU269" s="161" t="s">
        <v>83</v>
      </c>
      <c r="AY269" s="11" t="s">
        <v>171</v>
      </c>
      <c r="BE269" s="162">
        <f>IF(N269="základní",J269,0)</f>
        <v>0</v>
      </c>
      <c r="BF269" s="162">
        <f>IF(N269="snížená",J269,0)</f>
        <v>0</v>
      </c>
      <c r="BG269" s="162">
        <f>IF(N269="zákl. přenesená",J269,0)</f>
        <v>0</v>
      </c>
      <c r="BH269" s="162">
        <f>IF(N269="sníž. přenesená",J269,0)</f>
        <v>0</v>
      </c>
      <c r="BI269" s="162">
        <f>IF(N269="nulová",J269,0)</f>
        <v>0</v>
      </c>
      <c r="BJ269" s="11" t="s">
        <v>81</v>
      </c>
      <c r="BK269" s="162">
        <f>ROUND(I269*H269,2)</f>
        <v>0</v>
      </c>
      <c r="BL269" s="11" t="s">
        <v>178</v>
      </c>
      <c r="BM269" s="161" t="s">
        <v>1114</v>
      </c>
    </row>
    <row r="270" spans="1:65" s="27" customFormat="1" ht="29.25">
      <c r="A270" s="23"/>
      <c r="B270" s="24"/>
      <c r="C270" s="23"/>
      <c r="D270" s="163" t="s">
        <v>180</v>
      </c>
      <c r="E270" s="23"/>
      <c r="F270" s="164" t="s">
        <v>889</v>
      </c>
      <c r="G270" s="23"/>
      <c r="H270" s="23"/>
      <c r="I270" s="3"/>
      <c r="J270" s="23"/>
      <c r="K270" s="23"/>
      <c r="L270" s="24"/>
      <c r="M270" s="165"/>
      <c r="N270" s="166"/>
      <c r="O270" s="51"/>
      <c r="P270" s="51"/>
      <c r="Q270" s="51"/>
      <c r="R270" s="51"/>
      <c r="S270" s="51"/>
      <c r="T270" s="52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T270" s="11" t="s">
        <v>180</v>
      </c>
      <c r="AU270" s="11" t="s">
        <v>83</v>
      </c>
    </row>
    <row r="271" spans="1:65" s="27" customFormat="1" ht="21.75" customHeight="1">
      <c r="A271" s="23"/>
      <c r="B271" s="24"/>
      <c r="C271" s="151" t="s">
        <v>451</v>
      </c>
      <c r="D271" s="151" t="s">
        <v>173</v>
      </c>
      <c r="E271" s="152" t="s">
        <v>554</v>
      </c>
      <c r="F271" s="153" t="s">
        <v>555</v>
      </c>
      <c r="G271" s="154" t="s">
        <v>223</v>
      </c>
      <c r="H271" s="155">
        <v>159.048</v>
      </c>
      <c r="I271" s="5"/>
      <c r="J271" s="156">
        <f>ROUND(I271*H271,2)</f>
        <v>0</v>
      </c>
      <c r="K271" s="153" t="s">
        <v>177</v>
      </c>
      <c r="L271" s="24"/>
      <c r="M271" s="157" t="s">
        <v>1</v>
      </c>
      <c r="N271" s="158" t="s">
        <v>39</v>
      </c>
      <c r="O271" s="51"/>
      <c r="P271" s="159">
        <f>O271*H271</f>
        <v>0</v>
      </c>
      <c r="Q271" s="159">
        <v>0</v>
      </c>
      <c r="R271" s="159">
        <f>Q271*H271</f>
        <v>0</v>
      </c>
      <c r="S271" s="159">
        <v>0</v>
      </c>
      <c r="T271" s="160">
        <f>S271*H271</f>
        <v>0</v>
      </c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R271" s="161" t="s">
        <v>178</v>
      </c>
      <c r="AT271" s="161" t="s">
        <v>173</v>
      </c>
      <c r="AU271" s="161" t="s">
        <v>83</v>
      </c>
      <c r="AY271" s="11" t="s">
        <v>171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1" t="s">
        <v>81</v>
      </c>
      <c r="BK271" s="162">
        <f>ROUND(I271*H271,2)</f>
        <v>0</v>
      </c>
      <c r="BL271" s="11" t="s">
        <v>178</v>
      </c>
      <c r="BM271" s="161" t="s">
        <v>1115</v>
      </c>
    </row>
    <row r="272" spans="1:65" s="27" customFormat="1" ht="29.25">
      <c r="A272" s="23"/>
      <c r="B272" s="24"/>
      <c r="C272" s="23"/>
      <c r="D272" s="163" t="s">
        <v>180</v>
      </c>
      <c r="E272" s="23"/>
      <c r="F272" s="164" t="s">
        <v>557</v>
      </c>
      <c r="G272" s="23"/>
      <c r="H272" s="23"/>
      <c r="I272" s="3"/>
      <c r="J272" s="23"/>
      <c r="K272" s="23"/>
      <c r="L272" s="24"/>
      <c r="M272" s="165"/>
      <c r="N272" s="166"/>
      <c r="O272" s="51"/>
      <c r="P272" s="51"/>
      <c r="Q272" s="51"/>
      <c r="R272" s="51"/>
      <c r="S272" s="51"/>
      <c r="T272" s="52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T272" s="11" t="s">
        <v>180</v>
      </c>
      <c r="AU272" s="11" t="s">
        <v>83</v>
      </c>
    </row>
    <row r="273" spans="1:65" s="167" customFormat="1">
      <c r="B273" s="168"/>
      <c r="D273" s="163" t="s">
        <v>182</v>
      </c>
      <c r="E273" s="169" t="s">
        <v>1</v>
      </c>
      <c r="F273" s="170" t="s">
        <v>1116</v>
      </c>
      <c r="H273" s="171">
        <v>159.048</v>
      </c>
      <c r="I273" s="6"/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182</v>
      </c>
      <c r="AU273" s="169" t="s">
        <v>83</v>
      </c>
      <c r="AV273" s="167" t="s">
        <v>83</v>
      </c>
      <c r="AW273" s="167" t="s">
        <v>31</v>
      </c>
      <c r="AX273" s="167" t="s">
        <v>81</v>
      </c>
      <c r="AY273" s="169" t="s">
        <v>171</v>
      </c>
    </row>
    <row r="274" spans="1:65" s="27" customFormat="1" ht="16.5" customHeight="1">
      <c r="A274" s="23"/>
      <c r="B274" s="24"/>
      <c r="C274" s="151" t="s">
        <v>456</v>
      </c>
      <c r="D274" s="151" t="s">
        <v>173</v>
      </c>
      <c r="E274" s="152" t="s">
        <v>560</v>
      </c>
      <c r="F274" s="153" t="s">
        <v>561</v>
      </c>
      <c r="G274" s="154" t="s">
        <v>223</v>
      </c>
      <c r="H274" s="155">
        <v>237.15799999999999</v>
      </c>
      <c r="I274" s="5"/>
      <c r="J274" s="156">
        <f>ROUND(I274*H274,2)</f>
        <v>0</v>
      </c>
      <c r="K274" s="153" t="s">
        <v>177</v>
      </c>
      <c r="L274" s="24"/>
      <c r="M274" s="157" t="s">
        <v>1</v>
      </c>
      <c r="N274" s="158" t="s">
        <v>39</v>
      </c>
      <c r="O274" s="51"/>
      <c r="P274" s="159">
        <f>O274*H274</f>
        <v>0</v>
      </c>
      <c r="Q274" s="159">
        <v>0</v>
      </c>
      <c r="R274" s="159">
        <f>Q274*H274</f>
        <v>0</v>
      </c>
      <c r="S274" s="159">
        <v>0</v>
      </c>
      <c r="T274" s="160">
        <f>S274*H274</f>
        <v>0</v>
      </c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R274" s="161" t="s">
        <v>178</v>
      </c>
      <c r="AT274" s="161" t="s">
        <v>173</v>
      </c>
      <c r="AU274" s="161" t="s">
        <v>83</v>
      </c>
      <c r="AY274" s="11" t="s">
        <v>171</v>
      </c>
      <c r="BE274" s="162">
        <f>IF(N274="základní",J274,0)</f>
        <v>0</v>
      </c>
      <c r="BF274" s="162">
        <f>IF(N274="snížená",J274,0)</f>
        <v>0</v>
      </c>
      <c r="BG274" s="162">
        <f>IF(N274="zákl. přenesená",J274,0)</f>
        <v>0</v>
      </c>
      <c r="BH274" s="162">
        <f>IF(N274="sníž. přenesená",J274,0)</f>
        <v>0</v>
      </c>
      <c r="BI274" s="162">
        <f>IF(N274="nulová",J274,0)</f>
        <v>0</v>
      </c>
      <c r="BJ274" s="11" t="s">
        <v>81</v>
      </c>
      <c r="BK274" s="162">
        <f>ROUND(I274*H274,2)</f>
        <v>0</v>
      </c>
      <c r="BL274" s="11" t="s">
        <v>178</v>
      </c>
      <c r="BM274" s="161" t="s">
        <v>1117</v>
      </c>
    </row>
    <row r="275" spans="1:65" s="27" customFormat="1" ht="29.25">
      <c r="A275" s="23"/>
      <c r="B275" s="24"/>
      <c r="C275" s="23"/>
      <c r="D275" s="163" t="s">
        <v>180</v>
      </c>
      <c r="E275" s="23"/>
      <c r="F275" s="164" t="s">
        <v>563</v>
      </c>
      <c r="G275" s="23"/>
      <c r="H275" s="23"/>
      <c r="I275" s="3"/>
      <c r="J275" s="23"/>
      <c r="K275" s="23"/>
      <c r="L275" s="24"/>
      <c r="M275" s="165"/>
      <c r="N275" s="166"/>
      <c r="O275" s="51"/>
      <c r="P275" s="51"/>
      <c r="Q275" s="51"/>
      <c r="R275" s="51"/>
      <c r="S275" s="51"/>
      <c r="T275" s="52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T275" s="11" t="s">
        <v>180</v>
      </c>
      <c r="AU275" s="11" t="s">
        <v>83</v>
      </c>
    </row>
    <row r="276" spans="1:65" s="27" customFormat="1" ht="21.75" customHeight="1">
      <c r="A276" s="23"/>
      <c r="B276" s="24"/>
      <c r="C276" s="151" t="s">
        <v>461</v>
      </c>
      <c r="D276" s="151" t="s">
        <v>173</v>
      </c>
      <c r="E276" s="152" t="s">
        <v>565</v>
      </c>
      <c r="F276" s="153" t="s">
        <v>566</v>
      </c>
      <c r="G276" s="154" t="s">
        <v>223</v>
      </c>
      <c r="H276" s="155">
        <v>3083.0540000000001</v>
      </c>
      <c r="I276" s="5"/>
      <c r="J276" s="156">
        <f>ROUND(I276*H276,2)</f>
        <v>0</v>
      </c>
      <c r="K276" s="153" t="s">
        <v>177</v>
      </c>
      <c r="L276" s="24"/>
      <c r="M276" s="157" t="s">
        <v>1</v>
      </c>
      <c r="N276" s="158" t="s">
        <v>39</v>
      </c>
      <c r="O276" s="51"/>
      <c r="P276" s="159">
        <f>O276*H276</f>
        <v>0</v>
      </c>
      <c r="Q276" s="159">
        <v>0</v>
      </c>
      <c r="R276" s="159">
        <f>Q276*H276</f>
        <v>0</v>
      </c>
      <c r="S276" s="159">
        <v>0</v>
      </c>
      <c r="T276" s="160">
        <f>S276*H276</f>
        <v>0</v>
      </c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R276" s="161" t="s">
        <v>178</v>
      </c>
      <c r="AT276" s="161" t="s">
        <v>173</v>
      </c>
      <c r="AU276" s="161" t="s">
        <v>83</v>
      </c>
      <c r="AY276" s="11" t="s">
        <v>171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1" t="s">
        <v>81</v>
      </c>
      <c r="BK276" s="162">
        <f>ROUND(I276*H276,2)</f>
        <v>0</v>
      </c>
      <c r="BL276" s="11" t="s">
        <v>178</v>
      </c>
      <c r="BM276" s="161" t="s">
        <v>1118</v>
      </c>
    </row>
    <row r="277" spans="1:65" s="27" customFormat="1" ht="29.25">
      <c r="A277" s="23"/>
      <c r="B277" s="24"/>
      <c r="C277" s="23"/>
      <c r="D277" s="163" t="s">
        <v>180</v>
      </c>
      <c r="E277" s="23"/>
      <c r="F277" s="164" t="s">
        <v>568</v>
      </c>
      <c r="G277" s="23"/>
      <c r="H277" s="23"/>
      <c r="I277" s="3"/>
      <c r="J277" s="23"/>
      <c r="K277" s="23"/>
      <c r="L277" s="24"/>
      <c r="M277" s="165"/>
      <c r="N277" s="166"/>
      <c r="O277" s="51"/>
      <c r="P277" s="51"/>
      <c r="Q277" s="51"/>
      <c r="R277" s="51"/>
      <c r="S277" s="51"/>
      <c r="T277" s="52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T277" s="11" t="s">
        <v>180</v>
      </c>
      <c r="AU277" s="11" t="s">
        <v>83</v>
      </c>
    </row>
    <row r="278" spans="1:65" s="167" customFormat="1">
      <c r="B278" s="168"/>
      <c r="D278" s="163" t="s">
        <v>182</v>
      </c>
      <c r="F278" s="170" t="s">
        <v>1119</v>
      </c>
      <c r="H278" s="171">
        <v>3083.0540000000001</v>
      </c>
      <c r="I278" s="6"/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182</v>
      </c>
      <c r="AU278" s="169" t="s">
        <v>83</v>
      </c>
      <c r="AV278" s="167" t="s">
        <v>83</v>
      </c>
      <c r="AW278" s="167" t="s">
        <v>3</v>
      </c>
      <c r="AX278" s="167" t="s">
        <v>81</v>
      </c>
      <c r="AY278" s="169" t="s">
        <v>171</v>
      </c>
    </row>
    <row r="279" spans="1:65" s="27" customFormat="1" ht="21.75" customHeight="1">
      <c r="A279" s="23"/>
      <c r="B279" s="24"/>
      <c r="C279" s="151" t="s">
        <v>465</v>
      </c>
      <c r="D279" s="151" t="s">
        <v>173</v>
      </c>
      <c r="E279" s="152" t="s">
        <v>571</v>
      </c>
      <c r="F279" s="153" t="s">
        <v>572</v>
      </c>
      <c r="G279" s="154" t="s">
        <v>223</v>
      </c>
      <c r="H279" s="155">
        <v>237.15799999999999</v>
      </c>
      <c r="I279" s="5"/>
      <c r="J279" s="156">
        <f>ROUND(I279*H279,2)</f>
        <v>0</v>
      </c>
      <c r="K279" s="153" t="s">
        <v>177</v>
      </c>
      <c r="L279" s="24"/>
      <c r="M279" s="157" t="s">
        <v>1</v>
      </c>
      <c r="N279" s="158" t="s">
        <v>39</v>
      </c>
      <c r="O279" s="51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R279" s="161" t="s">
        <v>178</v>
      </c>
      <c r="AT279" s="161" t="s">
        <v>173</v>
      </c>
      <c r="AU279" s="161" t="s">
        <v>83</v>
      </c>
      <c r="AY279" s="11" t="s">
        <v>171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1" t="s">
        <v>81</v>
      </c>
      <c r="BK279" s="162">
        <f>ROUND(I279*H279,2)</f>
        <v>0</v>
      </c>
      <c r="BL279" s="11" t="s">
        <v>178</v>
      </c>
      <c r="BM279" s="161" t="s">
        <v>1120</v>
      </c>
    </row>
    <row r="280" spans="1:65" s="27" customFormat="1" ht="29.25">
      <c r="A280" s="23"/>
      <c r="B280" s="24"/>
      <c r="C280" s="23"/>
      <c r="D280" s="163" t="s">
        <v>180</v>
      </c>
      <c r="E280" s="23"/>
      <c r="F280" s="164" t="s">
        <v>574</v>
      </c>
      <c r="G280" s="23"/>
      <c r="H280" s="23"/>
      <c r="I280" s="3"/>
      <c r="J280" s="23"/>
      <c r="K280" s="23"/>
      <c r="L280" s="24"/>
      <c r="M280" s="165"/>
      <c r="N280" s="166"/>
      <c r="O280" s="51"/>
      <c r="P280" s="51"/>
      <c r="Q280" s="51"/>
      <c r="R280" s="51"/>
      <c r="S280" s="51"/>
      <c r="T280" s="52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T280" s="11" t="s">
        <v>180</v>
      </c>
      <c r="AU280" s="11" t="s">
        <v>83</v>
      </c>
    </row>
    <row r="281" spans="1:65" s="27" customFormat="1" ht="16.5" customHeight="1">
      <c r="A281" s="23"/>
      <c r="B281" s="24"/>
      <c r="C281" s="151" t="s">
        <v>471</v>
      </c>
      <c r="D281" s="151" t="s">
        <v>173</v>
      </c>
      <c r="E281" s="152" t="s">
        <v>576</v>
      </c>
      <c r="F281" s="153" t="s">
        <v>577</v>
      </c>
      <c r="G281" s="154" t="s">
        <v>223</v>
      </c>
      <c r="H281" s="155">
        <v>78.11</v>
      </c>
      <c r="I281" s="5"/>
      <c r="J281" s="156">
        <f>ROUND(I281*H281,2)</f>
        <v>0</v>
      </c>
      <c r="K281" s="153" t="s">
        <v>177</v>
      </c>
      <c r="L281" s="24"/>
      <c r="M281" s="157" t="s">
        <v>1</v>
      </c>
      <c r="N281" s="158" t="s">
        <v>39</v>
      </c>
      <c r="O281" s="51"/>
      <c r="P281" s="159">
        <f>O281*H281</f>
        <v>0</v>
      </c>
      <c r="Q281" s="159">
        <v>0</v>
      </c>
      <c r="R281" s="159">
        <f>Q281*H281</f>
        <v>0</v>
      </c>
      <c r="S281" s="159">
        <v>0</v>
      </c>
      <c r="T281" s="160">
        <f>S281*H281</f>
        <v>0</v>
      </c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R281" s="161" t="s">
        <v>178</v>
      </c>
      <c r="AT281" s="161" t="s">
        <v>173</v>
      </c>
      <c r="AU281" s="161" t="s">
        <v>83</v>
      </c>
      <c r="AY281" s="11" t="s">
        <v>171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1" t="s">
        <v>81</v>
      </c>
      <c r="BK281" s="162">
        <f>ROUND(I281*H281,2)</f>
        <v>0</v>
      </c>
      <c r="BL281" s="11" t="s">
        <v>178</v>
      </c>
      <c r="BM281" s="161" t="s">
        <v>1121</v>
      </c>
    </row>
    <row r="282" spans="1:65" s="27" customFormat="1" ht="19.5">
      <c r="A282" s="23"/>
      <c r="B282" s="24"/>
      <c r="C282" s="23"/>
      <c r="D282" s="163" t="s">
        <v>180</v>
      </c>
      <c r="E282" s="23"/>
      <c r="F282" s="164" t="s">
        <v>579</v>
      </c>
      <c r="G282" s="23"/>
      <c r="H282" s="23"/>
      <c r="I282" s="3"/>
      <c r="J282" s="23"/>
      <c r="K282" s="23"/>
      <c r="L282" s="24"/>
      <c r="M282" s="165"/>
      <c r="N282" s="166"/>
      <c r="O282" s="51"/>
      <c r="P282" s="51"/>
      <c r="Q282" s="51"/>
      <c r="R282" s="51"/>
      <c r="S282" s="51"/>
      <c r="T282" s="52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T282" s="11" t="s">
        <v>180</v>
      </c>
      <c r="AU282" s="11" t="s">
        <v>83</v>
      </c>
    </row>
    <row r="283" spans="1:65" s="167" customFormat="1">
      <c r="B283" s="168"/>
      <c r="D283" s="163" t="s">
        <v>182</v>
      </c>
      <c r="E283" s="169" t="s">
        <v>1</v>
      </c>
      <c r="F283" s="170" t="s">
        <v>1122</v>
      </c>
      <c r="H283" s="171">
        <v>78.11</v>
      </c>
      <c r="I283" s="6"/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182</v>
      </c>
      <c r="AU283" s="169" t="s">
        <v>83</v>
      </c>
      <c r="AV283" s="167" t="s">
        <v>83</v>
      </c>
      <c r="AW283" s="167" t="s">
        <v>31</v>
      </c>
      <c r="AX283" s="167" t="s">
        <v>81</v>
      </c>
      <c r="AY283" s="169" t="s">
        <v>171</v>
      </c>
    </row>
    <row r="284" spans="1:65" s="27" customFormat="1" ht="16.5" customHeight="1">
      <c r="A284" s="23"/>
      <c r="B284" s="24"/>
      <c r="C284" s="151" t="s">
        <v>477</v>
      </c>
      <c r="D284" s="151" t="s">
        <v>173</v>
      </c>
      <c r="E284" s="152" t="s">
        <v>898</v>
      </c>
      <c r="F284" s="153" t="s">
        <v>899</v>
      </c>
      <c r="G284" s="154" t="s">
        <v>223</v>
      </c>
      <c r="H284" s="155">
        <v>159.048</v>
      </c>
      <c r="I284" s="5"/>
      <c r="J284" s="156">
        <f>ROUND(I284*H284,2)</f>
        <v>0</v>
      </c>
      <c r="K284" s="153" t="s">
        <v>177</v>
      </c>
      <c r="L284" s="24"/>
      <c r="M284" s="157" t="s">
        <v>1</v>
      </c>
      <c r="N284" s="158" t="s">
        <v>39</v>
      </c>
      <c r="O284" s="51"/>
      <c r="P284" s="159">
        <f>O284*H284</f>
        <v>0</v>
      </c>
      <c r="Q284" s="159">
        <v>0</v>
      </c>
      <c r="R284" s="159">
        <f>Q284*H284</f>
        <v>0</v>
      </c>
      <c r="S284" s="159">
        <v>0</v>
      </c>
      <c r="T284" s="160">
        <f>S284*H284</f>
        <v>0</v>
      </c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R284" s="161" t="s">
        <v>178</v>
      </c>
      <c r="AT284" s="161" t="s">
        <v>173</v>
      </c>
      <c r="AU284" s="161" t="s">
        <v>83</v>
      </c>
      <c r="AY284" s="11" t="s">
        <v>171</v>
      </c>
      <c r="BE284" s="162">
        <f>IF(N284="základní",J284,0)</f>
        <v>0</v>
      </c>
      <c r="BF284" s="162">
        <f>IF(N284="snížená",J284,0)</f>
        <v>0</v>
      </c>
      <c r="BG284" s="162">
        <f>IF(N284="zákl. přenesená",J284,0)</f>
        <v>0</v>
      </c>
      <c r="BH284" s="162">
        <f>IF(N284="sníž. přenesená",J284,0)</f>
        <v>0</v>
      </c>
      <c r="BI284" s="162">
        <f>IF(N284="nulová",J284,0)</f>
        <v>0</v>
      </c>
      <c r="BJ284" s="11" t="s">
        <v>81</v>
      </c>
      <c r="BK284" s="162">
        <f>ROUND(I284*H284,2)</f>
        <v>0</v>
      </c>
      <c r="BL284" s="11" t="s">
        <v>178</v>
      </c>
      <c r="BM284" s="161" t="s">
        <v>1123</v>
      </c>
    </row>
    <row r="285" spans="1:65" s="27" customFormat="1" ht="19.5">
      <c r="A285" s="23"/>
      <c r="B285" s="24"/>
      <c r="C285" s="23"/>
      <c r="D285" s="163" t="s">
        <v>180</v>
      </c>
      <c r="E285" s="23"/>
      <c r="F285" s="164" t="s">
        <v>901</v>
      </c>
      <c r="G285" s="23"/>
      <c r="H285" s="23"/>
      <c r="I285" s="3"/>
      <c r="J285" s="23"/>
      <c r="K285" s="23"/>
      <c r="L285" s="24"/>
      <c r="M285" s="165"/>
      <c r="N285" s="166"/>
      <c r="O285" s="51"/>
      <c r="P285" s="51"/>
      <c r="Q285" s="51"/>
      <c r="R285" s="51"/>
      <c r="S285" s="51"/>
      <c r="T285" s="52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T285" s="11" t="s">
        <v>180</v>
      </c>
      <c r="AU285" s="11" t="s">
        <v>83</v>
      </c>
    </row>
    <row r="286" spans="1:65" s="167" customFormat="1">
      <c r="B286" s="168"/>
      <c r="D286" s="163" t="s">
        <v>182</v>
      </c>
      <c r="E286" s="169" t="s">
        <v>1</v>
      </c>
      <c r="F286" s="170" t="s">
        <v>1124</v>
      </c>
      <c r="H286" s="171">
        <v>159.048</v>
      </c>
      <c r="I286" s="6"/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182</v>
      </c>
      <c r="AU286" s="169" t="s">
        <v>83</v>
      </c>
      <c r="AV286" s="167" t="s">
        <v>83</v>
      </c>
      <c r="AW286" s="167" t="s">
        <v>31</v>
      </c>
      <c r="AX286" s="167" t="s">
        <v>81</v>
      </c>
      <c r="AY286" s="169" t="s">
        <v>171</v>
      </c>
    </row>
    <row r="287" spans="1:65" s="138" customFormat="1" ht="22.9" customHeight="1">
      <c r="B287" s="139"/>
      <c r="D287" s="140" t="s">
        <v>73</v>
      </c>
      <c r="E287" s="149" t="s">
        <v>580</v>
      </c>
      <c r="F287" s="149" t="s">
        <v>581</v>
      </c>
      <c r="I287" s="4"/>
      <c r="J287" s="150">
        <f>BK287</f>
        <v>0</v>
      </c>
      <c r="L287" s="139"/>
      <c r="M287" s="143"/>
      <c r="N287" s="144"/>
      <c r="O287" s="144"/>
      <c r="P287" s="145">
        <f>SUM(P288:P291)</f>
        <v>0</v>
      </c>
      <c r="Q287" s="144"/>
      <c r="R287" s="145">
        <f>SUM(R288:R291)</f>
        <v>0</v>
      </c>
      <c r="S287" s="144"/>
      <c r="T287" s="146">
        <f>SUM(T288:T291)</f>
        <v>0</v>
      </c>
      <c r="AR287" s="140" t="s">
        <v>81</v>
      </c>
      <c r="AT287" s="147" t="s">
        <v>73</v>
      </c>
      <c r="AU287" s="147" t="s">
        <v>81</v>
      </c>
      <c r="AY287" s="140" t="s">
        <v>171</v>
      </c>
      <c r="BK287" s="148">
        <f>SUM(BK288:BK291)</f>
        <v>0</v>
      </c>
    </row>
    <row r="288" spans="1:65" s="27" customFormat="1" ht="21.75" customHeight="1">
      <c r="A288" s="23"/>
      <c r="B288" s="24"/>
      <c r="C288" s="151" t="s">
        <v>481</v>
      </c>
      <c r="D288" s="151" t="s">
        <v>173</v>
      </c>
      <c r="E288" s="152" t="s">
        <v>583</v>
      </c>
      <c r="F288" s="153" t="s">
        <v>584</v>
      </c>
      <c r="G288" s="154" t="s">
        <v>223</v>
      </c>
      <c r="H288" s="155">
        <v>659.43700000000001</v>
      </c>
      <c r="I288" s="5"/>
      <c r="J288" s="156">
        <f>ROUND(I288*H288,2)</f>
        <v>0</v>
      </c>
      <c r="K288" s="153" t="s">
        <v>177</v>
      </c>
      <c r="L288" s="24"/>
      <c r="M288" s="157" t="s">
        <v>1</v>
      </c>
      <c r="N288" s="158" t="s">
        <v>39</v>
      </c>
      <c r="O288" s="51"/>
      <c r="P288" s="159">
        <f>O288*H288</f>
        <v>0</v>
      </c>
      <c r="Q288" s="159">
        <v>0</v>
      </c>
      <c r="R288" s="159">
        <f>Q288*H288</f>
        <v>0</v>
      </c>
      <c r="S288" s="159">
        <v>0</v>
      </c>
      <c r="T288" s="160">
        <f>S288*H288</f>
        <v>0</v>
      </c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R288" s="161" t="s">
        <v>178</v>
      </c>
      <c r="AT288" s="161" t="s">
        <v>173</v>
      </c>
      <c r="AU288" s="161" t="s">
        <v>83</v>
      </c>
      <c r="AY288" s="11" t="s">
        <v>171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1" t="s">
        <v>81</v>
      </c>
      <c r="BK288" s="162">
        <f>ROUND(I288*H288,2)</f>
        <v>0</v>
      </c>
      <c r="BL288" s="11" t="s">
        <v>178</v>
      </c>
      <c r="BM288" s="161" t="s">
        <v>1125</v>
      </c>
    </row>
    <row r="289" spans="1:65" s="27" customFormat="1" ht="29.25">
      <c r="A289" s="23"/>
      <c r="B289" s="24"/>
      <c r="C289" s="23"/>
      <c r="D289" s="163" t="s">
        <v>180</v>
      </c>
      <c r="E289" s="23"/>
      <c r="F289" s="164" t="s">
        <v>586</v>
      </c>
      <c r="G289" s="23"/>
      <c r="H289" s="23"/>
      <c r="I289" s="3"/>
      <c r="J289" s="23"/>
      <c r="K289" s="23"/>
      <c r="L289" s="24"/>
      <c r="M289" s="165"/>
      <c r="N289" s="166"/>
      <c r="O289" s="51"/>
      <c r="P289" s="51"/>
      <c r="Q289" s="51"/>
      <c r="R289" s="51"/>
      <c r="S289" s="51"/>
      <c r="T289" s="52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T289" s="11" t="s">
        <v>180</v>
      </c>
      <c r="AU289" s="11" t="s">
        <v>83</v>
      </c>
    </row>
    <row r="290" spans="1:65" s="27" customFormat="1" ht="21.75" customHeight="1">
      <c r="A290" s="23"/>
      <c r="B290" s="24"/>
      <c r="C290" s="151" t="s">
        <v>487</v>
      </c>
      <c r="D290" s="151" t="s">
        <v>173</v>
      </c>
      <c r="E290" s="152" t="s">
        <v>588</v>
      </c>
      <c r="F290" s="153" t="s">
        <v>589</v>
      </c>
      <c r="G290" s="154" t="s">
        <v>223</v>
      </c>
      <c r="H290" s="155">
        <v>659.43700000000001</v>
      </c>
      <c r="I290" s="5"/>
      <c r="J290" s="156">
        <f>ROUND(I290*H290,2)</f>
        <v>0</v>
      </c>
      <c r="K290" s="153" t="s">
        <v>177</v>
      </c>
      <c r="L290" s="24"/>
      <c r="M290" s="157" t="s">
        <v>1</v>
      </c>
      <c r="N290" s="158" t="s">
        <v>39</v>
      </c>
      <c r="O290" s="51"/>
      <c r="P290" s="159">
        <f>O290*H290</f>
        <v>0</v>
      </c>
      <c r="Q290" s="159">
        <v>0</v>
      </c>
      <c r="R290" s="159">
        <f>Q290*H290</f>
        <v>0</v>
      </c>
      <c r="S290" s="159">
        <v>0</v>
      </c>
      <c r="T290" s="160">
        <f>S290*H290</f>
        <v>0</v>
      </c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R290" s="161" t="s">
        <v>178</v>
      </c>
      <c r="AT290" s="161" t="s">
        <v>173</v>
      </c>
      <c r="AU290" s="161" t="s">
        <v>83</v>
      </c>
      <c r="AY290" s="11" t="s">
        <v>171</v>
      </c>
      <c r="BE290" s="162">
        <f>IF(N290="základní",J290,0)</f>
        <v>0</v>
      </c>
      <c r="BF290" s="162">
        <f>IF(N290="snížená",J290,0)</f>
        <v>0</v>
      </c>
      <c r="BG290" s="162">
        <f>IF(N290="zákl. přenesená",J290,0)</f>
        <v>0</v>
      </c>
      <c r="BH290" s="162">
        <f>IF(N290="sníž. přenesená",J290,0)</f>
        <v>0</v>
      </c>
      <c r="BI290" s="162">
        <f>IF(N290="nulová",J290,0)</f>
        <v>0</v>
      </c>
      <c r="BJ290" s="11" t="s">
        <v>81</v>
      </c>
      <c r="BK290" s="162">
        <f>ROUND(I290*H290,2)</f>
        <v>0</v>
      </c>
      <c r="BL290" s="11" t="s">
        <v>178</v>
      </c>
      <c r="BM290" s="161" t="s">
        <v>1126</v>
      </c>
    </row>
    <row r="291" spans="1:65" s="27" customFormat="1" ht="29.25">
      <c r="A291" s="23"/>
      <c r="B291" s="24"/>
      <c r="C291" s="23"/>
      <c r="D291" s="163" t="s">
        <v>180</v>
      </c>
      <c r="E291" s="23"/>
      <c r="F291" s="164" t="s">
        <v>591</v>
      </c>
      <c r="G291" s="23"/>
      <c r="H291" s="23"/>
      <c r="I291" s="3"/>
      <c r="J291" s="23"/>
      <c r="K291" s="23"/>
      <c r="L291" s="24"/>
      <c r="M291" s="165"/>
      <c r="N291" s="166"/>
      <c r="O291" s="51"/>
      <c r="P291" s="51"/>
      <c r="Q291" s="51"/>
      <c r="R291" s="51"/>
      <c r="S291" s="51"/>
      <c r="T291" s="52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T291" s="11" t="s">
        <v>180</v>
      </c>
      <c r="AU291" s="11" t="s">
        <v>83</v>
      </c>
    </row>
    <row r="292" spans="1:65" s="138" customFormat="1" ht="25.9" customHeight="1">
      <c r="B292" s="139"/>
      <c r="D292" s="140" t="s">
        <v>73</v>
      </c>
      <c r="E292" s="141" t="s">
        <v>714</v>
      </c>
      <c r="F292" s="141" t="s">
        <v>715</v>
      </c>
      <c r="I292" s="4"/>
      <c r="J292" s="142">
        <f>BK292</f>
        <v>0</v>
      </c>
      <c r="L292" s="139"/>
      <c r="M292" s="143"/>
      <c r="N292" s="144"/>
      <c r="O292" s="144"/>
      <c r="P292" s="145">
        <f>SUM(P293:P295)</f>
        <v>0</v>
      </c>
      <c r="Q292" s="144"/>
      <c r="R292" s="145">
        <f>SUM(R293:R295)</f>
        <v>0</v>
      </c>
      <c r="S292" s="144"/>
      <c r="T292" s="146">
        <f>SUM(T293:T295)</f>
        <v>0</v>
      </c>
      <c r="AR292" s="140" t="s">
        <v>178</v>
      </c>
      <c r="AT292" s="147" t="s">
        <v>73</v>
      </c>
      <c r="AU292" s="147" t="s">
        <v>74</v>
      </c>
      <c r="AY292" s="140" t="s">
        <v>171</v>
      </c>
      <c r="BK292" s="148">
        <f>SUM(BK293:BK295)</f>
        <v>0</v>
      </c>
    </row>
    <row r="293" spans="1:65" s="27" customFormat="1" ht="21.75" customHeight="1">
      <c r="A293" s="23"/>
      <c r="B293" s="24"/>
      <c r="C293" s="151" t="s">
        <v>493</v>
      </c>
      <c r="D293" s="151" t="s">
        <v>173</v>
      </c>
      <c r="E293" s="152" t="s">
        <v>916</v>
      </c>
      <c r="F293" s="153" t="s">
        <v>917</v>
      </c>
      <c r="G293" s="154" t="s">
        <v>379</v>
      </c>
      <c r="H293" s="155">
        <v>0.33300000000000002</v>
      </c>
      <c r="I293" s="5"/>
      <c r="J293" s="156">
        <f>ROUND(I293*H293,2)</f>
        <v>0</v>
      </c>
      <c r="K293" s="153" t="s">
        <v>985</v>
      </c>
      <c r="L293" s="24"/>
      <c r="M293" s="157" t="s">
        <v>1</v>
      </c>
      <c r="N293" s="158" t="s">
        <v>39</v>
      </c>
      <c r="O293" s="51"/>
      <c r="P293" s="159">
        <f>O293*H293</f>
        <v>0</v>
      </c>
      <c r="Q293" s="159">
        <v>0</v>
      </c>
      <c r="R293" s="159">
        <f>Q293*H293</f>
        <v>0</v>
      </c>
      <c r="S293" s="159">
        <v>0</v>
      </c>
      <c r="T293" s="160">
        <f>S293*H293</f>
        <v>0</v>
      </c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R293" s="161" t="s">
        <v>918</v>
      </c>
      <c r="AT293" s="161" t="s">
        <v>173</v>
      </c>
      <c r="AU293" s="161" t="s">
        <v>81</v>
      </c>
      <c r="AY293" s="11" t="s">
        <v>171</v>
      </c>
      <c r="BE293" s="162">
        <f>IF(N293="základní",J293,0)</f>
        <v>0</v>
      </c>
      <c r="BF293" s="162">
        <f>IF(N293="snížená",J293,0)</f>
        <v>0</v>
      </c>
      <c r="BG293" s="162">
        <f>IF(N293="zákl. přenesená",J293,0)</f>
        <v>0</v>
      </c>
      <c r="BH293" s="162">
        <f>IF(N293="sníž. přenesená",J293,0)</f>
        <v>0</v>
      </c>
      <c r="BI293" s="162">
        <f>IF(N293="nulová",J293,0)</f>
        <v>0</v>
      </c>
      <c r="BJ293" s="11" t="s">
        <v>81</v>
      </c>
      <c r="BK293" s="162">
        <f>ROUND(I293*H293,2)</f>
        <v>0</v>
      </c>
      <c r="BL293" s="11" t="s">
        <v>918</v>
      </c>
      <c r="BM293" s="161" t="s">
        <v>1127</v>
      </c>
    </row>
    <row r="294" spans="1:65" s="27" customFormat="1" ht="19.5">
      <c r="A294" s="23"/>
      <c r="B294" s="24"/>
      <c r="C294" s="23"/>
      <c r="D294" s="163" t="s">
        <v>180</v>
      </c>
      <c r="E294" s="23"/>
      <c r="F294" s="164" t="s">
        <v>917</v>
      </c>
      <c r="G294" s="23"/>
      <c r="H294" s="23"/>
      <c r="I294" s="3"/>
      <c r="J294" s="23"/>
      <c r="K294" s="23"/>
      <c r="L294" s="24"/>
      <c r="M294" s="165"/>
      <c r="N294" s="166"/>
      <c r="O294" s="51"/>
      <c r="P294" s="51"/>
      <c r="Q294" s="51"/>
      <c r="R294" s="51"/>
      <c r="S294" s="51"/>
      <c r="T294" s="52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T294" s="11" t="s">
        <v>180</v>
      </c>
      <c r="AU294" s="11" t="s">
        <v>81</v>
      </c>
    </row>
    <row r="295" spans="1:65" s="27" customFormat="1" ht="19.5">
      <c r="A295" s="23"/>
      <c r="B295" s="24"/>
      <c r="C295" s="23"/>
      <c r="D295" s="163" t="s">
        <v>325</v>
      </c>
      <c r="E295" s="23"/>
      <c r="F295" s="184" t="s">
        <v>920</v>
      </c>
      <c r="G295" s="23"/>
      <c r="H295" s="23"/>
      <c r="I295" s="3"/>
      <c r="J295" s="23"/>
      <c r="K295" s="23"/>
      <c r="L295" s="24"/>
      <c r="M295" s="198"/>
      <c r="N295" s="199"/>
      <c r="O295" s="200"/>
      <c r="P295" s="200"/>
      <c r="Q295" s="200"/>
      <c r="R295" s="200"/>
      <c r="S295" s="200"/>
      <c r="T295" s="201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T295" s="11" t="s">
        <v>325</v>
      </c>
      <c r="AU295" s="11" t="s">
        <v>81</v>
      </c>
    </row>
    <row r="296" spans="1:65" s="27" customFormat="1" ht="6.95" customHeight="1">
      <c r="A296" s="23"/>
      <c r="B296" s="39"/>
      <c r="C296" s="40"/>
      <c r="D296" s="40"/>
      <c r="E296" s="40"/>
      <c r="F296" s="40"/>
      <c r="G296" s="40"/>
      <c r="H296" s="40"/>
      <c r="I296" s="40"/>
      <c r="J296" s="40"/>
      <c r="K296" s="40"/>
      <c r="L296" s="24"/>
      <c r="M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</row>
  </sheetData>
  <sheetProtection password="9F15" sheet="1" objects="1" scenarios="1"/>
  <autoFilter ref="C129:K295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topLeftCell="A97" workbookViewId="0">
      <selection activeCell="K116" sqref="K116"/>
    </sheetView>
  </sheetViews>
  <sheetFormatPr defaultRowHeight="11.25"/>
  <cols>
    <col min="1" max="1" width="8.33203125" style="10" customWidth="1"/>
    <col min="2" max="2" width="1.6640625" style="10" customWidth="1"/>
    <col min="3" max="3" width="4.1640625" style="10" customWidth="1"/>
    <col min="4" max="4" width="4.33203125" style="10" customWidth="1"/>
    <col min="5" max="5" width="17.1640625" style="10" customWidth="1"/>
    <col min="6" max="6" width="50.83203125" style="10" customWidth="1"/>
    <col min="7" max="7" width="7" style="10" customWidth="1"/>
    <col min="8" max="8" width="11.5" style="10" customWidth="1"/>
    <col min="9" max="11" width="20.1640625" style="10" customWidth="1"/>
    <col min="12" max="12" width="9.33203125" style="10" customWidth="1"/>
    <col min="13" max="13" width="10.83203125" style="10" hidden="1" customWidth="1"/>
    <col min="14" max="14" width="9.33203125" style="10" hidden="1"/>
    <col min="15" max="20" width="14.1640625" style="10" hidden="1" customWidth="1"/>
    <col min="21" max="21" width="16.33203125" style="10" hidden="1" customWidth="1"/>
    <col min="22" max="22" width="12.33203125" style="10" customWidth="1"/>
    <col min="23" max="23" width="16.33203125" style="10" customWidth="1"/>
    <col min="24" max="24" width="12.33203125" style="10" customWidth="1"/>
    <col min="25" max="25" width="15" style="10" customWidth="1"/>
    <col min="26" max="26" width="11" style="10" customWidth="1"/>
    <col min="27" max="27" width="15" style="10" customWidth="1"/>
    <col min="28" max="28" width="16.33203125" style="10" customWidth="1"/>
    <col min="29" max="29" width="11" style="10" customWidth="1"/>
    <col min="30" max="30" width="15" style="10" customWidth="1"/>
    <col min="31" max="31" width="16.33203125" style="10" customWidth="1"/>
    <col min="32" max="43" width="9.33203125" style="10"/>
    <col min="44" max="65" width="9.33203125" style="10" hidden="1"/>
    <col min="66" max="16384" width="9.33203125" style="10"/>
  </cols>
  <sheetData>
    <row r="2" spans="1:46" ht="36.950000000000003" customHeight="1">
      <c r="L2" s="219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1" t="s">
        <v>114</v>
      </c>
    </row>
    <row r="3" spans="1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83</v>
      </c>
    </row>
    <row r="4" spans="1:46" ht="24.95" customHeight="1">
      <c r="B4" s="14"/>
      <c r="D4" s="15" t="s">
        <v>119</v>
      </c>
      <c r="L4" s="14"/>
      <c r="M4" s="94" t="s">
        <v>10</v>
      </c>
      <c r="AT4" s="11" t="s">
        <v>3</v>
      </c>
    </row>
    <row r="5" spans="1:46" ht="6.95" customHeight="1">
      <c r="B5" s="14"/>
      <c r="L5" s="14"/>
    </row>
    <row r="6" spans="1:46" ht="12" customHeight="1">
      <c r="B6" s="14"/>
      <c r="D6" s="20" t="s">
        <v>16</v>
      </c>
      <c r="L6" s="14"/>
    </row>
    <row r="7" spans="1:46" ht="16.5" customHeight="1">
      <c r="B7" s="14"/>
      <c r="E7" s="254" t="str">
        <f>'Rekapitulace zakázky'!K6</f>
        <v>Oprava mostních objektů v úseku Choceň - Borohrádek</v>
      </c>
      <c r="F7" s="255"/>
      <c r="G7" s="255"/>
      <c r="H7" s="255"/>
      <c r="L7" s="14"/>
    </row>
    <row r="8" spans="1:46" ht="12" customHeight="1">
      <c r="B8" s="14"/>
      <c r="D8" s="20" t="s">
        <v>129</v>
      </c>
      <c r="L8" s="14"/>
    </row>
    <row r="9" spans="1:46" s="27" customFormat="1" ht="16.5" customHeight="1">
      <c r="A9" s="23"/>
      <c r="B9" s="24"/>
      <c r="C9" s="23"/>
      <c r="D9" s="23"/>
      <c r="E9" s="254" t="s">
        <v>1036</v>
      </c>
      <c r="F9" s="253"/>
      <c r="G9" s="253"/>
      <c r="H9" s="253"/>
      <c r="I9" s="23"/>
      <c r="J9" s="23"/>
      <c r="K9" s="23"/>
      <c r="L9" s="34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46" s="27" customFormat="1" ht="12" customHeight="1">
      <c r="A10" s="23"/>
      <c r="B10" s="24"/>
      <c r="C10" s="23"/>
      <c r="D10" s="20" t="s">
        <v>133</v>
      </c>
      <c r="E10" s="23"/>
      <c r="F10" s="23"/>
      <c r="G10" s="23"/>
      <c r="H10" s="23"/>
      <c r="I10" s="23"/>
      <c r="J10" s="23"/>
      <c r="K10" s="23"/>
      <c r="L10" s="34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46" s="27" customFormat="1" ht="16.5" customHeight="1">
      <c r="A11" s="23"/>
      <c r="B11" s="24"/>
      <c r="C11" s="23"/>
      <c r="D11" s="23"/>
      <c r="E11" s="246" t="s">
        <v>1128</v>
      </c>
      <c r="F11" s="253"/>
      <c r="G11" s="253"/>
      <c r="H11" s="253"/>
      <c r="I11" s="23"/>
      <c r="J11" s="23"/>
      <c r="K11" s="23"/>
      <c r="L11" s="34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46" s="27" customFormat="1">
      <c r="A12" s="23"/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34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46" s="27" customFormat="1" ht="12" customHeight="1">
      <c r="A13" s="23"/>
      <c r="B13" s="24"/>
      <c r="C13" s="23"/>
      <c r="D13" s="20" t="s">
        <v>18</v>
      </c>
      <c r="E13" s="23"/>
      <c r="F13" s="21" t="s">
        <v>1</v>
      </c>
      <c r="G13" s="23"/>
      <c r="H13" s="23"/>
      <c r="I13" s="20" t="s">
        <v>19</v>
      </c>
      <c r="J13" s="21" t="s">
        <v>1</v>
      </c>
      <c r="K13" s="23"/>
      <c r="L13" s="34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46" s="27" customFormat="1" ht="12" customHeight="1">
      <c r="A14" s="23"/>
      <c r="B14" s="24"/>
      <c r="C14" s="23"/>
      <c r="D14" s="20" t="s">
        <v>20</v>
      </c>
      <c r="E14" s="23"/>
      <c r="F14" s="21" t="s">
        <v>21</v>
      </c>
      <c r="G14" s="23"/>
      <c r="H14" s="23"/>
      <c r="I14" s="20" t="s">
        <v>22</v>
      </c>
      <c r="J14" s="95" t="str">
        <f>'Rekapitulace zakázky'!AN8</f>
        <v>7. 1. 2020</v>
      </c>
      <c r="K14" s="23"/>
      <c r="L14" s="34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46" s="27" customFormat="1" ht="10.9" customHeight="1">
      <c r="A15" s="23"/>
      <c r="B15" s="24"/>
      <c r="C15" s="23"/>
      <c r="D15" s="23"/>
      <c r="E15" s="23"/>
      <c r="F15" s="23"/>
      <c r="G15" s="23"/>
      <c r="H15" s="23"/>
      <c r="I15" s="23"/>
      <c r="J15" s="23"/>
      <c r="K15" s="23"/>
      <c r="L15" s="34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46" s="27" customFormat="1" ht="12" customHeight="1">
      <c r="A16" s="23"/>
      <c r="B16" s="24"/>
      <c r="C16" s="23"/>
      <c r="D16" s="20" t="s">
        <v>24</v>
      </c>
      <c r="E16" s="23"/>
      <c r="F16" s="23"/>
      <c r="G16" s="23"/>
      <c r="H16" s="23"/>
      <c r="I16" s="20" t="s">
        <v>25</v>
      </c>
      <c r="J16" s="21" t="str">
        <f>IF('Rekapitulace zakázky'!AN10="","",'Rekapitulace zakázky'!AN10)</f>
        <v/>
      </c>
      <c r="K16" s="23"/>
      <c r="L16" s="34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7" customFormat="1" ht="18" customHeight="1">
      <c r="A17" s="23"/>
      <c r="B17" s="24"/>
      <c r="C17" s="23"/>
      <c r="D17" s="23"/>
      <c r="E17" s="21" t="str">
        <f>IF('Rekapitulace zakázky'!E11="","",'Rekapitulace zakázky'!E11)</f>
        <v xml:space="preserve"> </v>
      </c>
      <c r="F17" s="23"/>
      <c r="G17" s="23"/>
      <c r="H17" s="23"/>
      <c r="I17" s="20" t="s">
        <v>26</v>
      </c>
      <c r="J17" s="21" t="str">
        <f>IF('Rekapitulace zakázky'!AN11="","",'Rekapitulace zakázky'!AN11)</f>
        <v/>
      </c>
      <c r="K17" s="23"/>
      <c r="L17" s="34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7" customFormat="1" ht="6.95" customHeight="1">
      <c r="A18" s="23"/>
      <c r="B18" s="24"/>
      <c r="C18" s="23"/>
      <c r="D18" s="23"/>
      <c r="E18" s="23"/>
      <c r="F18" s="23"/>
      <c r="G18" s="23"/>
      <c r="H18" s="23"/>
      <c r="I18" s="23"/>
      <c r="J18" s="23"/>
      <c r="K18" s="23"/>
      <c r="L18" s="34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7" customFormat="1" ht="12" customHeight="1">
      <c r="A19" s="23"/>
      <c r="B19" s="24"/>
      <c r="C19" s="23"/>
      <c r="D19" s="20" t="s">
        <v>27</v>
      </c>
      <c r="E19" s="23"/>
      <c r="F19" s="23"/>
      <c r="G19" s="23"/>
      <c r="H19" s="23"/>
      <c r="I19" s="20" t="s">
        <v>25</v>
      </c>
      <c r="J19" s="1" t="str">
        <f>'Rekapitulace zakázky'!AN13</f>
        <v>Vyplň údaj</v>
      </c>
      <c r="K19" s="23"/>
      <c r="L19" s="34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7" customFormat="1" ht="18" customHeight="1">
      <c r="A20" s="23"/>
      <c r="B20" s="24"/>
      <c r="C20" s="23"/>
      <c r="D20" s="23"/>
      <c r="E20" s="256" t="str">
        <f>'Rekapitulace zakázky'!E14</f>
        <v>Vyplň údaj</v>
      </c>
      <c r="F20" s="257"/>
      <c r="G20" s="257"/>
      <c r="H20" s="257"/>
      <c r="I20" s="20" t="s">
        <v>26</v>
      </c>
      <c r="J20" s="1" t="str">
        <f>'Rekapitulace zakázky'!AN14</f>
        <v>Vyplň údaj</v>
      </c>
      <c r="K20" s="23"/>
      <c r="L20" s="34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7" customFormat="1" ht="6.95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34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7" customFormat="1" ht="12" customHeight="1">
      <c r="A22" s="23"/>
      <c r="B22" s="24"/>
      <c r="C22" s="23"/>
      <c r="D22" s="20" t="s">
        <v>29</v>
      </c>
      <c r="E22" s="23"/>
      <c r="F22" s="23"/>
      <c r="G22" s="23"/>
      <c r="H22" s="23"/>
      <c r="I22" s="20" t="s">
        <v>25</v>
      </c>
      <c r="J22" s="21" t="s">
        <v>1</v>
      </c>
      <c r="K22" s="23"/>
      <c r="L22" s="34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7" customFormat="1" ht="18" customHeight="1">
      <c r="A23" s="23"/>
      <c r="B23" s="24"/>
      <c r="C23" s="23"/>
      <c r="D23" s="23"/>
      <c r="E23" s="21" t="s">
        <v>30</v>
      </c>
      <c r="F23" s="23"/>
      <c r="G23" s="23"/>
      <c r="H23" s="23"/>
      <c r="I23" s="20" t="s">
        <v>26</v>
      </c>
      <c r="J23" s="21" t="s">
        <v>1</v>
      </c>
      <c r="K23" s="23"/>
      <c r="L23" s="3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7" customFormat="1" ht="6.95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34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7" customFormat="1" ht="12" customHeight="1">
      <c r="A25" s="23"/>
      <c r="B25" s="24"/>
      <c r="C25" s="23"/>
      <c r="D25" s="20" t="s">
        <v>32</v>
      </c>
      <c r="E25" s="23"/>
      <c r="F25" s="23"/>
      <c r="G25" s="23"/>
      <c r="H25" s="23"/>
      <c r="I25" s="20" t="s">
        <v>25</v>
      </c>
      <c r="J25" s="21" t="str">
        <f>IF('Rekapitulace zakázky'!AN19="","",'Rekapitulace zakázky'!AN19)</f>
        <v/>
      </c>
      <c r="K25" s="23"/>
      <c r="L25" s="34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7" customFormat="1" ht="18" customHeight="1">
      <c r="A26" s="23"/>
      <c r="B26" s="24"/>
      <c r="C26" s="23"/>
      <c r="D26" s="23"/>
      <c r="E26" s="21" t="str">
        <f>IF('Rekapitulace zakázky'!E20="","",'Rekapitulace zakázky'!E20)</f>
        <v xml:space="preserve"> </v>
      </c>
      <c r="F26" s="23"/>
      <c r="G26" s="23"/>
      <c r="H26" s="23"/>
      <c r="I26" s="20" t="s">
        <v>26</v>
      </c>
      <c r="J26" s="21" t="str">
        <f>IF('Rekapitulace zakázky'!AN20="","",'Rekapitulace zakázky'!AN20)</f>
        <v/>
      </c>
      <c r="K26" s="23"/>
      <c r="L26" s="34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7" customFormat="1" ht="6.95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34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27" customFormat="1" ht="12" customHeight="1">
      <c r="A28" s="23"/>
      <c r="B28" s="24"/>
      <c r="C28" s="23"/>
      <c r="D28" s="20" t="s">
        <v>33</v>
      </c>
      <c r="E28" s="23"/>
      <c r="F28" s="23"/>
      <c r="G28" s="23"/>
      <c r="H28" s="23"/>
      <c r="I28" s="23"/>
      <c r="J28" s="23"/>
      <c r="K28" s="23"/>
      <c r="L28" s="34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99" customFormat="1" ht="16.5" customHeight="1">
      <c r="A29" s="96"/>
      <c r="B29" s="97"/>
      <c r="C29" s="96"/>
      <c r="D29" s="96"/>
      <c r="E29" s="241" t="s">
        <v>1</v>
      </c>
      <c r="F29" s="241"/>
      <c r="G29" s="241"/>
      <c r="H29" s="241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7" customFormat="1" ht="6.95" customHeight="1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  <c r="L30" s="34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27" customFormat="1" ht="6.95" customHeight="1">
      <c r="A31" s="23"/>
      <c r="B31" s="24"/>
      <c r="C31" s="23"/>
      <c r="D31" s="59"/>
      <c r="E31" s="59"/>
      <c r="F31" s="59"/>
      <c r="G31" s="59"/>
      <c r="H31" s="59"/>
      <c r="I31" s="59"/>
      <c r="J31" s="59"/>
      <c r="K31" s="59"/>
      <c r="L31" s="34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s="27" customFormat="1" ht="25.35" customHeight="1">
      <c r="A32" s="23"/>
      <c r="B32" s="24"/>
      <c r="C32" s="23"/>
      <c r="D32" s="100" t="s">
        <v>34</v>
      </c>
      <c r="E32" s="23"/>
      <c r="F32" s="23"/>
      <c r="G32" s="23"/>
      <c r="H32" s="23"/>
      <c r="I32" s="23"/>
      <c r="J32" s="101">
        <f>ROUND(J124, 2)</f>
        <v>0</v>
      </c>
      <c r="K32" s="23"/>
      <c r="L32" s="34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7" customFormat="1" ht="6.95" customHeight="1">
      <c r="A33" s="23"/>
      <c r="B33" s="24"/>
      <c r="C33" s="23"/>
      <c r="D33" s="59"/>
      <c r="E33" s="59"/>
      <c r="F33" s="59"/>
      <c r="G33" s="59"/>
      <c r="H33" s="59"/>
      <c r="I33" s="59"/>
      <c r="J33" s="59"/>
      <c r="K33" s="59"/>
      <c r="L33" s="34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7" customFormat="1" ht="14.45" customHeight="1">
      <c r="A34" s="23"/>
      <c r="B34" s="24"/>
      <c r="C34" s="23"/>
      <c r="D34" s="23"/>
      <c r="E34" s="23"/>
      <c r="F34" s="102" t="s">
        <v>36</v>
      </c>
      <c r="G34" s="23"/>
      <c r="H34" s="23"/>
      <c r="I34" s="102" t="s">
        <v>35</v>
      </c>
      <c r="J34" s="102" t="s">
        <v>37</v>
      </c>
      <c r="K34" s="23"/>
      <c r="L34" s="34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7" customFormat="1" ht="14.45" customHeight="1">
      <c r="A35" s="23"/>
      <c r="B35" s="24"/>
      <c r="C35" s="23"/>
      <c r="D35" s="103" t="s">
        <v>38</v>
      </c>
      <c r="E35" s="20" t="s">
        <v>39</v>
      </c>
      <c r="F35" s="104">
        <f>ROUND((SUM(BE124:BE140)),  2)</f>
        <v>0</v>
      </c>
      <c r="G35" s="23"/>
      <c r="H35" s="23"/>
      <c r="I35" s="105">
        <v>0.21</v>
      </c>
      <c r="J35" s="104">
        <f>ROUND(((SUM(BE124:BE140))*I35),  2)</f>
        <v>0</v>
      </c>
      <c r="K35" s="23"/>
      <c r="L35" s="34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7" customFormat="1" ht="14.45" customHeight="1">
      <c r="A36" s="23"/>
      <c r="B36" s="24"/>
      <c r="C36" s="23"/>
      <c r="D36" s="23"/>
      <c r="E36" s="20" t="s">
        <v>40</v>
      </c>
      <c r="F36" s="104">
        <f>ROUND((SUM(BF124:BF140)),  2)</f>
        <v>0</v>
      </c>
      <c r="G36" s="23"/>
      <c r="H36" s="23"/>
      <c r="I36" s="105">
        <v>0.15</v>
      </c>
      <c r="J36" s="104">
        <f>ROUND(((SUM(BF124:BF140))*I36),  2)</f>
        <v>0</v>
      </c>
      <c r="K36" s="23"/>
      <c r="L36" s="34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7" customFormat="1" ht="14.45" hidden="1" customHeight="1">
      <c r="A37" s="23"/>
      <c r="B37" s="24"/>
      <c r="C37" s="23"/>
      <c r="D37" s="23"/>
      <c r="E37" s="20" t="s">
        <v>41</v>
      </c>
      <c r="F37" s="104">
        <f>ROUND((SUM(BG124:BG140)),  2)</f>
        <v>0</v>
      </c>
      <c r="G37" s="23"/>
      <c r="H37" s="23"/>
      <c r="I37" s="105">
        <v>0.21</v>
      </c>
      <c r="J37" s="104">
        <f>0</f>
        <v>0</v>
      </c>
      <c r="K37" s="23"/>
      <c r="L37" s="34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7" customFormat="1" ht="14.45" hidden="1" customHeight="1">
      <c r="A38" s="23"/>
      <c r="B38" s="24"/>
      <c r="C38" s="23"/>
      <c r="D38" s="23"/>
      <c r="E38" s="20" t="s">
        <v>42</v>
      </c>
      <c r="F38" s="104">
        <f>ROUND((SUM(BH124:BH140)),  2)</f>
        <v>0</v>
      </c>
      <c r="G38" s="23"/>
      <c r="H38" s="23"/>
      <c r="I38" s="105">
        <v>0.15</v>
      </c>
      <c r="J38" s="104">
        <f>0</f>
        <v>0</v>
      </c>
      <c r="K38" s="23"/>
      <c r="L38" s="34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7" customFormat="1" ht="14.45" hidden="1" customHeight="1">
      <c r="A39" s="23"/>
      <c r="B39" s="24"/>
      <c r="C39" s="23"/>
      <c r="D39" s="23"/>
      <c r="E39" s="20" t="s">
        <v>43</v>
      </c>
      <c r="F39" s="104">
        <f>ROUND((SUM(BI124:BI140)),  2)</f>
        <v>0</v>
      </c>
      <c r="G39" s="23"/>
      <c r="H39" s="23"/>
      <c r="I39" s="105">
        <v>0</v>
      </c>
      <c r="J39" s="104">
        <f>0</f>
        <v>0</v>
      </c>
      <c r="K39" s="23"/>
      <c r="L39" s="34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7" customFormat="1" ht="6.95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34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7" customFormat="1" ht="25.35" customHeight="1">
      <c r="A41" s="23"/>
      <c r="B41" s="24"/>
      <c r="C41" s="106"/>
      <c r="D41" s="107" t="s">
        <v>44</v>
      </c>
      <c r="E41" s="53"/>
      <c r="F41" s="53"/>
      <c r="G41" s="108" t="s">
        <v>45</v>
      </c>
      <c r="H41" s="109" t="s">
        <v>46</v>
      </c>
      <c r="I41" s="53"/>
      <c r="J41" s="110">
        <f>SUM(J32:J39)</f>
        <v>0</v>
      </c>
      <c r="K41" s="111"/>
      <c r="L41" s="34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7" customFormat="1" ht="14.45" customHeight="1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34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ht="14.45" customHeight="1">
      <c r="B43" s="14"/>
      <c r="L43" s="14"/>
    </row>
    <row r="44" spans="1:31" ht="14.45" customHeight="1">
      <c r="B44" s="14"/>
      <c r="L44" s="14"/>
    </row>
    <row r="45" spans="1:31" ht="14.45" customHeight="1">
      <c r="B45" s="14"/>
      <c r="L45" s="14"/>
    </row>
    <row r="46" spans="1:31" ht="14.45" customHeight="1">
      <c r="B46" s="14"/>
      <c r="L46" s="14"/>
    </row>
    <row r="47" spans="1:31" ht="14.45" customHeight="1">
      <c r="B47" s="14"/>
      <c r="L47" s="14"/>
    </row>
    <row r="48" spans="1:31" ht="14.45" customHeight="1">
      <c r="B48" s="14"/>
      <c r="L48" s="14"/>
    </row>
    <row r="49" spans="1:31" ht="14.45" customHeight="1">
      <c r="B49" s="14"/>
      <c r="L49" s="14"/>
    </row>
    <row r="50" spans="1:31" s="27" customFormat="1" ht="14.45" customHeight="1">
      <c r="B50" s="34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34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27" customFormat="1" ht="12.75">
      <c r="A61" s="23"/>
      <c r="B61" s="24"/>
      <c r="C61" s="23"/>
      <c r="D61" s="37" t="s">
        <v>49</v>
      </c>
      <c r="E61" s="26"/>
      <c r="F61" s="112" t="s">
        <v>50</v>
      </c>
      <c r="G61" s="37" t="s">
        <v>49</v>
      </c>
      <c r="H61" s="26"/>
      <c r="I61" s="26"/>
      <c r="J61" s="113" t="s">
        <v>50</v>
      </c>
      <c r="K61" s="26"/>
      <c r="L61" s="34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27" customFormat="1" ht="12.75">
      <c r="A65" s="23"/>
      <c r="B65" s="24"/>
      <c r="C65" s="23"/>
      <c r="D65" s="35" t="s">
        <v>51</v>
      </c>
      <c r="E65" s="38"/>
      <c r="F65" s="38"/>
      <c r="G65" s="35" t="s">
        <v>52</v>
      </c>
      <c r="H65" s="38"/>
      <c r="I65" s="38"/>
      <c r="J65" s="38"/>
      <c r="K65" s="38"/>
      <c r="L65" s="34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27" customFormat="1" ht="12.75">
      <c r="A76" s="23"/>
      <c r="B76" s="24"/>
      <c r="C76" s="23"/>
      <c r="D76" s="37" t="s">
        <v>49</v>
      </c>
      <c r="E76" s="26"/>
      <c r="F76" s="112" t="s">
        <v>50</v>
      </c>
      <c r="G76" s="37" t="s">
        <v>49</v>
      </c>
      <c r="H76" s="26"/>
      <c r="I76" s="26"/>
      <c r="J76" s="113" t="s">
        <v>50</v>
      </c>
      <c r="K76" s="26"/>
      <c r="L76" s="34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s="27" customFormat="1" ht="14.45" customHeight="1">
      <c r="A77" s="23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34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81" spans="1:31" s="27" customFormat="1" ht="6.95" customHeight="1">
      <c r="A81" s="23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4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31" s="27" customFormat="1" ht="24.95" customHeight="1">
      <c r="A82" s="23"/>
      <c r="B82" s="24"/>
      <c r="C82" s="15" t="s">
        <v>135</v>
      </c>
      <c r="D82" s="23"/>
      <c r="E82" s="23"/>
      <c r="F82" s="23"/>
      <c r="G82" s="23"/>
      <c r="H82" s="23"/>
      <c r="I82" s="23"/>
      <c r="J82" s="23"/>
      <c r="K82" s="23"/>
      <c r="L82" s="34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s="27" customFormat="1" ht="6.95" customHeight="1">
      <c r="A83" s="23"/>
      <c r="B83" s="24"/>
      <c r="C83" s="23"/>
      <c r="D83" s="23"/>
      <c r="E83" s="23"/>
      <c r="F83" s="23"/>
      <c r="G83" s="23"/>
      <c r="H83" s="23"/>
      <c r="I83" s="23"/>
      <c r="J83" s="23"/>
      <c r="K83" s="23"/>
      <c r="L83" s="34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s="27" customFormat="1" ht="12" customHeight="1">
      <c r="A84" s="23"/>
      <c r="B84" s="24"/>
      <c r="C84" s="20" t="s">
        <v>16</v>
      </c>
      <c r="D84" s="23"/>
      <c r="E84" s="23"/>
      <c r="F84" s="23"/>
      <c r="G84" s="23"/>
      <c r="H84" s="23"/>
      <c r="I84" s="23"/>
      <c r="J84" s="23"/>
      <c r="K84" s="23"/>
      <c r="L84" s="34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s="27" customFormat="1" ht="16.5" customHeight="1">
      <c r="A85" s="23"/>
      <c r="B85" s="24"/>
      <c r="C85" s="23"/>
      <c r="D85" s="23"/>
      <c r="E85" s="254" t="str">
        <f>E7</f>
        <v>Oprava mostních objektů v úseku Choceň - Borohrádek</v>
      </c>
      <c r="F85" s="255"/>
      <c r="G85" s="255"/>
      <c r="H85" s="255"/>
      <c r="I85" s="23"/>
      <c r="J85" s="23"/>
      <c r="K85" s="23"/>
      <c r="L85" s="34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31" ht="12" customHeight="1">
      <c r="B86" s="14"/>
      <c r="C86" s="20" t="s">
        <v>129</v>
      </c>
      <c r="L86" s="14"/>
    </row>
    <row r="87" spans="1:31" s="27" customFormat="1" ht="16.5" customHeight="1">
      <c r="A87" s="23"/>
      <c r="B87" s="24"/>
      <c r="C87" s="23"/>
      <c r="D87" s="23"/>
      <c r="E87" s="254" t="s">
        <v>1036</v>
      </c>
      <c r="F87" s="253"/>
      <c r="G87" s="253"/>
      <c r="H87" s="253"/>
      <c r="I87" s="23"/>
      <c r="J87" s="23"/>
      <c r="K87" s="23"/>
      <c r="L87" s="34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s="27" customFormat="1" ht="12" customHeight="1">
      <c r="A88" s="23"/>
      <c r="B88" s="24"/>
      <c r="C88" s="20" t="s">
        <v>133</v>
      </c>
      <c r="D88" s="23"/>
      <c r="E88" s="23"/>
      <c r="F88" s="23"/>
      <c r="G88" s="23"/>
      <c r="H88" s="23"/>
      <c r="I88" s="23"/>
      <c r="J88" s="23"/>
      <c r="K88" s="23"/>
      <c r="L88" s="34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s="27" customFormat="1" ht="16.5" customHeight="1">
      <c r="A89" s="23"/>
      <c r="B89" s="24"/>
      <c r="C89" s="23"/>
      <c r="D89" s="23"/>
      <c r="E89" s="246" t="str">
        <f>E11</f>
        <v>SO 04 VRN - Vedlejší rozpočtové náklady Propustek v km 6,911</v>
      </c>
      <c r="F89" s="253"/>
      <c r="G89" s="253"/>
      <c r="H89" s="253"/>
      <c r="I89" s="23"/>
      <c r="J89" s="23"/>
      <c r="K89" s="23"/>
      <c r="L89" s="34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31" s="27" customFormat="1" ht="6.95" customHeight="1">
      <c r="A90" s="23"/>
      <c r="B90" s="24"/>
      <c r="C90" s="23"/>
      <c r="D90" s="23"/>
      <c r="E90" s="23"/>
      <c r="F90" s="23"/>
      <c r="G90" s="23"/>
      <c r="H90" s="23"/>
      <c r="I90" s="23"/>
      <c r="J90" s="23"/>
      <c r="K90" s="23"/>
      <c r="L90" s="34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s="27" customFormat="1" ht="12" customHeight="1">
      <c r="A91" s="23"/>
      <c r="B91" s="24"/>
      <c r="C91" s="20" t="s">
        <v>20</v>
      </c>
      <c r="D91" s="23"/>
      <c r="E91" s="23"/>
      <c r="F91" s="21" t="str">
        <f>F14</f>
        <v xml:space="preserve"> </v>
      </c>
      <c r="G91" s="23"/>
      <c r="H91" s="23"/>
      <c r="I91" s="20" t="s">
        <v>22</v>
      </c>
      <c r="J91" s="95" t="str">
        <f>IF(J14="","",J14)</f>
        <v>7. 1. 2020</v>
      </c>
      <c r="K91" s="23"/>
      <c r="L91" s="34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s="27" customFormat="1" ht="6.95" customHeight="1">
      <c r="A92" s="23"/>
      <c r="B92" s="24"/>
      <c r="C92" s="23"/>
      <c r="D92" s="23"/>
      <c r="E92" s="23"/>
      <c r="F92" s="23"/>
      <c r="G92" s="23"/>
      <c r="H92" s="23"/>
      <c r="I92" s="23"/>
      <c r="J92" s="23"/>
      <c r="K92" s="23"/>
      <c r="L92" s="34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s="27" customFormat="1" ht="15.2" customHeight="1">
      <c r="A93" s="23"/>
      <c r="B93" s="24"/>
      <c r="C93" s="20" t="s">
        <v>24</v>
      </c>
      <c r="D93" s="23"/>
      <c r="E93" s="23"/>
      <c r="F93" s="21" t="str">
        <f>E17</f>
        <v xml:space="preserve"> </v>
      </c>
      <c r="G93" s="23"/>
      <c r="H93" s="23"/>
      <c r="I93" s="20" t="s">
        <v>29</v>
      </c>
      <c r="J93" s="114" t="str">
        <f>E23</f>
        <v>MDS</v>
      </c>
      <c r="K93" s="23"/>
      <c r="L93" s="34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s="27" customFormat="1" ht="15.2" customHeight="1">
      <c r="A94" s="23"/>
      <c r="B94" s="24"/>
      <c r="C94" s="20" t="s">
        <v>27</v>
      </c>
      <c r="D94" s="23"/>
      <c r="E94" s="23"/>
      <c r="F94" s="21" t="str">
        <f>IF(E20="","",E20)</f>
        <v>Vyplň údaj</v>
      </c>
      <c r="G94" s="23"/>
      <c r="H94" s="23"/>
      <c r="I94" s="20" t="s">
        <v>32</v>
      </c>
      <c r="J94" s="114" t="str">
        <f>E26</f>
        <v xml:space="preserve"> </v>
      </c>
      <c r="K94" s="23"/>
      <c r="L94" s="34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s="27" customFormat="1" ht="10.35" customHeight="1">
      <c r="A95" s="23"/>
      <c r="B95" s="24"/>
      <c r="C95" s="23"/>
      <c r="D95" s="23"/>
      <c r="E95" s="23"/>
      <c r="F95" s="23"/>
      <c r="G95" s="23"/>
      <c r="H95" s="23"/>
      <c r="I95" s="23"/>
      <c r="J95" s="23"/>
      <c r="K95" s="23"/>
      <c r="L95" s="34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s="27" customFormat="1" ht="29.25" customHeight="1">
      <c r="A96" s="23"/>
      <c r="B96" s="24"/>
      <c r="C96" s="115" t="s">
        <v>136</v>
      </c>
      <c r="D96" s="106"/>
      <c r="E96" s="106"/>
      <c r="F96" s="106"/>
      <c r="G96" s="106"/>
      <c r="H96" s="106"/>
      <c r="I96" s="106"/>
      <c r="J96" s="116" t="s">
        <v>137</v>
      </c>
      <c r="K96" s="106"/>
      <c r="L96" s="34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47" s="27" customFormat="1" ht="10.35" customHeight="1">
      <c r="A97" s="23"/>
      <c r="B97" s="24"/>
      <c r="C97" s="23"/>
      <c r="D97" s="23"/>
      <c r="E97" s="23"/>
      <c r="F97" s="23"/>
      <c r="G97" s="23"/>
      <c r="H97" s="23"/>
      <c r="I97" s="23"/>
      <c r="J97" s="23"/>
      <c r="K97" s="23"/>
      <c r="L97" s="34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47" s="27" customFormat="1" ht="22.9" customHeight="1">
      <c r="A98" s="23"/>
      <c r="B98" s="24"/>
      <c r="C98" s="117" t="s">
        <v>138</v>
      </c>
      <c r="D98" s="23"/>
      <c r="E98" s="23"/>
      <c r="F98" s="23"/>
      <c r="G98" s="23"/>
      <c r="H98" s="23"/>
      <c r="I98" s="23"/>
      <c r="J98" s="101">
        <f>J124</f>
        <v>0</v>
      </c>
      <c r="K98" s="23"/>
      <c r="L98" s="34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U98" s="11" t="s">
        <v>139</v>
      </c>
    </row>
    <row r="99" spans="1:47" s="118" customFormat="1" ht="24.95" customHeight="1">
      <c r="B99" s="119"/>
      <c r="D99" s="120" t="s">
        <v>717</v>
      </c>
      <c r="E99" s="121"/>
      <c r="F99" s="121"/>
      <c r="G99" s="121"/>
      <c r="H99" s="121"/>
      <c r="I99" s="121"/>
      <c r="J99" s="122">
        <f>J125</f>
        <v>0</v>
      </c>
      <c r="L99" s="119"/>
    </row>
    <row r="100" spans="1:47" s="83" customFormat="1" ht="19.899999999999999" customHeight="1">
      <c r="B100" s="123"/>
      <c r="D100" s="124" t="s">
        <v>718</v>
      </c>
      <c r="E100" s="125"/>
      <c r="F100" s="125"/>
      <c r="G100" s="125"/>
      <c r="H100" s="125"/>
      <c r="I100" s="125"/>
      <c r="J100" s="126">
        <f>J126</f>
        <v>0</v>
      </c>
      <c r="L100" s="123"/>
    </row>
    <row r="101" spans="1:47" s="83" customFormat="1" ht="19.899999999999999" customHeight="1">
      <c r="B101" s="123"/>
      <c r="D101" s="124" t="s">
        <v>719</v>
      </c>
      <c r="E101" s="125"/>
      <c r="F101" s="125"/>
      <c r="G101" s="125"/>
      <c r="H101" s="125"/>
      <c r="I101" s="125"/>
      <c r="J101" s="126">
        <f>J131</f>
        <v>0</v>
      </c>
      <c r="L101" s="123"/>
    </row>
    <row r="102" spans="1:47" s="83" customFormat="1" ht="19.899999999999999" customHeight="1">
      <c r="B102" s="123"/>
      <c r="D102" s="124" t="s">
        <v>720</v>
      </c>
      <c r="E102" s="125"/>
      <c r="F102" s="125"/>
      <c r="G102" s="125"/>
      <c r="H102" s="125"/>
      <c r="I102" s="125"/>
      <c r="J102" s="126">
        <f>J138</f>
        <v>0</v>
      </c>
      <c r="L102" s="123"/>
    </row>
    <row r="103" spans="1:47" s="27" customFormat="1" ht="21.75" customHeight="1">
      <c r="A103" s="23"/>
      <c r="B103" s="24"/>
      <c r="C103" s="23"/>
      <c r="D103" s="23"/>
      <c r="E103" s="23"/>
      <c r="F103" s="23"/>
      <c r="G103" s="23"/>
      <c r="H103" s="23"/>
      <c r="I103" s="23"/>
      <c r="J103" s="23"/>
      <c r="K103" s="23"/>
      <c r="L103" s="34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</row>
    <row r="104" spans="1:47" s="27" customFormat="1" ht="6.95" customHeight="1">
      <c r="A104" s="23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34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</row>
    <row r="108" spans="1:47" s="27" customFormat="1" ht="6.95" customHeight="1">
      <c r="A108" s="23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34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</row>
    <row r="109" spans="1:47" s="27" customFormat="1" ht="24.95" customHeight="1">
      <c r="A109" s="23"/>
      <c r="B109" s="24"/>
      <c r="C109" s="15" t="s">
        <v>156</v>
      </c>
      <c r="D109" s="23"/>
      <c r="E109" s="23"/>
      <c r="F109" s="23"/>
      <c r="G109" s="23"/>
      <c r="H109" s="23"/>
      <c r="I109" s="23"/>
      <c r="J109" s="23"/>
      <c r="K109" s="23"/>
      <c r="L109" s="34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</row>
    <row r="110" spans="1:47" s="27" customFormat="1" ht="6.95" customHeight="1">
      <c r="A110" s="23"/>
      <c r="B110" s="24"/>
      <c r="C110" s="23"/>
      <c r="D110" s="23"/>
      <c r="E110" s="23"/>
      <c r="F110" s="23"/>
      <c r="G110" s="23"/>
      <c r="H110" s="23"/>
      <c r="I110" s="23"/>
      <c r="J110" s="23"/>
      <c r="K110" s="23"/>
      <c r="L110" s="34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1" spans="1:47" s="27" customFormat="1" ht="12" customHeight="1">
      <c r="A111" s="23"/>
      <c r="B111" s="24"/>
      <c r="C111" s="20" t="s">
        <v>16</v>
      </c>
      <c r="D111" s="23"/>
      <c r="E111" s="23"/>
      <c r="F111" s="23"/>
      <c r="G111" s="23"/>
      <c r="H111" s="23"/>
      <c r="I111" s="23"/>
      <c r="J111" s="23"/>
      <c r="K111" s="23"/>
      <c r="L111" s="34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</row>
    <row r="112" spans="1:47" s="27" customFormat="1" ht="16.5" customHeight="1">
      <c r="A112" s="23"/>
      <c r="B112" s="24"/>
      <c r="C112" s="23"/>
      <c r="D112" s="23"/>
      <c r="E112" s="254" t="str">
        <f>E7</f>
        <v>Oprava mostních objektů v úseku Choceň - Borohrádek</v>
      </c>
      <c r="F112" s="255"/>
      <c r="G112" s="255"/>
      <c r="H112" s="255"/>
      <c r="I112" s="23"/>
      <c r="J112" s="23"/>
      <c r="K112" s="23"/>
      <c r="L112" s="34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</row>
    <row r="113" spans="1:65" ht="12" customHeight="1">
      <c r="B113" s="14"/>
      <c r="C113" s="20" t="s">
        <v>129</v>
      </c>
      <c r="L113" s="14"/>
    </row>
    <row r="114" spans="1:65" s="27" customFormat="1" ht="16.5" customHeight="1">
      <c r="A114" s="23"/>
      <c r="B114" s="24"/>
      <c r="C114" s="23"/>
      <c r="D114" s="23"/>
      <c r="E114" s="254" t="s">
        <v>1036</v>
      </c>
      <c r="F114" s="253"/>
      <c r="G114" s="253"/>
      <c r="H114" s="253"/>
      <c r="I114" s="23"/>
      <c r="J114" s="23"/>
      <c r="K114" s="23"/>
      <c r="L114" s="34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5" spans="1:65" s="27" customFormat="1" ht="12" customHeight="1">
      <c r="A115" s="23"/>
      <c r="B115" s="24"/>
      <c r="C115" s="20" t="s">
        <v>133</v>
      </c>
      <c r="D115" s="23"/>
      <c r="E115" s="23"/>
      <c r="F115" s="23"/>
      <c r="G115" s="23"/>
      <c r="H115" s="23"/>
      <c r="I115" s="23"/>
      <c r="J115" s="23"/>
      <c r="K115" s="23"/>
      <c r="L115" s="34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spans="1:65" s="27" customFormat="1" ht="16.5" customHeight="1">
      <c r="A116" s="23"/>
      <c r="B116" s="24"/>
      <c r="C116" s="23"/>
      <c r="D116" s="23"/>
      <c r="E116" s="246" t="str">
        <f>E11</f>
        <v>SO 04 VRN - Vedlejší rozpočtové náklady Propustek v km 6,911</v>
      </c>
      <c r="F116" s="253"/>
      <c r="G116" s="253"/>
      <c r="H116" s="253"/>
      <c r="I116" s="23"/>
      <c r="J116" s="23"/>
      <c r="K116" s="23"/>
      <c r="L116" s="34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17" spans="1:65" s="27" customFormat="1" ht="6.95" customHeight="1">
      <c r="A117" s="23"/>
      <c r="B117" s="24"/>
      <c r="C117" s="23"/>
      <c r="D117" s="23"/>
      <c r="E117" s="23"/>
      <c r="F117" s="23"/>
      <c r="G117" s="23"/>
      <c r="H117" s="23"/>
      <c r="I117" s="23"/>
      <c r="J117" s="23"/>
      <c r="K117" s="23"/>
      <c r="L117" s="34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</row>
    <row r="118" spans="1:65" s="27" customFormat="1" ht="12" customHeight="1">
      <c r="A118" s="23"/>
      <c r="B118" s="24"/>
      <c r="C118" s="20" t="s">
        <v>20</v>
      </c>
      <c r="D118" s="23"/>
      <c r="E118" s="23"/>
      <c r="F118" s="21" t="str">
        <f>F14</f>
        <v xml:space="preserve"> </v>
      </c>
      <c r="G118" s="23"/>
      <c r="H118" s="23"/>
      <c r="I118" s="20" t="s">
        <v>22</v>
      </c>
      <c r="J118" s="95" t="str">
        <f>IF(J14="","",J14)</f>
        <v>7. 1. 2020</v>
      </c>
      <c r="K118" s="23"/>
      <c r="L118" s="34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spans="1:65" s="27" customFormat="1" ht="6.95" customHeight="1">
      <c r="A119" s="23"/>
      <c r="B119" s="24"/>
      <c r="C119" s="23"/>
      <c r="D119" s="23"/>
      <c r="E119" s="23"/>
      <c r="F119" s="23"/>
      <c r="G119" s="23"/>
      <c r="H119" s="23"/>
      <c r="I119" s="23"/>
      <c r="J119" s="23"/>
      <c r="K119" s="23"/>
      <c r="L119" s="34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</row>
    <row r="120" spans="1:65" s="27" customFormat="1" ht="15.2" customHeight="1">
      <c r="A120" s="23"/>
      <c r="B120" s="24"/>
      <c r="C120" s="20" t="s">
        <v>24</v>
      </c>
      <c r="D120" s="23"/>
      <c r="E120" s="23"/>
      <c r="F120" s="21" t="str">
        <f>E17</f>
        <v xml:space="preserve"> </v>
      </c>
      <c r="G120" s="23"/>
      <c r="H120" s="23"/>
      <c r="I120" s="20" t="s">
        <v>29</v>
      </c>
      <c r="J120" s="114" t="str">
        <f>E23</f>
        <v>MDS</v>
      </c>
      <c r="K120" s="23"/>
      <c r="L120" s="34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pans="1:65" s="27" customFormat="1" ht="15.2" customHeight="1">
      <c r="A121" s="23"/>
      <c r="B121" s="24"/>
      <c r="C121" s="20" t="s">
        <v>27</v>
      </c>
      <c r="D121" s="23"/>
      <c r="E121" s="23"/>
      <c r="F121" s="21" t="str">
        <f>IF(E20="","",E20)</f>
        <v>Vyplň údaj</v>
      </c>
      <c r="G121" s="23"/>
      <c r="H121" s="23"/>
      <c r="I121" s="20" t="s">
        <v>32</v>
      </c>
      <c r="J121" s="114" t="str">
        <f>E26</f>
        <v xml:space="preserve"> </v>
      </c>
      <c r="K121" s="23"/>
      <c r="L121" s="34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pans="1:65" s="27" customFormat="1" ht="10.35" customHeight="1">
      <c r="A122" s="23"/>
      <c r="B122" s="24"/>
      <c r="C122" s="23"/>
      <c r="D122" s="23"/>
      <c r="E122" s="23"/>
      <c r="F122" s="23"/>
      <c r="G122" s="23"/>
      <c r="H122" s="23"/>
      <c r="I122" s="23"/>
      <c r="J122" s="23"/>
      <c r="K122" s="23"/>
      <c r="L122" s="34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pans="1:65" s="133" customFormat="1" ht="29.25" customHeight="1">
      <c r="A123" s="127"/>
      <c r="B123" s="128"/>
      <c r="C123" s="129" t="s">
        <v>157</v>
      </c>
      <c r="D123" s="130" t="s">
        <v>59</v>
      </c>
      <c r="E123" s="130" t="s">
        <v>55</v>
      </c>
      <c r="F123" s="130" t="s">
        <v>56</v>
      </c>
      <c r="G123" s="130" t="s">
        <v>158</v>
      </c>
      <c r="H123" s="130" t="s">
        <v>159</v>
      </c>
      <c r="I123" s="130" t="s">
        <v>160</v>
      </c>
      <c r="J123" s="130" t="s">
        <v>137</v>
      </c>
      <c r="K123" s="131" t="s">
        <v>161</v>
      </c>
      <c r="L123" s="132"/>
      <c r="M123" s="55" t="s">
        <v>1</v>
      </c>
      <c r="N123" s="56" t="s">
        <v>38</v>
      </c>
      <c r="O123" s="56" t="s">
        <v>162</v>
      </c>
      <c r="P123" s="56" t="s">
        <v>163</v>
      </c>
      <c r="Q123" s="56" t="s">
        <v>164</v>
      </c>
      <c r="R123" s="56" t="s">
        <v>165</v>
      </c>
      <c r="S123" s="56" t="s">
        <v>166</v>
      </c>
      <c r="T123" s="57" t="s">
        <v>167</v>
      </c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</row>
    <row r="124" spans="1:65" s="27" customFormat="1" ht="22.9" customHeight="1">
      <c r="A124" s="23"/>
      <c r="B124" s="24"/>
      <c r="C124" s="63" t="s">
        <v>168</v>
      </c>
      <c r="D124" s="23"/>
      <c r="E124" s="23"/>
      <c r="F124" s="23"/>
      <c r="G124" s="23"/>
      <c r="H124" s="23"/>
      <c r="I124" s="23"/>
      <c r="J124" s="134">
        <f>BK124</f>
        <v>0</v>
      </c>
      <c r="K124" s="23"/>
      <c r="L124" s="24"/>
      <c r="M124" s="58"/>
      <c r="N124" s="49"/>
      <c r="O124" s="59"/>
      <c r="P124" s="135">
        <f>P125</f>
        <v>0</v>
      </c>
      <c r="Q124" s="59"/>
      <c r="R124" s="135">
        <f>R125</f>
        <v>0</v>
      </c>
      <c r="S124" s="59"/>
      <c r="T124" s="136">
        <f>T125</f>
        <v>0</v>
      </c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T124" s="11" t="s">
        <v>73</v>
      </c>
      <c r="AU124" s="11" t="s">
        <v>139</v>
      </c>
      <c r="BK124" s="137">
        <f>BK125</f>
        <v>0</v>
      </c>
    </row>
    <row r="125" spans="1:65" s="138" customFormat="1" ht="25.9" customHeight="1">
      <c r="B125" s="139"/>
      <c r="D125" s="140" t="s">
        <v>73</v>
      </c>
      <c r="E125" s="141" t="s">
        <v>721</v>
      </c>
      <c r="F125" s="141" t="s">
        <v>722</v>
      </c>
      <c r="J125" s="142">
        <f>BK125</f>
        <v>0</v>
      </c>
      <c r="L125" s="139"/>
      <c r="M125" s="143"/>
      <c r="N125" s="144"/>
      <c r="O125" s="144"/>
      <c r="P125" s="145">
        <f>P126+P131+P138</f>
        <v>0</v>
      </c>
      <c r="Q125" s="144"/>
      <c r="R125" s="145">
        <f>R126+R131+R138</f>
        <v>0</v>
      </c>
      <c r="S125" s="144"/>
      <c r="T125" s="146">
        <f>T126+T131+T138</f>
        <v>0</v>
      </c>
      <c r="AR125" s="140" t="s">
        <v>199</v>
      </c>
      <c r="AT125" s="147" t="s">
        <v>73</v>
      </c>
      <c r="AU125" s="147" t="s">
        <v>74</v>
      </c>
      <c r="AY125" s="140" t="s">
        <v>171</v>
      </c>
      <c r="BK125" s="148">
        <f>BK126+BK131+BK138</f>
        <v>0</v>
      </c>
    </row>
    <row r="126" spans="1:65" s="138" customFormat="1" ht="22.9" customHeight="1">
      <c r="B126" s="139"/>
      <c r="D126" s="140" t="s">
        <v>73</v>
      </c>
      <c r="E126" s="149" t="s">
        <v>723</v>
      </c>
      <c r="F126" s="149" t="s">
        <v>724</v>
      </c>
      <c r="J126" s="150">
        <f>BK126</f>
        <v>0</v>
      </c>
      <c r="L126" s="139"/>
      <c r="M126" s="143"/>
      <c r="N126" s="144"/>
      <c r="O126" s="144"/>
      <c r="P126" s="145">
        <f>SUM(P127:P130)</f>
        <v>0</v>
      </c>
      <c r="Q126" s="144"/>
      <c r="R126" s="145">
        <f>SUM(R127:R130)</f>
        <v>0</v>
      </c>
      <c r="S126" s="144"/>
      <c r="T126" s="146">
        <f>SUM(T127:T130)</f>
        <v>0</v>
      </c>
      <c r="AR126" s="140" t="s">
        <v>199</v>
      </c>
      <c r="AT126" s="147" t="s">
        <v>73</v>
      </c>
      <c r="AU126" s="147" t="s">
        <v>81</v>
      </c>
      <c r="AY126" s="140" t="s">
        <v>171</v>
      </c>
      <c r="BK126" s="148">
        <f>SUM(BK127:BK130)</f>
        <v>0</v>
      </c>
    </row>
    <row r="127" spans="1:65" s="27" customFormat="1" ht="16.5" customHeight="1">
      <c r="A127" s="23"/>
      <c r="B127" s="24"/>
      <c r="C127" s="151" t="s">
        <v>81</v>
      </c>
      <c r="D127" s="151" t="s">
        <v>173</v>
      </c>
      <c r="E127" s="152" t="s">
        <v>725</v>
      </c>
      <c r="F127" s="153" t="s">
        <v>726</v>
      </c>
      <c r="G127" s="154" t="s">
        <v>727</v>
      </c>
      <c r="H127" s="155">
        <v>1</v>
      </c>
      <c r="I127" s="5"/>
      <c r="J127" s="156">
        <f>ROUND(I127*H127,2)</f>
        <v>0</v>
      </c>
      <c r="K127" s="153" t="s">
        <v>177</v>
      </c>
      <c r="L127" s="24"/>
      <c r="M127" s="157" t="s">
        <v>1</v>
      </c>
      <c r="N127" s="158" t="s">
        <v>39</v>
      </c>
      <c r="O127" s="51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R127" s="161" t="s">
        <v>728</v>
      </c>
      <c r="AT127" s="161" t="s">
        <v>173</v>
      </c>
      <c r="AU127" s="161" t="s">
        <v>83</v>
      </c>
      <c r="AY127" s="11" t="s">
        <v>171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1" t="s">
        <v>81</v>
      </c>
      <c r="BK127" s="162">
        <f>ROUND(I127*H127,2)</f>
        <v>0</v>
      </c>
      <c r="BL127" s="11" t="s">
        <v>728</v>
      </c>
      <c r="BM127" s="161" t="s">
        <v>1129</v>
      </c>
    </row>
    <row r="128" spans="1:65" s="27" customFormat="1">
      <c r="A128" s="23"/>
      <c r="B128" s="24"/>
      <c r="C128" s="23"/>
      <c r="D128" s="163" t="s">
        <v>180</v>
      </c>
      <c r="E128" s="23"/>
      <c r="F128" s="164" t="s">
        <v>726</v>
      </c>
      <c r="G128" s="23"/>
      <c r="H128" s="23"/>
      <c r="I128" s="3"/>
      <c r="J128" s="23"/>
      <c r="K128" s="23"/>
      <c r="L128" s="24"/>
      <c r="M128" s="165"/>
      <c r="N128" s="166"/>
      <c r="O128" s="51"/>
      <c r="P128" s="51"/>
      <c r="Q128" s="51"/>
      <c r="R128" s="51"/>
      <c r="S128" s="51"/>
      <c r="T128" s="52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T128" s="11" t="s">
        <v>180</v>
      </c>
      <c r="AU128" s="11" t="s">
        <v>83</v>
      </c>
    </row>
    <row r="129" spans="1:65" s="27" customFormat="1" ht="16.5" customHeight="1">
      <c r="A129" s="23"/>
      <c r="B129" s="24"/>
      <c r="C129" s="151" t="s">
        <v>83</v>
      </c>
      <c r="D129" s="151" t="s">
        <v>173</v>
      </c>
      <c r="E129" s="152" t="s">
        <v>730</v>
      </c>
      <c r="F129" s="153" t="s">
        <v>731</v>
      </c>
      <c r="G129" s="154" t="s">
        <v>727</v>
      </c>
      <c r="H129" s="155">
        <v>1</v>
      </c>
      <c r="I129" s="5"/>
      <c r="J129" s="156">
        <f>ROUND(I129*H129,2)</f>
        <v>0</v>
      </c>
      <c r="K129" s="153" t="s">
        <v>177</v>
      </c>
      <c r="L129" s="24"/>
      <c r="M129" s="157" t="s">
        <v>1</v>
      </c>
      <c r="N129" s="158" t="s">
        <v>39</v>
      </c>
      <c r="O129" s="51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R129" s="161" t="s">
        <v>728</v>
      </c>
      <c r="AT129" s="161" t="s">
        <v>173</v>
      </c>
      <c r="AU129" s="161" t="s">
        <v>83</v>
      </c>
      <c r="AY129" s="11" t="s">
        <v>171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1" t="s">
        <v>81</v>
      </c>
      <c r="BK129" s="162">
        <f>ROUND(I129*H129,2)</f>
        <v>0</v>
      </c>
      <c r="BL129" s="11" t="s">
        <v>728</v>
      </c>
      <c r="BM129" s="161" t="s">
        <v>1130</v>
      </c>
    </row>
    <row r="130" spans="1:65" s="27" customFormat="1">
      <c r="A130" s="23"/>
      <c r="B130" s="24"/>
      <c r="C130" s="23"/>
      <c r="D130" s="163" t="s">
        <v>180</v>
      </c>
      <c r="E130" s="23"/>
      <c r="F130" s="164" t="s">
        <v>731</v>
      </c>
      <c r="G130" s="23"/>
      <c r="H130" s="23"/>
      <c r="I130" s="3"/>
      <c r="J130" s="23"/>
      <c r="K130" s="23"/>
      <c r="L130" s="24"/>
      <c r="M130" s="165"/>
      <c r="N130" s="166"/>
      <c r="O130" s="51"/>
      <c r="P130" s="51"/>
      <c r="Q130" s="51"/>
      <c r="R130" s="51"/>
      <c r="S130" s="51"/>
      <c r="T130" s="52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T130" s="11" t="s">
        <v>180</v>
      </c>
      <c r="AU130" s="11" t="s">
        <v>83</v>
      </c>
    </row>
    <row r="131" spans="1:65" s="138" customFormat="1" ht="22.9" customHeight="1">
      <c r="B131" s="139"/>
      <c r="D131" s="140" t="s">
        <v>73</v>
      </c>
      <c r="E131" s="149" t="s">
        <v>733</v>
      </c>
      <c r="F131" s="149" t="s">
        <v>734</v>
      </c>
      <c r="I131" s="4"/>
      <c r="J131" s="150">
        <f>BK131</f>
        <v>0</v>
      </c>
      <c r="L131" s="139"/>
      <c r="M131" s="143"/>
      <c r="N131" s="144"/>
      <c r="O131" s="144"/>
      <c r="P131" s="145">
        <f>SUM(P132:P137)</f>
        <v>0</v>
      </c>
      <c r="Q131" s="144"/>
      <c r="R131" s="145">
        <f>SUM(R132:R137)</f>
        <v>0</v>
      </c>
      <c r="S131" s="144"/>
      <c r="T131" s="146">
        <f>SUM(T132:T137)</f>
        <v>0</v>
      </c>
      <c r="AR131" s="140" t="s">
        <v>199</v>
      </c>
      <c r="AT131" s="147" t="s">
        <v>73</v>
      </c>
      <c r="AU131" s="147" t="s">
        <v>81</v>
      </c>
      <c r="AY131" s="140" t="s">
        <v>171</v>
      </c>
      <c r="BK131" s="148">
        <f>SUM(BK132:BK137)</f>
        <v>0</v>
      </c>
    </row>
    <row r="132" spans="1:65" s="27" customFormat="1" ht="16.5" customHeight="1">
      <c r="A132" s="23"/>
      <c r="B132" s="24"/>
      <c r="C132" s="151" t="s">
        <v>188</v>
      </c>
      <c r="D132" s="151" t="s">
        <v>173</v>
      </c>
      <c r="E132" s="152" t="s">
        <v>735</v>
      </c>
      <c r="F132" s="153" t="s">
        <v>734</v>
      </c>
      <c r="G132" s="154" t="s">
        <v>727</v>
      </c>
      <c r="H132" s="155">
        <v>1</v>
      </c>
      <c r="I132" s="5"/>
      <c r="J132" s="156">
        <f>ROUND(I132*H132,2)</f>
        <v>0</v>
      </c>
      <c r="K132" s="153" t="s">
        <v>177</v>
      </c>
      <c r="L132" s="24"/>
      <c r="M132" s="157" t="s">
        <v>1</v>
      </c>
      <c r="N132" s="158" t="s">
        <v>39</v>
      </c>
      <c r="O132" s="51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R132" s="161" t="s">
        <v>728</v>
      </c>
      <c r="AT132" s="161" t="s">
        <v>173</v>
      </c>
      <c r="AU132" s="161" t="s">
        <v>83</v>
      </c>
      <c r="AY132" s="11" t="s">
        <v>171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1" t="s">
        <v>81</v>
      </c>
      <c r="BK132" s="162">
        <f>ROUND(I132*H132,2)</f>
        <v>0</v>
      </c>
      <c r="BL132" s="11" t="s">
        <v>728</v>
      </c>
      <c r="BM132" s="161" t="s">
        <v>1131</v>
      </c>
    </row>
    <row r="133" spans="1:65" s="27" customFormat="1">
      <c r="A133" s="23"/>
      <c r="B133" s="24"/>
      <c r="C133" s="23"/>
      <c r="D133" s="163" t="s">
        <v>180</v>
      </c>
      <c r="E133" s="23"/>
      <c r="F133" s="164" t="s">
        <v>734</v>
      </c>
      <c r="G133" s="23"/>
      <c r="H133" s="23"/>
      <c r="I133" s="3"/>
      <c r="J133" s="23"/>
      <c r="K133" s="23"/>
      <c r="L133" s="24"/>
      <c r="M133" s="165"/>
      <c r="N133" s="166"/>
      <c r="O133" s="51"/>
      <c r="P133" s="51"/>
      <c r="Q133" s="51"/>
      <c r="R133" s="51"/>
      <c r="S133" s="51"/>
      <c r="T133" s="52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T133" s="11" t="s">
        <v>180</v>
      </c>
      <c r="AU133" s="11" t="s">
        <v>83</v>
      </c>
    </row>
    <row r="134" spans="1:65" s="27" customFormat="1" ht="16.5" customHeight="1">
      <c r="A134" s="23"/>
      <c r="B134" s="24"/>
      <c r="C134" s="151" t="s">
        <v>178</v>
      </c>
      <c r="D134" s="151" t="s">
        <v>173</v>
      </c>
      <c r="E134" s="152" t="s">
        <v>737</v>
      </c>
      <c r="F134" s="153" t="s">
        <v>738</v>
      </c>
      <c r="G134" s="154" t="s">
        <v>727</v>
      </c>
      <c r="H134" s="155">
        <v>1</v>
      </c>
      <c r="I134" s="5"/>
      <c r="J134" s="156">
        <f>ROUND(I134*H134,2)</f>
        <v>0</v>
      </c>
      <c r="K134" s="153" t="s">
        <v>177</v>
      </c>
      <c r="L134" s="24"/>
      <c r="M134" s="157" t="s">
        <v>1</v>
      </c>
      <c r="N134" s="158" t="s">
        <v>39</v>
      </c>
      <c r="O134" s="51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R134" s="161" t="s">
        <v>728</v>
      </c>
      <c r="AT134" s="161" t="s">
        <v>173</v>
      </c>
      <c r="AU134" s="161" t="s">
        <v>83</v>
      </c>
      <c r="AY134" s="11" t="s">
        <v>171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1" t="s">
        <v>81</v>
      </c>
      <c r="BK134" s="162">
        <f>ROUND(I134*H134,2)</f>
        <v>0</v>
      </c>
      <c r="BL134" s="11" t="s">
        <v>728</v>
      </c>
      <c r="BM134" s="161" t="s">
        <v>1132</v>
      </c>
    </row>
    <row r="135" spans="1:65" s="27" customFormat="1">
      <c r="A135" s="23"/>
      <c r="B135" s="24"/>
      <c r="C135" s="23"/>
      <c r="D135" s="163" t="s">
        <v>180</v>
      </c>
      <c r="E135" s="23"/>
      <c r="F135" s="164" t="s">
        <v>738</v>
      </c>
      <c r="G135" s="23"/>
      <c r="H135" s="23"/>
      <c r="I135" s="3"/>
      <c r="J135" s="23"/>
      <c r="K135" s="23"/>
      <c r="L135" s="24"/>
      <c r="M135" s="165"/>
      <c r="N135" s="166"/>
      <c r="O135" s="51"/>
      <c r="P135" s="51"/>
      <c r="Q135" s="51"/>
      <c r="R135" s="51"/>
      <c r="S135" s="51"/>
      <c r="T135" s="52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T135" s="11" t="s">
        <v>180</v>
      </c>
      <c r="AU135" s="11" t="s">
        <v>83</v>
      </c>
    </row>
    <row r="136" spans="1:65" s="27" customFormat="1" ht="16.5" customHeight="1">
      <c r="A136" s="23"/>
      <c r="B136" s="24"/>
      <c r="C136" s="151" t="s">
        <v>199</v>
      </c>
      <c r="D136" s="151" t="s">
        <v>173</v>
      </c>
      <c r="E136" s="152" t="s">
        <v>740</v>
      </c>
      <c r="F136" s="153" t="s">
        <v>741</v>
      </c>
      <c r="G136" s="154" t="s">
        <v>727</v>
      </c>
      <c r="H136" s="155">
        <v>1</v>
      </c>
      <c r="I136" s="5"/>
      <c r="J136" s="156">
        <f>ROUND(I136*H136,2)</f>
        <v>0</v>
      </c>
      <c r="K136" s="153" t="s">
        <v>177</v>
      </c>
      <c r="L136" s="24"/>
      <c r="M136" s="157" t="s">
        <v>1</v>
      </c>
      <c r="N136" s="158" t="s">
        <v>39</v>
      </c>
      <c r="O136" s="51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R136" s="161" t="s">
        <v>728</v>
      </c>
      <c r="AT136" s="161" t="s">
        <v>173</v>
      </c>
      <c r="AU136" s="161" t="s">
        <v>83</v>
      </c>
      <c r="AY136" s="11" t="s">
        <v>171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1" t="s">
        <v>81</v>
      </c>
      <c r="BK136" s="162">
        <f>ROUND(I136*H136,2)</f>
        <v>0</v>
      </c>
      <c r="BL136" s="11" t="s">
        <v>728</v>
      </c>
      <c r="BM136" s="161" t="s">
        <v>1133</v>
      </c>
    </row>
    <row r="137" spans="1:65" s="27" customFormat="1">
      <c r="A137" s="23"/>
      <c r="B137" s="24"/>
      <c r="C137" s="23"/>
      <c r="D137" s="163" t="s">
        <v>180</v>
      </c>
      <c r="E137" s="23"/>
      <c r="F137" s="164" t="s">
        <v>741</v>
      </c>
      <c r="G137" s="23"/>
      <c r="H137" s="23"/>
      <c r="I137" s="3"/>
      <c r="J137" s="23"/>
      <c r="K137" s="23"/>
      <c r="L137" s="24"/>
      <c r="M137" s="165"/>
      <c r="N137" s="166"/>
      <c r="O137" s="51"/>
      <c r="P137" s="51"/>
      <c r="Q137" s="51"/>
      <c r="R137" s="51"/>
      <c r="S137" s="51"/>
      <c r="T137" s="52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T137" s="11" t="s">
        <v>180</v>
      </c>
      <c r="AU137" s="11" t="s">
        <v>83</v>
      </c>
    </row>
    <row r="138" spans="1:65" s="138" customFormat="1" ht="22.9" customHeight="1">
      <c r="B138" s="139"/>
      <c r="D138" s="140" t="s">
        <v>73</v>
      </c>
      <c r="E138" s="149" t="s">
        <v>743</v>
      </c>
      <c r="F138" s="149" t="s">
        <v>744</v>
      </c>
      <c r="I138" s="4"/>
      <c r="J138" s="150">
        <f>BK138</f>
        <v>0</v>
      </c>
      <c r="L138" s="139"/>
      <c r="M138" s="143"/>
      <c r="N138" s="144"/>
      <c r="O138" s="144"/>
      <c r="P138" s="145">
        <f>SUM(P139:P140)</f>
        <v>0</v>
      </c>
      <c r="Q138" s="144"/>
      <c r="R138" s="145">
        <f>SUM(R139:R140)</f>
        <v>0</v>
      </c>
      <c r="S138" s="144"/>
      <c r="T138" s="146">
        <f>SUM(T139:T140)</f>
        <v>0</v>
      </c>
      <c r="AR138" s="140" t="s">
        <v>199</v>
      </c>
      <c r="AT138" s="147" t="s">
        <v>73</v>
      </c>
      <c r="AU138" s="147" t="s">
        <v>81</v>
      </c>
      <c r="AY138" s="140" t="s">
        <v>171</v>
      </c>
      <c r="BK138" s="148">
        <f>SUM(BK139:BK140)</f>
        <v>0</v>
      </c>
    </row>
    <row r="139" spans="1:65" s="27" customFormat="1" ht="16.5" customHeight="1">
      <c r="A139" s="23"/>
      <c r="B139" s="24"/>
      <c r="C139" s="151" t="s">
        <v>204</v>
      </c>
      <c r="D139" s="151" t="s">
        <v>173</v>
      </c>
      <c r="E139" s="152" t="s">
        <v>745</v>
      </c>
      <c r="F139" s="153" t="s">
        <v>746</v>
      </c>
      <c r="G139" s="154" t="s">
        <v>727</v>
      </c>
      <c r="H139" s="155">
        <v>1</v>
      </c>
      <c r="I139" s="5"/>
      <c r="J139" s="156">
        <f>ROUND(I139*H139,2)</f>
        <v>0</v>
      </c>
      <c r="K139" s="153" t="s">
        <v>177</v>
      </c>
      <c r="L139" s="24"/>
      <c r="M139" s="157" t="s">
        <v>1</v>
      </c>
      <c r="N139" s="158" t="s">
        <v>39</v>
      </c>
      <c r="O139" s="51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R139" s="161" t="s">
        <v>728</v>
      </c>
      <c r="AT139" s="161" t="s">
        <v>173</v>
      </c>
      <c r="AU139" s="161" t="s">
        <v>83</v>
      </c>
      <c r="AY139" s="11" t="s">
        <v>171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1" t="s">
        <v>81</v>
      </c>
      <c r="BK139" s="162">
        <f>ROUND(I139*H139,2)</f>
        <v>0</v>
      </c>
      <c r="BL139" s="11" t="s">
        <v>728</v>
      </c>
      <c r="BM139" s="161" t="s">
        <v>1134</v>
      </c>
    </row>
    <row r="140" spans="1:65" s="27" customFormat="1">
      <c r="A140" s="23"/>
      <c r="B140" s="24"/>
      <c r="C140" s="23"/>
      <c r="D140" s="163" t="s">
        <v>180</v>
      </c>
      <c r="E140" s="23"/>
      <c r="F140" s="164" t="s">
        <v>746</v>
      </c>
      <c r="G140" s="23"/>
      <c r="H140" s="23"/>
      <c r="I140" s="23"/>
      <c r="J140" s="23"/>
      <c r="K140" s="23"/>
      <c r="L140" s="24"/>
      <c r="M140" s="198"/>
      <c r="N140" s="199"/>
      <c r="O140" s="200"/>
      <c r="P140" s="200"/>
      <c r="Q140" s="200"/>
      <c r="R140" s="200"/>
      <c r="S140" s="200"/>
      <c r="T140" s="201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T140" s="11" t="s">
        <v>180</v>
      </c>
      <c r="AU140" s="11" t="s">
        <v>83</v>
      </c>
    </row>
    <row r="141" spans="1:65" s="27" customFormat="1" ht="6.95" customHeight="1">
      <c r="A141" s="23"/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24"/>
      <c r="M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</row>
  </sheetData>
  <sheetProtection password="9F15" sheet="1" objects="1" scenarios="1"/>
  <autoFilter ref="C123:K140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3"/>
  <sheetViews>
    <sheetView showGridLines="0" workbookViewId="0">
      <selection activeCell="D13" sqref="D13"/>
    </sheetView>
  </sheetViews>
  <sheetFormatPr defaultRowHeight="11.25"/>
  <cols>
    <col min="1" max="1" width="8.33203125" style="10" customWidth="1"/>
    <col min="2" max="2" width="1.6640625" style="10" customWidth="1"/>
    <col min="3" max="3" width="25" style="10" customWidth="1"/>
    <col min="4" max="4" width="75.83203125" style="10" customWidth="1"/>
    <col min="5" max="5" width="13.33203125" style="10" customWidth="1"/>
    <col min="6" max="6" width="20" style="10" customWidth="1"/>
    <col min="7" max="7" width="1.6640625" style="10" customWidth="1"/>
    <col min="8" max="8" width="8.33203125" style="10" customWidth="1"/>
    <col min="9" max="16384" width="9.33203125" style="10"/>
  </cols>
  <sheetData>
    <row r="1" spans="1:8" ht="11.25" customHeight="1"/>
    <row r="2" spans="1:8" ht="36.950000000000003" customHeight="1"/>
    <row r="3" spans="1:8" ht="6.95" customHeight="1">
      <c r="B3" s="12"/>
      <c r="C3" s="13"/>
      <c r="D3" s="13"/>
      <c r="E3" s="13"/>
      <c r="F3" s="13"/>
      <c r="G3" s="13"/>
      <c r="H3" s="14"/>
    </row>
    <row r="4" spans="1:8" ht="24.95" customHeight="1">
      <c r="B4" s="14"/>
      <c r="C4" s="15" t="s">
        <v>1135</v>
      </c>
      <c r="H4" s="14"/>
    </row>
    <row r="5" spans="1:8" ht="12" customHeight="1">
      <c r="B5" s="14"/>
      <c r="C5" s="18" t="s">
        <v>13</v>
      </c>
      <c r="D5" s="241" t="s">
        <v>14</v>
      </c>
      <c r="E5" s="220"/>
      <c r="F5" s="220"/>
      <c r="H5" s="14"/>
    </row>
    <row r="6" spans="1:8" ht="36.950000000000003" customHeight="1">
      <c r="B6" s="14"/>
      <c r="C6" s="19" t="s">
        <v>16</v>
      </c>
      <c r="D6" s="238" t="s">
        <v>17</v>
      </c>
      <c r="E6" s="220"/>
      <c r="F6" s="220"/>
      <c r="H6" s="14"/>
    </row>
    <row r="7" spans="1:8" ht="16.5" customHeight="1">
      <c r="B7" s="14"/>
      <c r="C7" s="20" t="s">
        <v>22</v>
      </c>
      <c r="D7" s="95" t="str">
        <f>'Rekapitulace zakázky'!AN8</f>
        <v>7. 1. 2020</v>
      </c>
      <c r="H7" s="14"/>
    </row>
    <row r="8" spans="1:8" s="27" customFormat="1" ht="10.9" customHeight="1">
      <c r="A8" s="23"/>
      <c r="B8" s="24"/>
      <c r="C8" s="23"/>
      <c r="D8" s="23"/>
      <c r="E8" s="23"/>
      <c r="F8" s="23"/>
      <c r="G8" s="23"/>
      <c r="H8" s="24"/>
    </row>
    <row r="9" spans="1:8" s="133" customFormat="1" ht="29.25" customHeight="1">
      <c r="A9" s="127"/>
      <c r="B9" s="128"/>
      <c r="C9" s="129" t="s">
        <v>55</v>
      </c>
      <c r="D9" s="130" t="s">
        <v>56</v>
      </c>
      <c r="E9" s="130" t="s">
        <v>158</v>
      </c>
      <c r="F9" s="131" t="s">
        <v>1136</v>
      </c>
      <c r="G9" s="127"/>
      <c r="H9" s="128"/>
    </row>
    <row r="10" spans="1:8" s="27" customFormat="1" ht="26.45" customHeight="1">
      <c r="A10" s="23"/>
      <c r="B10" s="24"/>
      <c r="C10" s="202" t="s">
        <v>1137</v>
      </c>
      <c r="D10" s="202" t="s">
        <v>79</v>
      </c>
      <c r="E10" s="23"/>
      <c r="F10" s="23"/>
      <c r="G10" s="23"/>
      <c r="H10" s="24"/>
    </row>
    <row r="11" spans="1:8" s="27" customFormat="1" ht="16.899999999999999" customHeight="1">
      <c r="A11" s="23"/>
      <c r="B11" s="24"/>
      <c r="C11" s="203" t="s">
        <v>115</v>
      </c>
      <c r="D11" s="204" t="s">
        <v>1</v>
      </c>
      <c r="E11" s="205" t="s">
        <v>1</v>
      </c>
      <c r="F11" s="206">
        <v>53.847999999999999</v>
      </c>
      <c r="G11" s="23"/>
      <c r="H11" s="24"/>
    </row>
    <row r="12" spans="1:8" s="27" customFormat="1" ht="16.899999999999999" customHeight="1">
      <c r="A12" s="23"/>
      <c r="B12" s="24"/>
      <c r="C12" s="207" t="s">
        <v>115</v>
      </c>
      <c r="D12" s="207" t="s">
        <v>116</v>
      </c>
      <c r="E12" s="11" t="s">
        <v>1</v>
      </c>
      <c r="F12" s="208">
        <v>53.847999999999999</v>
      </c>
      <c r="G12" s="23"/>
      <c r="H12" s="24"/>
    </row>
    <row r="13" spans="1:8" s="27" customFormat="1" ht="16.899999999999999" customHeight="1">
      <c r="A13" s="23"/>
      <c r="B13" s="24"/>
      <c r="C13" s="203" t="s">
        <v>1138</v>
      </c>
      <c r="D13" s="204" t="s">
        <v>1</v>
      </c>
      <c r="E13" s="205" t="s">
        <v>1</v>
      </c>
      <c r="F13" s="206">
        <v>109.221</v>
      </c>
      <c r="G13" s="23"/>
      <c r="H13" s="24"/>
    </row>
    <row r="14" spans="1:8" s="27" customFormat="1" ht="16.899999999999999" customHeight="1">
      <c r="A14" s="23"/>
      <c r="B14" s="24"/>
      <c r="C14" s="203" t="s">
        <v>127</v>
      </c>
      <c r="D14" s="204" t="s">
        <v>1</v>
      </c>
      <c r="E14" s="205" t="s">
        <v>1</v>
      </c>
      <c r="F14" s="206">
        <v>57.4</v>
      </c>
      <c r="G14" s="23"/>
      <c r="H14" s="24"/>
    </row>
    <row r="15" spans="1:8" s="27" customFormat="1" ht="16.899999999999999" customHeight="1">
      <c r="A15" s="23"/>
      <c r="B15" s="24"/>
      <c r="C15" s="207" t="s">
        <v>127</v>
      </c>
      <c r="D15" s="207" t="s">
        <v>128</v>
      </c>
      <c r="E15" s="11" t="s">
        <v>1</v>
      </c>
      <c r="F15" s="208">
        <v>57.4</v>
      </c>
      <c r="G15" s="23"/>
      <c r="H15" s="24"/>
    </row>
    <row r="16" spans="1:8" s="27" customFormat="1" ht="16.899999999999999" customHeight="1">
      <c r="A16" s="23"/>
      <c r="B16" s="24"/>
      <c r="C16" s="203" t="s">
        <v>120</v>
      </c>
      <c r="D16" s="204" t="s">
        <v>121</v>
      </c>
      <c r="E16" s="205" t="s">
        <v>1</v>
      </c>
      <c r="F16" s="206">
        <v>46.75</v>
      </c>
      <c r="G16" s="23"/>
      <c r="H16" s="24"/>
    </row>
    <row r="17" spans="1:8" s="27" customFormat="1" ht="16.899999999999999" customHeight="1">
      <c r="A17" s="23"/>
      <c r="B17" s="24"/>
      <c r="C17" s="207" t="s">
        <v>120</v>
      </c>
      <c r="D17" s="207" t="s">
        <v>455</v>
      </c>
      <c r="E17" s="11" t="s">
        <v>1</v>
      </c>
      <c r="F17" s="208">
        <v>46.75</v>
      </c>
      <c r="G17" s="23"/>
      <c r="H17" s="24"/>
    </row>
    <row r="18" spans="1:8" s="27" customFormat="1" ht="16.899999999999999" customHeight="1">
      <c r="A18" s="23"/>
      <c r="B18" s="24"/>
      <c r="C18" s="203" t="s">
        <v>123</v>
      </c>
      <c r="D18" s="204" t="s">
        <v>1</v>
      </c>
      <c r="E18" s="205" t="s">
        <v>1</v>
      </c>
      <c r="F18" s="206">
        <v>42</v>
      </c>
      <c r="G18" s="23"/>
      <c r="H18" s="24"/>
    </row>
    <row r="19" spans="1:8" s="27" customFormat="1" ht="16.899999999999999" customHeight="1">
      <c r="A19" s="23"/>
      <c r="B19" s="24"/>
      <c r="C19" s="207" t="s">
        <v>123</v>
      </c>
      <c r="D19" s="207" t="s">
        <v>470</v>
      </c>
      <c r="E19" s="11" t="s">
        <v>1</v>
      </c>
      <c r="F19" s="208">
        <v>42</v>
      </c>
      <c r="G19" s="23"/>
      <c r="H19" s="24"/>
    </row>
    <row r="20" spans="1:8" s="27" customFormat="1" ht="16.899999999999999" customHeight="1">
      <c r="A20" s="23"/>
      <c r="B20" s="24"/>
      <c r="C20" s="203" t="s">
        <v>125</v>
      </c>
      <c r="D20" s="204" t="s">
        <v>1</v>
      </c>
      <c r="E20" s="205" t="s">
        <v>1</v>
      </c>
      <c r="F20" s="206">
        <v>25.5</v>
      </c>
      <c r="G20" s="23"/>
      <c r="H20" s="24"/>
    </row>
    <row r="21" spans="1:8" s="27" customFormat="1" ht="16.899999999999999" customHeight="1">
      <c r="A21" s="23"/>
      <c r="B21" s="24"/>
      <c r="C21" s="207" t="s">
        <v>125</v>
      </c>
      <c r="D21" s="207" t="s">
        <v>486</v>
      </c>
      <c r="E21" s="11" t="s">
        <v>1</v>
      </c>
      <c r="F21" s="208">
        <v>25.5</v>
      </c>
      <c r="G21" s="23"/>
      <c r="H21" s="24"/>
    </row>
    <row r="22" spans="1:8" s="27" customFormat="1" ht="16.899999999999999" customHeight="1">
      <c r="A22" s="23"/>
      <c r="B22" s="24"/>
      <c r="C22" s="203" t="s">
        <v>325</v>
      </c>
      <c r="D22" s="204" t="s">
        <v>1139</v>
      </c>
      <c r="E22" s="205" t="s">
        <v>176</v>
      </c>
      <c r="F22" s="206">
        <v>113.116</v>
      </c>
      <c r="G22" s="23"/>
      <c r="H22" s="24"/>
    </row>
    <row r="23" spans="1:8" s="27" customFormat="1" ht="16.899999999999999" customHeight="1">
      <c r="A23" s="23"/>
      <c r="B23" s="24"/>
      <c r="C23" s="207" t="s">
        <v>1</v>
      </c>
      <c r="D23" s="207" t="s">
        <v>1140</v>
      </c>
      <c r="E23" s="11" t="s">
        <v>1</v>
      </c>
      <c r="F23" s="208">
        <v>91.637</v>
      </c>
      <c r="G23" s="23"/>
      <c r="H23" s="24"/>
    </row>
    <row r="24" spans="1:8" s="27" customFormat="1" ht="16.899999999999999" customHeight="1">
      <c r="A24" s="23"/>
      <c r="B24" s="24"/>
      <c r="C24" s="207" t="s">
        <v>1</v>
      </c>
      <c r="D24" s="207" t="s">
        <v>1141</v>
      </c>
      <c r="E24" s="11" t="s">
        <v>1</v>
      </c>
      <c r="F24" s="208">
        <v>21.478999999999999</v>
      </c>
      <c r="G24" s="23"/>
      <c r="H24" s="24"/>
    </row>
    <row r="25" spans="1:8" s="27" customFormat="1" ht="16.899999999999999" customHeight="1">
      <c r="A25" s="23"/>
      <c r="B25" s="24"/>
      <c r="C25" s="207" t="s">
        <v>325</v>
      </c>
      <c r="D25" s="207" t="s">
        <v>338</v>
      </c>
      <c r="E25" s="11" t="s">
        <v>1</v>
      </c>
      <c r="F25" s="208">
        <v>113.116</v>
      </c>
      <c r="G25" s="23"/>
      <c r="H25" s="24"/>
    </row>
    <row r="26" spans="1:8" s="27" customFormat="1" ht="16.899999999999999" customHeight="1">
      <c r="A26" s="23"/>
      <c r="B26" s="24"/>
      <c r="C26" s="203" t="s">
        <v>1142</v>
      </c>
      <c r="D26" s="204" t="s">
        <v>1</v>
      </c>
      <c r="E26" s="205" t="s">
        <v>1</v>
      </c>
      <c r="F26" s="206">
        <v>74.680000000000007</v>
      </c>
      <c r="G26" s="23"/>
      <c r="H26" s="24"/>
    </row>
    <row r="27" spans="1:8" s="27" customFormat="1" ht="16.899999999999999" customHeight="1">
      <c r="A27" s="23"/>
      <c r="B27" s="24"/>
      <c r="C27" s="207" t="s">
        <v>1142</v>
      </c>
      <c r="D27" s="207" t="s">
        <v>1143</v>
      </c>
      <c r="E27" s="11" t="s">
        <v>1</v>
      </c>
      <c r="F27" s="208">
        <v>74.680000000000007</v>
      </c>
      <c r="G27" s="23"/>
      <c r="H27" s="24"/>
    </row>
    <row r="28" spans="1:8" s="27" customFormat="1" ht="16.899999999999999" customHeight="1">
      <c r="A28" s="23"/>
      <c r="B28" s="24"/>
      <c r="C28" s="203" t="s">
        <v>117</v>
      </c>
      <c r="D28" s="204" t="s">
        <v>1</v>
      </c>
      <c r="E28" s="205" t="s">
        <v>1</v>
      </c>
      <c r="F28" s="206">
        <v>158.57</v>
      </c>
      <c r="G28" s="23"/>
      <c r="H28" s="24"/>
    </row>
    <row r="29" spans="1:8" s="27" customFormat="1" ht="16.899999999999999" customHeight="1">
      <c r="A29" s="23"/>
      <c r="B29" s="24"/>
      <c r="C29" s="207" t="s">
        <v>117</v>
      </c>
      <c r="D29" s="207" t="s">
        <v>118</v>
      </c>
      <c r="E29" s="11" t="s">
        <v>1</v>
      </c>
      <c r="F29" s="208">
        <v>158.57</v>
      </c>
      <c r="G29" s="23"/>
      <c r="H29" s="24"/>
    </row>
    <row r="30" spans="1:8" s="27" customFormat="1" ht="16.899999999999999" customHeight="1">
      <c r="A30" s="23"/>
      <c r="B30" s="24"/>
      <c r="C30" s="203" t="s">
        <v>130</v>
      </c>
      <c r="D30" s="204" t="s">
        <v>1</v>
      </c>
      <c r="E30" s="205" t="s">
        <v>1</v>
      </c>
      <c r="F30" s="206">
        <v>265.42500000000001</v>
      </c>
      <c r="G30" s="23"/>
      <c r="H30" s="24"/>
    </row>
    <row r="31" spans="1:8" s="27" customFormat="1" ht="16.899999999999999" customHeight="1">
      <c r="A31" s="23"/>
      <c r="B31" s="24"/>
      <c r="C31" s="207" t="s">
        <v>130</v>
      </c>
      <c r="D31" s="207" t="s">
        <v>679</v>
      </c>
      <c r="E31" s="11" t="s">
        <v>1</v>
      </c>
      <c r="F31" s="208">
        <v>265.42500000000001</v>
      </c>
      <c r="G31" s="23"/>
      <c r="H31" s="24"/>
    </row>
    <row r="32" spans="1:8" s="27" customFormat="1" ht="26.45" customHeight="1">
      <c r="A32" s="23"/>
      <c r="B32" s="24"/>
      <c r="C32" s="202" t="s">
        <v>1144</v>
      </c>
      <c r="D32" s="202" t="s">
        <v>85</v>
      </c>
      <c r="E32" s="23"/>
      <c r="F32" s="23"/>
      <c r="G32" s="23"/>
      <c r="H32" s="24"/>
    </row>
    <row r="33" spans="1:8" s="27" customFormat="1" ht="16.899999999999999" customHeight="1">
      <c r="A33" s="23"/>
      <c r="B33" s="24"/>
      <c r="C33" s="203" t="s">
        <v>115</v>
      </c>
      <c r="D33" s="204" t="s">
        <v>1</v>
      </c>
      <c r="E33" s="205" t="s">
        <v>1</v>
      </c>
      <c r="F33" s="206">
        <v>53.847999999999999</v>
      </c>
      <c r="G33" s="23"/>
      <c r="H33" s="24"/>
    </row>
    <row r="34" spans="1:8" s="27" customFormat="1" ht="16.899999999999999" customHeight="1">
      <c r="A34" s="23"/>
      <c r="B34" s="24"/>
      <c r="C34" s="207" t="s">
        <v>115</v>
      </c>
      <c r="D34" s="207" t="s">
        <v>116</v>
      </c>
      <c r="E34" s="11" t="s">
        <v>1</v>
      </c>
      <c r="F34" s="208">
        <v>53.847999999999999</v>
      </c>
      <c r="G34" s="23"/>
      <c r="H34" s="24"/>
    </row>
    <row r="35" spans="1:8" s="27" customFormat="1" ht="16.899999999999999" customHeight="1">
      <c r="A35" s="23"/>
      <c r="B35" s="24"/>
      <c r="C35" s="209" t="s">
        <v>1145</v>
      </c>
      <c r="D35" s="23"/>
      <c r="E35" s="23"/>
      <c r="F35" s="23"/>
      <c r="G35" s="23"/>
      <c r="H35" s="24"/>
    </row>
    <row r="36" spans="1:8" s="27" customFormat="1" ht="22.5">
      <c r="A36" s="23"/>
      <c r="B36" s="24"/>
      <c r="C36" s="207" t="s">
        <v>205</v>
      </c>
      <c r="D36" s="207" t="s">
        <v>206</v>
      </c>
      <c r="E36" s="11" t="s">
        <v>207</v>
      </c>
      <c r="F36" s="208">
        <v>53.847999999999999</v>
      </c>
      <c r="G36" s="23"/>
      <c r="H36" s="24"/>
    </row>
    <row r="37" spans="1:8" s="27" customFormat="1" ht="16.899999999999999" customHeight="1">
      <c r="A37" s="23"/>
      <c r="B37" s="24"/>
      <c r="C37" s="207" t="s">
        <v>211</v>
      </c>
      <c r="D37" s="207" t="s">
        <v>212</v>
      </c>
      <c r="E37" s="11" t="s">
        <v>207</v>
      </c>
      <c r="F37" s="208">
        <v>53.847999999999999</v>
      </c>
      <c r="G37" s="23"/>
      <c r="H37" s="24"/>
    </row>
    <row r="38" spans="1:8" s="27" customFormat="1" ht="16.899999999999999" customHeight="1">
      <c r="A38" s="23"/>
      <c r="B38" s="24"/>
      <c r="C38" s="207" t="s">
        <v>221</v>
      </c>
      <c r="D38" s="207" t="s">
        <v>222</v>
      </c>
      <c r="E38" s="11" t="s">
        <v>223</v>
      </c>
      <c r="F38" s="208">
        <v>48.463000000000001</v>
      </c>
      <c r="G38" s="23"/>
      <c r="H38" s="24"/>
    </row>
    <row r="39" spans="1:8" s="27" customFormat="1" ht="22.5">
      <c r="A39" s="23"/>
      <c r="B39" s="24"/>
      <c r="C39" s="207" t="s">
        <v>229</v>
      </c>
      <c r="D39" s="207" t="s">
        <v>230</v>
      </c>
      <c r="E39" s="11" t="s">
        <v>207</v>
      </c>
      <c r="F39" s="208">
        <v>53.847999999999999</v>
      </c>
      <c r="G39" s="23"/>
      <c r="H39" s="24"/>
    </row>
    <row r="40" spans="1:8" s="27" customFormat="1" ht="22.5">
      <c r="A40" s="23"/>
      <c r="B40" s="24"/>
      <c r="C40" s="207" t="s">
        <v>234</v>
      </c>
      <c r="D40" s="207" t="s">
        <v>235</v>
      </c>
      <c r="E40" s="11" t="s">
        <v>207</v>
      </c>
      <c r="F40" s="208">
        <v>538.48</v>
      </c>
      <c r="G40" s="23"/>
      <c r="H40" s="24"/>
    </row>
    <row r="41" spans="1:8" s="27" customFormat="1" ht="16.899999999999999" customHeight="1">
      <c r="A41" s="23"/>
      <c r="B41" s="24"/>
      <c r="C41" s="207" t="s">
        <v>240</v>
      </c>
      <c r="D41" s="207" t="s">
        <v>241</v>
      </c>
      <c r="E41" s="11" t="s">
        <v>207</v>
      </c>
      <c r="F41" s="208">
        <v>53.847999999999999</v>
      </c>
      <c r="G41" s="23"/>
      <c r="H41" s="24"/>
    </row>
    <row r="42" spans="1:8" s="27" customFormat="1" ht="16.899999999999999" customHeight="1">
      <c r="A42" s="23"/>
      <c r="B42" s="24"/>
      <c r="C42" s="203" t="s">
        <v>127</v>
      </c>
      <c r="D42" s="204" t="s">
        <v>1</v>
      </c>
      <c r="E42" s="205" t="s">
        <v>1</v>
      </c>
      <c r="F42" s="206">
        <v>57.4</v>
      </c>
      <c r="G42" s="23"/>
      <c r="H42" s="24"/>
    </row>
    <row r="43" spans="1:8" s="27" customFormat="1" ht="16.899999999999999" customHeight="1">
      <c r="A43" s="23"/>
      <c r="B43" s="24"/>
      <c r="C43" s="207" t="s">
        <v>127</v>
      </c>
      <c r="D43" s="207" t="s">
        <v>128</v>
      </c>
      <c r="E43" s="11" t="s">
        <v>1</v>
      </c>
      <c r="F43" s="208">
        <v>57.4</v>
      </c>
      <c r="G43" s="23"/>
      <c r="H43" s="24"/>
    </row>
    <row r="44" spans="1:8" s="27" customFormat="1" ht="16.899999999999999" customHeight="1">
      <c r="A44" s="23"/>
      <c r="B44" s="24"/>
      <c r="C44" s="209" t="s">
        <v>1145</v>
      </c>
      <c r="D44" s="23"/>
      <c r="E44" s="23"/>
      <c r="F44" s="23"/>
      <c r="G44" s="23"/>
      <c r="H44" s="24"/>
    </row>
    <row r="45" spans="1:8" s="27" customFormat="1" ht="16.899999999999999" customHeight="1">
      <c r="A45" s="23"/>
      <c r="B45" s="24"/>
      <c r="C45" s="207" t="s">
        <v>597</v>
      </c>
      <c r="D45" s="207" t="s">
        <v>598</v>
      </c>
      <c r="E45" s="11" t="s">
        <v>176</v>
      </c>
      <c r="F45" s="208">
        <v>57.4</v>
      </c>
      <c r="G45" s="23"/>
      <c r="H45" s="24"/>
    </row>
    <row r="46" spans="1:8" s="27" customFormat="1" ht="16.899999999999999" customHeight="1">
      <c r="A46" s="23"/>
      <c r="B46" s="24"/>
      <c r="C46" s="207" t="s">
        <v>605</v>
      </c>
      <c r="D46" s="207" t="s">
        <v>606</v>
      </c>
      <c r="E46" s="11" t="s">
        <v>176</v>
      </c>
      <c r="F46" s="208">
        <v>57.4</v>
      </c>
      <c r="G46" s="23"/>
      <c r="H46" s="24"/>
    </row>
    <row r="47" spans="1:8" s="27" customFormat="1" ht="16.899999999999999" customHeight="1">
      <c r="A47" s="23"/>
      <c r="B47" s="24"/>
      <c r="C47" s="207" t="s">
        <v>609</v>
      </c>
      <c r="D47" s="207" t="s">
        <v>610</v>
      </c>
      <c r="E47" s="11" t="s">
        <v>176</v>
      </c>
      <c r="F47" s="208">
        <v>57.4</v>
      </c>
      <c r="G47" s="23"/>
      <c r="H47" s="24"/>
    </row>
    <row r="48" spans="1:8" s="27" customFormat="1" ht="16.899999999999999" customHeight="1">
      <c r="A48" s="23"/>
      <c r="B48" s="24"/>
      <c r="C48" s="207" t="s">
        <v>617</v>
      </c>
      <c r="D48" s="207" t="s">
        <v>618</v>
      </c>
      <c r="E48" s="11" t="s">
        <v>176</v>
      </c>
      <c r="F48" s="208">
        <v>57.4</v>
      </c>
      <c r="G48" s="23"/>
      <c r="H48" s="24"/>
    </row>
    <row r="49" spans="1:8" s="27" customFormat="1" ht="22.5">
      <c r="A49" s="23"/>
      <c r="B49" s="24"/>
      <c r="C49" s="207" t="s">
        <v>613</v>
      </c>
      <c r="D49" s="207" t="s">
        <v>614</v>
      </c>
      <c r="E49" s="11" t="s">
        <v>176</v>
      </c>
      <c r="F49" s="208">
        <v>57.4</v>
      </c>
      <c r="G49" s="23"/>
      <c r="H49" s="24"/>
    </row>
    <row r="50" spans="1:8" s="27" customFormat="1" ht="16.899999999999999" customHeight="1">
      <c r="A50" s="23"/>
      <c r="B50" s="24"/>
      <c r="C50" s="207" t="s">
        <v>621</v>
      </c>
      <c r="D50" s="207" t="s">
        <v>622</v>
      </c>
      <c r="E50" s="11" t="s">
        <v>176</v>
      </c>
      <c r="F50" s="208">
        <v>57.4</v>
      </c>
      <c r="G50" s="23"/>
      <c r="H50" s="24"/>
    </row>
    <row r="51" spans="1:8" s="27" customFormat="1" ht="16.899999999999999" customHeight="1">
      <c r="A51" s="23"/>
      <c r="B51" s="24"/>
      <c r="C51" s="203" t="s">
        <v>120</v>
      </c>
      <c r="D51" s="204" t="s">
        <v>121</v>
      </c>
      <c r="E51" s="205" t="s">
        <v>1</v>
      </c>
      <c r="F51" s="206">
        <v>46.75</v>
      </c>
      <c r="G51" s="23"/>
      <c r="H51" s="24"/>
    </row>
    <row r="52" spans="1:8" s="27" customFormat="1" ht="16.899999999999999" customHeight="1">
      <c r="A52" s="23"/>
      <c r="B52" s="24"/>
      <c r="C52" s="207" t="s">
        <v>120</v>
      </c>
      <c r="D52" s="207" t="s">
        <v>455</v>
      </c>
      <c r="E52" s="11" t="s">
        <v>1</v>
      </c>
      <c r="F52" s="208">
        <v>46.75</v>
      </c>
      <c r="G52" s="23"/>
      <c r="H52" s="24"/>
    </row>
    <row r="53" spans="1:8" s="27" customFormat="1" ht="16.899999999999999" customHeight="1">
      <c r="A53" s="23"/>
      <c r="B53" s="24"/>
      <c r="C53" s="209" t="s">
        <v>1145</v>
      </c>
      <c r="D53" s="23"/>
      <c r="E53" s="23"/>
      <c r="F53" s="23"/>
      <c r="G53" s="23"/>
      <c r="H53" s="24"/>
    </row>
    <row r="54" spans="1:8" s="27" customFormat="1" ht="22.5">
      <c r="A54" s="23"/>
      <c r="B54" s="24"/>
      <c r="C54" s="207" t="s">
        <v>452</v>
      </c>
      <c r="D54" s="207" t="s">
        <v>453</v>
      </c>
      <c r="E54" s="11" t="s">
        <v>176</v>
      </c>
      <c r="F54" s="208">
        <v>46.75</v>
      </c>
      <c r="G54" s="23"/>
      <c r="H54" s="24"/>
    </row>
    <row r="55" spans="1:8" s="27" customFormat="1" ht="22.5">
      <c r="A55" s="23"/>
      <c r="B55" s="24"/>
      <c r="C55" s="207" t="s">
        <v>457</v>
      </c>
      <c r="D55" s="207" t="s">
        <v>458</v>
      </c>
      <c r="E55" s="11" t="s">
        <v>176</v>
      </c>
      <c r="F55" s="208">
        <v>2805</v>
      </c>
      <c r="G55" s="23"/>
      <c r="H55" s="24"/>
    </row>
    <row r="56" spans="1:8" s="27" customFormat="1" ht="22.5">
      <c r="A56" s="23"/>
      <c r="B56" s="24"/>
      <c r="C56" s="207" t="s">
        <v>462</v>
      </c>
      <c r="D56" s="207" t="s">
        <v>463</v>
      </c>
      <c r="E56" s="11" t="s">
        <v>176</v>
      </c>
      <c r="F56" s="208">
        <v>46.75</v>
      </c>
      <c r="G56" s="23"/>
      <c r="H56" s="24"/>
    </row>
    <row r="57" spans="1:8" s="27" customFormat="1" ht="16.899999999999999" customHeight="1">
      <c r="A57" s="23"/>
      <c r="B57" s="24"/>
      <c r="C57" s="203" t="s">
        <v>123</v>
      </c>
      <c r="D57" s="204" t="s">
        <v>1</v>
      </c>
      <c r="E57" s="205" t="s">
        <v>1</v>
      </c>
      <c r="F57" s="206">
        <v>42</v>
      </c>
      <c r="G57" s="23"/>
      <c r="H57" s="24"/>
    </row>
    <row r="58" spans="1:8" s="27" customFormat="1" ht="16.899999999999999" customHeight="1">
      <c r="A58" s="23"/>
      <c r="B58" s="24"/>
      <c r="C58" s="207" t="s">
        <v>123</v>
      </c>
      <c r="D58" s="207" t="s">
        <v>470</v>
      </c>
      <c r="E58" s="11" t="s">
        <v>1</v>
      </c>
      <c r="F58" s="208">
        <v>42</v>
      </c>
      <c r="G58" s="23"/>
      <c r="H58" s="24"/>
    </row>
    <row r="59" spans="1:8" s="27" customFormat="1" ht="16.899999999999999" customHeight="1">
      <c r="A59" s="23"/>
      <c r="B59" s="24"/>
      <c r="C59" s="209" t="s">
        <v>1145</v>
      </c>
      <c r="D59" s="23"/>
      <c r="E59" s="23"/>
      <c r="F59" s="23"/>
      <c r="G59" s="23"/>
      <c r="H59" s="24"/>
    </row>
    <row r="60" spans="1:8" s="27" customFormat="1" ht="22.5">
      <c r="A60" s="23"/>
      <c r="B60" s="24"/>
      <c r="C60" s="207" t="s">
        <v>466</v>
      </c>
      <c r="D60" s="207" t="s">
        <v>467</v>
      </c>
      <c r="E60" s="11" t="s">
        <v>191</v>
      </c>
      <c r="F60" s="208">
        <v>42</v>
      </c>
      <c r="G60" s="23"/>
      <c r="H60" s="24"/>
    </row>
    <row r="61" spans="1:8" s="27" customFormat="1" ht="22.5">
      <c r="A61" s="23"/>
      <c r="B61" s="24"/>
      <c r="C61" s="207" t="s">
        <v>472</v>
      </c>
      <c r="D61" s="207" t="s">
        <v>473</v>
      </c>
      <c r="E61" s="11" t="s">
        <v>191</v>
      </c>
      <c r="F61" s="208">
        <v>2520</v>
      </c>
      <c r="G61" s="23"/>
      <c r="H61" s="24"/>
    </row>
    <row r="62" spans="1:8" s="27" customFormat="1" ht="22.5">
      <c r="A62" s="23"/>
      <c r="B62" s="24"/>
      <c r="C62" s="207" t="s">
        <v>478</v>
      </c>
      <c r="D62" s="207" t="s">
        <v>479</v>
      </c>
      <c r="E62" s="11" t="s">
        <v>191</v>
      </c>
      <c r="F62" s="208">
        <v>42</v>
      </c>
      <c r="G62" s="23"/>
      <c r="H62" s="24"/>
    </row>
    <row r="63" spans="1:8" s="27" customFormat="1" ht="16.899999999999999" customHeight="1">
      <c r="A63" s="23"/>
      <c r="B63" s="24"/>
      <c r="C63" s="203" t="s">
        <v>125</v>
      </c>
      <c r="D63" s="204" t="s">
        <v>1</v>
      </c>
      <c r="E63" s="205" t="s">
        <v>1</v>
      </c>
      <c r="F63" s="206">
        <v>25.5</v>
      </c>
      <c r="G63" s="23"/>
      <c r="H63" s="24"/>
    </row>
    <row r="64" spans="1:8" s="27" customFormat="1" ht="16.899999999999999" customHeight="1">
      <c r="A64" s="23"/>
      <c r="B64" s="24"/>
      <c r="C64" s="207" t="s">
        <v>125</v>
      </c>
      <c r="D64" s="207" t="s">
        <v>486</v>
      </c>
      <c r="E64" s="11" t="s">
        <v>1</v>
      </c>
      <c r="F64" s="208">
        <v>25.5</v>
      </c>
      <c r="G64" s="23"/>
      <c r="H64" s="24"/>
    </row>
    <row r="65" spans="1:8" s="27" customFormat="1" ht="16.899999999999999" customHeight="1">
      <c r="A65" s="23"/>
      <c r="B65" s="24"/>
      <c r="C65" s="209" t="s">
        <v>1145</v>
      </c>
      <c r="D65" s="23"/>
      <c r="E65" s="23"/>
      <c r="F65" s="23"/>
      <c r="G65" s="23"/>
      <c r="H65" s="24"/>
    </row>
    <row r="66" spans="1:8" s="27" customFormat="1" ht="16.899999999999999" customHeight="1">
      <c r="A66" s="23"/>
      <c r="B66" s="24"/>
      <c r="C66" s="207" t="s">
        <v>482</v>
      </c>
      <c r="D66" s="207" t="s">
        <v>483</v>
      </c>
      <c r="E66" s="11" t="s">
        <v>176</v>
      </c>
      <c r="F66" s="208">
        <v>25.5</v>
      </c>
      <c r="G66" s="23"/>
      <c r="H66" s="24"/>
    </row>
    <row r="67" spans="1:8" s="27" customFormat="1" ht="16.899999999999999" customHeight="1">
      <c r="A67" s="23"/>
      <c r="B67" s="24"/>
      <c r="C67" s="207" t="s">
        <v>488</v>
      </c>
      <c r="D67" s="207" t="s">
        <v>489</v>
      </c>
      <c r="E67" s="11" t="s">
        <v>176</v>
      </c>
      <c r="F67" s="208">
        <v>1530</v>
      </c>
      <c r="G67" s="23"/>
      <c r="H67" s="24"/>
    </row>
    <row r="68" spans="1:8" s="27" customFormat="1" ht="16.899999999999999" customHeight="1">
      <c r="A68" s="23"/>
      <c r="B68" s="24"/>
      <c r="C68" s="207" t="s">
        <v>494</v>
      </c>
      <c r="D68" s="207" t="s">
        <v>495</v>
      </c>
      <c r="E68" s="11" t="s">
        <v>176</v>
      </c>
      <c r="F68" s="208">
        <v>25.5</v>
      </c>
      <c r="G68" s="23"/>
      <c r="H68" s="24"/>
    </row>
    <row r="69" spans="1:8" s="27" customFormat="1" ht="16.899999999999999" customHeight="1">
      <c r="A69" s="23"/>
      <c r="B69" s="24"/>
      <c r="C69" s="203" t="s">
        <v>117</v>
      </c>
      <c r="D69" s="204" t="s">
        <v>1</v>
      </c>
      <c r="E69" s="205" t="s">
        <v>1</v>
      </c>
      <c r="F69" s="206">
        <v>158.57</v>
      </c>
      <c r="G69" s="23"/>
      <c r="H69" s="24"/>
    </row>
    <row r="70" spans="1:8" s="27" customFormat="1" ht="16.899999999999999" customHeight="1">
      <c r="A70" s="23"/>
      <c r="B70" s="24"/>
      <c r="C70" s="207" t="s">
        <v>117</v>
      </c>
      <c r="D70" s="207" t="s">
        <v>118</v>
      </c>
      <c r="E70" s="11" t="s">
        <v>1</v>
      </c>
      <c r="F70" s="208">
        <v>158.57</v>
      </c>
      <c r="G70" s="23"/>
      <c r="H70" s="24"/>
    </row>
    <row r="71" spans="1:8" s="27" customFormat="1" ht="16.899999999999999" customHeight="1">
      <c r="A71" s="23"/>
      <c r="B71" s="24"/>
      <c r="C71" s="209" t="s">
        <v>1145</v>
      </c>
      <c r="D71" s="23"/>
      <c r="E71" s="23"/>
      <c r="F71" s="23"/>
      <c r="G71" s="23"/>
      <c r="H71" s="24"/>
    </row>
    <row r="72" spans="1:8" s="27" customFormat="1" ht="16.899999999999999" customHeight="1">
      <c r="A72" s="23"/>
      <c r="B72" s="24"/>
      <c r="C72" s="207" t="s">
        <v>322</v>
      </c>
      <c r="D72" s="207" t="s">
        <v>323</v>
      </c>
      <c r="E72" s="11" t="s">
        <v>271</v>
      </c>
      <c r="F72" s="208">
        <v>158.57</v>
      </c>
      <c r="G72" s="23"/>
      <c r="H72" s="24"/>
    </row>
    <row r="73" spans="1:8" s="27" customFormat="1" ht="16.899999999999999" customHeight="1">
      <c r="A73" s="23"/>
      <c r="B73" s="24"/>
      <c r="C73" s="207" t="s">
        <v>328</v>
      </c>
      <c r="D73" s="207" t="s">
        <v>329</v>
      </c>
      <c r="E73" s="11" t="s">
        <v>271</v>
      </c>
      <c r="F73" s="208">
        <v>158.57</v>
      </c>
      <c r="G73" s="23"/>
      <c r="H73" s="24"/>
    </row>
    <row r="74" spans="1:8" s="27" customFormat="1" ht="16.899999999999999" customHeight="1">
      <c r="A74" s="23"/>
      <c r="B74" s="24"/>
      <c r="C74" s="207" t="s">
        <v>332</v>
      </c>
      <c r="D74" s="207" t="s">
        <v>333</v>
      </c>
      <c r="E74" s="11" t="s">
        <v>223</v>
      </c>
      <c r="F74" s="208">
        <v>0.159</v>
      </c>
      <c r="G74" s="23"/>
      <c r="H74" s="24"/>
    </row>
    <row r="75" spans="1:8" s="27" customFormat="1" ht="16.899999999999999" customHeight="1">
      <c r="A75" s="23"/>
      <c r="B75" s="24"/>
      <c r="C75" s="203" t="s">
        <v>130</v>
      </c>
      <c r="D75" s="204" t="s">
        <v>1</v>
      </c>
      <c r="E75" s="205" t="s">
        <v>1</v>
      </c>
      <c r="F75" s="206">
        <v>265.42500000000001</v>
      </c>
      <c r="G75" s="23"/>
      <c r="H75" s="24"/>
    </row>
    <row r="76" spans="1:8" s="27" customFormat="1" ht="16.899999999999999" customHeight="1">
      <c r="A76" s="23"/>
      <c r="B76" s="24"/>
      <c r="C76" s="207" t="s">
        <v>130</v>
      </c>
      <c r="D76" s="207" t="s">
        <v>679</v>
      </c>
      <c r="E76" s="11" t="s">
        <v>1</v>
      </c>
      <c r="F76" s="208">
        <v>265.42500000000001</v>
      </c>
      <c r="G76" s="23"/>
      <c r="H76" s="24"/>
    </row>
    <row r="77" spans="1:8" s="27" customFormat="1" ht="16.899999999999999" customHeight="1">
      <c r="A77" s="23"/>
      <c r="B77" s="24"/>
      <c r="C77" s="209" t="s">
        <v>1145</v>
      </c>
      <c r="D77" s="23"/>
      <c r="E77" s="23"/>
      <c r="F77" s="23"/>
      <c r="G77" s="23"/>
      <c r="H77" s="24"/>
    </row>
    <row r="78" spans="1:8" s="27" customFormat="1" ht="16.899999999999999" customHeight="1">
      <c r="A78" s="23"/>
      <c r="B78" s="24"/>
      <c r="C78" s="207" t="s">
        <v>674</v>
      </c>
      <c r="D78" s="207" t="s">
        <v>675</v>
      </c>
      <c r="E78" s="11" t="s">
        <v>271</v>
      </c>
      <c r="F78" s="208">
        <v>265.42500000000001</v>
      </c>
      <c r="G78" s="23"/>
      <c r="H78" s="24"/>
    </row>
    <row r="79" spans="1:8" s="27" customFormat="1" ht="16.899999999999999" customHeight="1">
      <c r="A79" s="23"/>
      <c r="B79" s="24"/>
      <c r="C79" s="207" t="s">
        <v>687</v>
      </c>
      <c r="D79" s="207" t="s">
        <v>688</v>
      </c>
      <c r="E79" s="11" t="s">
        <v>271</v>
      </c>
      <c r="F79" s="208">
        <v>265.42500000000001</v>
      </c>
      <c r="G79" s="23"/>
      <c r="H79" s="24"/>
    </row>
    <row r="80" spans="1:8" s="27" customFormat="1" ht="16.899999999999999" customHeight="1">
      <c r="A80" s="23"/>
      <c r="B80" s="24"/>
      <c r="C80" s="207" t="s">
        <v>681</v>
      </c>
      <c r="D80" s="207" t="s">
        <v>682</v>
      </c>
      <c r="E80" s="11" t="s">
        <v>223</v>
      </c>
      <c r="F80" s="208">
        <v>0.26500000000000001</v>
      </c>
      <c r="G80" s="23"/>
      <c r="H80" s="24"/>
    </row>
    <row r="81" spans="1:8" s="27" customFormat="1" ht="26.45" customHeight="1">
      <c r="A81" s="23"/>
      <c r="B81" s="24"/>
      <c r="C81" s="202" t="s">
        <v>1146</v>
      </c>
      <c r="D81" s="202" t="s">
        <v>92</v>
      </c>
      <c r="E81" s="23"/>
      <c r="F81" s="23"/>
      <c r="G81" s="23"/>
      <c r="H81" s="24"/>
    </row>
    <row r="82" spans="1:8" s="27" customFormat="1" ht="16.899999999999999" customHeight="1">
      <c r="A82" s="23"/>
      <c r="B82" s="24"/>
      <c r="C82" s="203" t="s">
        <v>115</v>
      </c>
      <c r="D82" s="204" t="s">
        <v>1</v>
      </c>
      <c r="E82" s="205" t="s">
        <v>1</v>
      </c>
      <c r="F82" s="206">
        <v>109.221</v>
      </c>
      <c r="G82" s="23"/>
      <c r="H82" s="24"/>
    </row>
    <row r="83" spans="1:8" s="27" customFormat="1" ht="16.899999999999999" customHeight="1">
      <c r="A83" s="23"/>
      <c r="B83" s="24"/>
      <c r="C83" s="207" t="s">
        <v>115</v>
      </c>
      <c r="D83" s="207" t="s">
        <v>748</v>
      </c>
      <c r="E83" s="11" t="s">
        <v>1</v>
      </c>
      <c r="F83" s="208">
        <v>109.221</v>
      </c>
      <c r="G83" s="23"/>
      <c r="H83" s="24"/>
    </row>
    <row r="84" spans="1:8" s="27" customFormat="1" ht="16.899999999999999" customHeight="1">
      <c r="A84" s="23"/>
      <c r="B84" s="24"/>
      <c r="C84" s="203" t="s">
        <v>1147</v>
      </c>
      <c r="D84" s="204" t="s">
        <v>1</v>
      </c>
      <c r="E84" s="205" t="s">
        <v>1</v>
      </c>
      <c r="F84" s="206">
        <v>12.061999999999999</v>
      </c>
      <c r="G84" s="23"/>
      <c r="H84" s="24"/>
    </row>
    <row r="85" spans="1:8" s="27" customFormat="1" ht="16.899999999999999" customHeight="1">
      <c r="A85" s="23"/>
      <c r="B85" s="24"/>
      <c r="C85" s="207" t="s">
        <v>1147</v>
      </c>
      <c r="D85" s="207" t="s">
        <v>1148</v>
      </c>
      <c r="E85" s="11" t="s">
        <v>1</v>
      </c>
      <c r="F85" s="208">
        <v>12.061999999999999</v>
      </c>
      <c r="G85" s="23"/>
      <c r="H85" s="24"/>
    </row>
    <row r="86" spans="1:8" s="27" customFormat="1" ht="16.899999999999999" customHeight="1">
      <c r="A86" s="23"/>
      <c r="B86" s="24"/>
      <c r="C86" s="203" t="s">
        <v>749</v>
      </c>
      <c r="D86" s="204" t="s">
        <v>1</v>
      </c>
      <c r="E86" s="205" t="s">
        <v>1</v>
      </c>
      <c r="F86" s="206">
        <v>11.928000000000001</v>
      </c>
      <c r="G86" s="23"/>
      <c r="H86" s="24"/>
    </row>
    <row r="87" spans="1:8" s="27" customFormat="1" ht="16.899999999999999" customHeight="1">
      <c r="A87" s="23"/>
      <c r="B87" s="24"/>
      <c r="C87" s="207" t="s">
        <v>1</v>
      </c>
      <c r="D87" s="207" t="s">
        <v>803</v>
      </c>
      <c r="E87" s="11" t="s">
        <v>1</v>
      </c>
      <c r="F87" s="208">
        <v>10.728</v>
      </c>
      <c r="G87" s="23"/>
      <c r="H87" s="24"/>
    </row>
    <row r="88" spans="1:8" s="27" customFormat="1" ht="16.899999999999999" customHeight="1">
      <c r="A88" s="23"/>
      <c r="B88" s="24"/>
      <c r="C88" s="207" t="s">
        <v>1</v>
      </c>
      <c r="D88" s="207" t="s">
        <v>804</v>
      </c>
      <c r="E88" s="11" t="s">
        <v>1</v>
      </c>
      <c r="F88" s="208">
        <v>1.2</v>
      </c>
      <c r="G88" s="23"/>
      <c r="H88" s="24"/>
    </row>
    <row r="89" spans="1:8" s="27" customFormat="1" ht="16.899999999999999" customHeight="1">
      <c r="A89" s="23"/>
      <c r="B89" s="24"/>
      <c r="C89" s="207" t="s">
        <v>749</v>
      </c>
      <c r="D89" s="207" t="s">
        <v>338</v>
      </c>
      <c r="E89" s="11" t="s">
        <v>1</v>
      </c>
      <c r="F89" s="208">
        <v>11.928000000000001</v>
      </c>
      <c r="G89" s="23"/>
      <c r="H89" s="24"/>
    </row>
    <row r="90" spans="1:8" s="27" customFormat="1" ht="16.899999999999999" customHeight="1">
      <c r="A90" s="23"/>
      <c r="B90" s="24"/>
      <c r="C90" s="203" t="s">
        <v>751</v>
      </c>
      <c r="D90" s="204" t="s">
        <v>1</v>
      </c>
      <c r="E90" s="205" t="s">
        <v>1</v>
      </c>
      <c r="F90" s="206">
        <v>1.71</v>
      </c>
      <c r="G90" s="23"/>
      <c r="H90" s="24"/>
    </row>
    <row r="91" spans="1:8" s="27" customFormat="1" ht="16.899999999999999" customHeight="1">
      <c r="A91" s="23"/>
      <c r="B91" s="24"/>
      <c r="C91" s="207" t="s">
        <v>751</v>
      </c>
      <c r="D91" s="207" t="s">
        <v>823</v>
      </c>
      <c r="E91" s="11" t="s">
        <v>1</v>
      </c>
      <c r="F91" s="208">
        <v>1.71</v>
      </c>
      <c r="G91" s="23"/>
      <c r="H91" s="24"/>
    </row>
    <row r="92" spans="1:8" s="27" customFormat="1" ht="26.45" customHeight="1">
      <c r="A92" s="23"/>
      <c r="B92" s="24"/>
      <c r="C92" s="202" t="s">
        <v>1149</v>
      </c>
      <c r="D92" s="202" t="s">
        <v>94</v>
      </c>
      <c r="E92" s="23"/>
      <c r="F92" s="23"/>
      <c r="G92" s="23"/>
      <c r="H92" s="24"/>
    </row>
    <row r="93" spans="1:8" s="27" customFormat="1" ht="16.899999999999999" customHeight="1">
      <c r="A93" s="23"/>
      <c r="B93" s="24"/>
      <c r="C93" s="203" t="s">
        <v>115</v>
      </c>
      <c r="D93" s="204" t="s">
        <v>1</v>
      </c>
      <c r="E93" s="205" t="s">
        <v>1</v>
      </c>
      <c r="F93" s="206">
        <v>109.221</v>
      </c>
      <c r="G93" s="23"/>
      <c r="H93" s="24"/>
    </row>
    <row r="94" spans="1:8" s="27" customFormat="1" ht="16.899999999999999" customHeight="1">
      <c r="A94" s="23"/>
      <c r="B94" s="24"/>
      <c r="C94" s="207" t="s">
        <v>115</v>
      </c>
      <c r="D94" s="207" t="s">
        <v>748</v>
      </c>
      <c r="E94" s="11" t="s">
        <v>1</v>
      </c>
      <c r="F94" s="208">
        <v>109.221</v>
      </c>
      <c r="G94" s="23"/>
      <c r="H94" s="24"/>
    </row>
    <row r="95" spans="1:8" s="27" customFormat="1" ht="16.899999999999999" customHeight="1">
      <c r="A95" s="23"/>
      <c r="B95" s="24"/>
      <c r="C95" s="209" t="s">
        <v>1145</v>
      </c>
      <c r="D95" s="23"/>
      <c r="E95" s="23"/>
      <c r="F95" s="23"/>
      <c r="G95" s="23"/>
      <c r="H95" s="24"/>
    </row>
    <row r="96" spans="1:8" s="27" customFormat="1" ht="22.5">
      <c r="A96" s="23"/>
      <c r="B96" s="24"/>
      <c r="C96" s="207" t="s">
        <v>205</v>
      </c>
      <c r="D96" s="207" t="s">
        <v>206</v>
      </c>
      <c r="E96" s="11" t="s">
        <v>207</v>
      </c>
      <c r="F96" s="208">
        <v>109.221</v>
      </c>
      <c r="G96" s="23"/>
      <c r="H96" s="24"/>
    </row>
    <row r="97" spans="1:8" s="27" customFormat="1" ht="16.899999999999999" customHeight="1">
      <c r="A97" s="23"/>
      <c r="B97" s="24"/>
      <c r="C97" s="207" t="s">
        <v>211</v>
      </c>
      <c r="D97" s="207" t="s">
        <v>212</v>
      </c>
      <c r="E97" s="11" t="s">
        <v>207</v>
      </c>
      <c r="F97" s="208">
        <v>109.221</v>
      </c>
      <c r="G97" s="23"/>
      <c r="H97" s="24"/>
    </row>
    <row r="98" spans="1:8" s="27" customFormat="1" ht="22.5">
      <c r="A98" s="23"/>
      <c r="B98" s="24"/>
      <c r="C98" s="207" t="s">
        <v>229</v>
      </c>
      <c r="D98" s="207" t="s">
        <v>230</v>
      </c>
      <c r="E98" s="11" t="s">
        <v>207</v>
      </c>
      <c r="F98" s="208">
        <v>109.221</v>
      </c>
      <c r="G98" s="23"/>
      <c r="H98" s="24"/>
    </row>
    <row r="99" spans="1:8" s="27" customFormat="1" ht="16.899999999999999" customHeight="1">
      <c r="A99" s="23"/>
      <c r="B99" s="24"/>
      <c r="C99" s="207" t="s">
        <v>770</v>
      </c>
      <c r="D99" s="207" t="s">
        <v>771</v>
      </c>
      <c r="E99" s="11" t="s">
        <v>207</v>
      </c>
      <c r="F99" s="208">
        <v>109.221</v>
      </c>
      <c r="G99" s="23"/>
      <c r="H99" s="24"/>
    </row>
    <row r="100" spans="1:8" s="27" customFormat="1" ht="16.899999999999999" customHeight="1">
      <c r="A100" s="23"/>
      <c r="B100" s="24"/>
      <c r="C100" s="203" t="s">
        <v>749</v>
      </c>
      <c r="D100" s="204" t="s">
        <v>1</v>
      </c>
      <c r="E100" s="205" t="s">
        <v>1</v>
      </c>
      <c r="F100" s="206">
        <v>11.928000000000001</v>
      </c>
      <c r="G100" s="23"/>
      <c r="H100" s="24"/>
    </row>
    <row r="101" spans="1:8" s="27" customFormat="1" ht="16.899999999999999" customHeight="1">
      <c r="A101" s="23"/>
      <c r="B101" s="24"/>
      <c r="C101" s="207" t="s">
        <v>1</v>
      </c>
      <c r="D101" s="207" t="s">
        <v>803</v>
      </c>
      <c r="E101" s="11" t="s">
        <v>1</v>
      </c>
      <c r="F101" s="208">
        <v>10.728</v>
      </c>
      <c r="G101" s="23"/>
      <c r="H101" s="24"/>
    </row>
    <row r="102" spans="1:8" s="27" customFormat="1" ht="16.899999999999999" customHeight="1">
      <c r="A102" s="23"/>
      <c r="B102" s="24"/>
      <c r="C102" s="207" t="s">
        <v>1</v>
      </c>
      <c r="D102" s="207" t="s">
        <v>804</v>
      </c>
      <c r="E102" s="11" t="s">
        <v>1</v>
      </c>
      <c r="F102" s="208">
        <v>1.2</v>
      </c>
      <c r="G102" s="23"/>
      <c r="H102" s="24"/>
    </row>
    <row r="103" spans="1:8" s="27" customFormat="1" ht="16.899999999999999" customHeight="1">
      <c r="A103" s="23"/>
      <c r="B103" s="24"/>
      <c r="C103" s="207" t="s">
        <v>749</v>
      </c>
      <c r="D103" s="207" t="s">
        <v>338</v>
      </c>
      <c r="E103" s="11" t="s">
        <v>1</v>
      </c>
      <c r="F103" s="208">
        <v>11.928000000000001</v>
      </c>
      <c r="G103" s="23"/>
      <c r="H103" s="24"/>
    </row>
    <row r="104" spans="1:8" s="27" customFormat="1" ht="16.899999999999999" customHeight="1">
      <c r="A104" s="23"/>
      <c r="B104" s="24"/>
      <c r="C104" s="209" t="s">
        <v>1145</v>
      </c>
      <c r="D104" s="23"/>
      <c r="E104" s="23"/>
      <c r="F104" s="23"/>
      <c r="G104" s="23"/>
      <c r="H104" s="24"/>
    </row>
    <row r="105" spans="1:8" s="27" customFormat="1" ht="16.899999999999999" customHeight="1">
      <c r="A105" s="23"/>
      <c r="B105" s="24"/>
      <c r="C105" s="207" t="s">
        <v>799</v>
      </c>
      <c r="D105" s="207" t="s">
        <v>800</v>
      </c>
      <c r="E105" s="11" t="s">
        <v>176</v>
      </c>
      <c r="F105" s="208">
        <v>11.928000000000001</v>
      </c>
      <c r="G105" s="23"/>
      <c r="H105" s="24"/>
    </row>
    <row r="106" spans="1:8" s="27" customFormat="1" ht="16.899999999999999" customHeight="1">
      <c r="A106" s="23"/>
      <c r="B106" s="24"/>
      <c r="C106" s="207" t="s">
        <v>805</v>
      </c>
      <c r="D106" s="207" t="s">
        <v>806</v>
      </c>
      <c r="E106" s="11" t="s">
        <v>176</v>
      </c>
      <c r="F106" s="208">
        <v>11.928000000000001</v>
      </c>
      <c r="G106" s="23"/>
      <c r="H106" s="24"/>
    </row>
    <row r="107" spans="1:8" s="27" customFormat="1" ht="16.899999999999999" customHeight="1">
      <c r="A107" s="23"/>
      <c r="B107" s="24"/>
      <c r="C107" s="203" t="s">
        <v>751</v>
      </c>
      <c r="D107" s="204" t="s">
        <v>1</v>
      </c>
      <c r="E107" s="205" t="s">
        <v>1</v>
      </c>
      <c r="F107" s="206">
        <v>1.71</v>
      </c>
      <c r="G107" s="23"/>
      <c r="H107" s="24"/>
    </row>
    <row r="108" spans="1:8" s="27" customFormat="1" ht="16.899999999999999" customHeight="1">
      <c r="A108" s="23"/>
      <c r="B108" s="24"/>
      <c r="C108" s="207" t="s">
        <v>751</v>
      </c>
      <c r="D108" s="207" t="s">
        <v>823</v>
      </c>
      <c r="E108" s="11" t="s">
        <v>1</v>
      </c>
      <c r="F108" s="208">
        <v>1.71</v>
      </c>
      <c r="G108" s="23"/>
      <c r="H108" s="24"/>
    </row>
    <row r="109" spans="1:8" s="27" customFormat="1" ht="16.899999999999999" customHeight="1">
      <c r="A109" s="23"/>
      <c r="B109" s="24"/>
      <c r="C109" s="209" t="s">
        <v>1145</v>
      </c>
      <c r="D109" s="23"/>
      <c r="E109" s="23"/>
      <c r="F109" s="23"/>
      <c r="G109" s="23"/>
      <c r="H109" s="24"/>
    </row>
    <row r="110" spans="1:8" s="27" customFormat="1" ht="16.899999999999999" customHeight="1">
      <c r="A110" s="23"/>
      <c r="B110" s="24"/>
      <c r="C110" s="207" t="s">
        <v>819</v>
      </c>
      <c r="D110" s="207" t="s">
        <v>820</v>
      </c>
      <c r="E110" s="11" t="s">
        <v>176</v>
      </c>
      <c r="F110" s="208">
        <v>1.71</v>
      </c>
      <c r="G110" s="23"/>
      <c r="H110" s="24"/>
    </row>
    <row r="111" spans="1:8" s="27" customFormat="1" ht="16.899999999999999" customHeight="1">
      <c r="A111" s="23"/>
      <c r="B111" s="24"/>
      <c r="C111" s="207" t="s">
        <v>824</v>
      </c>
      <c r="D111" s="207" t="s">
        <v>825</v>
      </c>
      <c r="E111" s="11" t="s">
        <v>176</v>
      </c>
      <c r="F111" s="208">
        <v>1.71</v>
      </c>
      <c r="G111" s="23"/>
      <c r="H111" s="24"/>
    </row>
    <row r="112" spans="1:8" s="27" customFormat="1" ht="26.45" customHeight="1">
      <c r="A112" s="23"/>
      <c r="B112" s="24"/>
      <c r="C112" s="202" t="s">
        <v>1150</v>
      </c>
      <c r="D112" s="202" t="s">
        <v>100</v>
      </c>
      <c r="E112" s="23"/>
      <c r="F112" s="23"/>
      <c r="G112" s="23"/>
      <c r="H112" s="24"/>
    </row>
    <row r="113" spans="1:8" s="27" customFormat="1" ht="16.899999999999999" customHeight="1">
      <c r="A113" s="23"/>
      <c r="B113" s="24"/>
      <c r="C113" s="203" t="s">
        <v>115</v>
      </c>
      <c r="D113" s="204" t="s">
        <v>1</v>
      </c>
      <c r="E113" s="205" t="s">
        <v>1</v>
      </c>
      <c r="F113" s="206">
        <v>119.80200000000001</v>
      </c>
      <c r="G113" s="23"/>
      <c r="H113" s="24"/>
    </row>
    <row r="114" spans="1:8" s="27" customFormat="1" ht="16.899999999999999" customHeight="1">
      <c r="A114" s="23"/>
      <c r="B114" s="24"/>
      <c r="C114" s="207" t="s">
        <v>115</v>
      </c>
      <c r="D114" s="207" t="s">
        <v>928</v>
      </c>
      <c r="E114" s="11" t="s">
        <v>1</v>
      </c>
      <c r="F114" s="208">
        <v>119.80200000000001</v>
      </c>
      <c r="G114" s="23"/>
      <c r="H114" s="24"/>
    </row>
    <row r="115" spans="1:8" s="27" customFormat="1" ht="16.899999999999999" customHeight="1">
      <c r="A115" s="23"/>
      <c r="B115" s="24"/>
      <c r="C115" s="203" t="s">
        <v>1147</v>
      </c>
      <c r="D115" s="204" t="s">
        <v>1</v>
      </c>
      <c r="E115" s="205" t="s">
        <v>1</v>
      </c>
      <c r="F115" s="206">
        <v>16.286000000000001</v>
      </c>
      <c r="G115" s="23"/>
      <c r="H115" s="24"/>
    </row>
    <row r="116" spans="1:8" s="27" customFormat="1" ht="16.899999999999999" customHeight="1">
      <c r="A116" s="23"/>
      <c r="B116" s="24"/>
      <c r="C116" s="207" t="s">
        <v>1147</v>
      </c>
      <c r="D116" s="207" t="s">
        <v>1151</v>
      </c>
      <c r="E116" s="11" t="s">
        <v>1</v>
      </c>
      <c r="F116" s="208">
        <v>16.286000000000001</v>
      </c>
      <c r="G116" s="23"/>
      <c r="H116" s="24"/>
    </row>
    <row r="117" spans="1:8" s="27" customFormat="1" ht="16.899999999999999" customHeight="1">
      <c r="A117" s="23"/>
      <c r="B117" s="24"/>
      <c r="C117" s="203" t="s">
        <v>749</v>
      </c>
      <c r="D117" s="204" t="s">
        <v>1</v>
      </c>
      <c r="E117" s="205" t="s">
        <v>1</v>
      </c>
      <c r="F117" s="206">
        <v>11.448</v>
      </c>
      <c r="G117" s="23"/>
      <c r="H117" s="24"/>
    </row>
    <row r="118" spans="1:8" s="27" customFormat="1" ht="16.899999999999999" customHeight="1">
      <c r="A118" s="23"/>
      <c r="B118" s="24"/>
      <c r="C118" s="207" t="s">
        <v>1</v>
      </c>
      <c r="D118" s="207" t="s">
        <v>958</v>
      </c>
      <c r="E118" s="11" t="s">
        <v>1</v>
      </c>
      <c r="F118" s="208">
        <v>10.247999999999999</v>
      </c>
      <c r="G118" s="23"/>
      <c r="H118" s="24"/>
    </row>
    <row r="119" spans="1:8" s="27" customFormat="1" ht="16.899999999999999" customHeight="1">
      <c r="A119" s="23"/>
      <c r="B119" s="24"/>
      <c r="C119" s="207" t="s">
        <v>1</v>
      </c>
      <c r="D119" s="207" t="s">
        <v>804</v>
      </c>
      <c r="E119" s="11" t="s">
        <v>1</v>
      </c>
      <c r="F119" s="208">
        <v>1.2</v>
      </c>
      <c r="G119" s="23"/>
      <c r="H119" s="24"/>
    </row>
    <row r="120" spans="1:8" s="27" customFormat="1" ht="16.899999999999999" customHeight="1">
      <c r="A120" s="23"/>
      <c r="B120" s="24"/>
      <c r="C120" s="207" t="s">
        <v>749</v>
      </c>
      <c r="D120" s="207" t="s">
        <v>338</v>
      </c>
      <c r="E120" s="11" t="s">
        <v>1</v>
      </c>
      <c r="F120" s="208">
        <v>11.448</v>
      </c>
      <c r="G120" s="23"/>
      <c r="H120" s="24"/>
    </row>
    <row r="121" spans="1:8" s="27" customFormat="1" ht="16.899999999999999" customHeight="1">
      <c r="A121" s="23"/>
      <c r="B121" s="24"/>
      <c r="C121" s="203" t="s">
        <v>751</v>
      </c>
      <c r="D121" s="204" t="s">
        <v>1</v>
      </c>
      <c r="E121" s="205" t="s">
        <v>1</v>
      </c>
      <c r="F121" s="206">
        <v>1.71</v>
      </c>
      <c r="G121" s="23"/>
      <c r="H121" s="24"/>
    </row>
    <row r="122" spans="1:8" s="27" customFormat="1" ht="16.899999999999999" customHeight="1">
      <c r="A122" s="23"/>
      <c r="B122" s="24"/>
      <c r="C122" s="207" t="s">
        <v>751</v>
      </c>
      <c r="D122" s="207" t="s">
        <v>823</v>
      </c>
      <c r="E122" s="11" t="s">
        <v>1</v>
      </c>
      <c r="F122" s="208">
        <v>1.71</v>
      </c>
      <c r="G122" s="23"/>
      <c r="H122" s="24"/>
    </row>
    <row r="123" spans="1:8" s="27" customFormat="1" ht="26.45" customHeight="1">
      <c r="A123" s="23"/>
      <c r="B123" s="24"/>
      <c r="C123" s="202" t="s">
        <v>1152</v>
      </c>
      <c r="D123" s="202" t="s">
        <v>102</v>
      </c>
      <c r="E123" s="23"/>
      <c r="F123" s="23"/>
      <c r="G123" s="23"/>
      <c r="H123" s="24"/>
    </row>
    <row r="124" spans="1:8" s="27" customFormat="1" ht="16.899999999999999" customHeight="1">
      <c r="A124" s="23"/>
      <c r="B124" s="24"/>
      <c r="C124" s="203" t="s">
        <v>115</v>
      </c>
      <c r="D124" s="204" t="s">
        <v>1</v>
      </c>
      <c r="E124" s="205" t="s">
        <v>1</v>
      </c>
      <c r="F124" s="206">
        <v>119.80200000000001</v>
      </c>
      <c r="G124" s="23"/>
      <c r="H124" s="24"/>
    </row>
    <row r="125" spans="1:8" s="27" customFormat="1" ht="16.899999999999999" customHeight="1">
      <c r="A125" s="23"/>
      <c r="B125" s="24"/>
      <c r="C125" s="207" t="s">
        <v>115</v>
      </c>
      <c r="D125" s="207" t="s">
        <v>928</v>
      </c>
      <c r="E125" s="11" t="s">
        <v>1</v>
      </c>
      <c r="F125" s="208">
        <v>119.80200000000001</v>
      </c>
      <c r="G125" s="23"/>
      <c r="H125" s="24"/>
    </row>
    <row r="126" spans="1:8" s="27" customFormat="1" ht="16.899999999999999" customHeight="1">
      <c r="A126" s="23"/>
      <c r="B126" s="24"/>
      <c r="C126" s="209" t="s">
        <v>1145</v>
      </c>
      <c r="D126" s="23"/>
      <c r="E126" s="23"/>
      <c r="F126" s="23"/>
      <c r="G126" s="23"/>
      <c r="H126" s="24"/>
    </row>
    <row r="127" spans="1:8" s="27" customFormat="1" ht="22.5">
      <c r="A127" s="23"/>
      <c r="B127" s="24"/>
      <c r="C127" s="207" t="s">
        <v>205</v>
      </c>
      <c r="D127" s="207" t="s">
        <v>206</v>
      </c>
      <c r="E127" s="11" t="s">
        <v>207</v>
      </c>
      <c r="F127" s="208">
        <v>119.80200000000001</v>
      </c>
      <c r="G127" s="23"/>
      <c r="H127" s="24"/>
    </row>
    <row r="128" spans="1:8" s="27" customFormat="1" ht="16.899999999999999" customHeight="1">
      <c r="A128" s="23"/>
      <c r="B128" s="24"/>
      <c r="C128" s="207" t="s">
        <v>211</v>
      </c>
      <c r="D128" s="207" t="s">
        <v>212</v>
      </c>
      <c r="E128" s="11" t="s">
        <v>207</v>
      </c>
      <c r="F128" s="208">
        <v>119.80200000000001</v>
      </c>
      <c r="G128" s="23"/>
      <c r="H128" s="24"/>
    </row>
    <row r="129" spans="1:8" s="27" customFormat="1" ht="22.5">
      <c r="A129" s="23"/>
      <c r="B129" s="24"/>
      <c r="C129" s="207" t="s">
        <v>229</v>
      </c>
      <c r="D129" s="207" t="s">
        <v>230</v>
      </c>
      <c r="E129" s="11" t="s">
        <v>207</v>
      </c>
      <c r="F129" s="208">
        <v>119.80200000000001</v>
      </c>
      <c r="G129" s="23"/>
      <c r="H129" s="24"/>
    </row>
    <row r="130" spans="1:8" s="27" customFormat="1" ht="22.5">
      <c r="A130" s="23"/>
      <c r="B130" s="24"/>
      <c r="C130" s="207" t="s">
        <v>234</v>
      </c>
      <c r="D130" s="207" t="s">
        <v>235</v>
      </c>
      <c r="E130" s="11" t="s">
        <v>207</v>
      </c>
      <c r="F130" s="208">
        <v>1198.02</v>
      </c>
      <c r="G130" s="23"/>
      <c r="H130" s="24"/>
    </row>
    <row r="131" spans="1:8" s="27" customFormat="1" ht="16.899999999999999" customHeight="1">
      <c r="A131" s="23"/>
      <c r="B131" s="24"/>
      <c r="C131" s="207" t="s">
        <v>770</v>
      </c>
      <c r="D131" s="207" t="s">
        <v>771</v>
      </c>
      <c r="E131" s="11" t="s">
        <v>207</v>
      </c>
      <c r="F131" s="208">
        <v>119.80200000000001</v>
      </c>
      <c r="G131" s="23"/>
      <c r="H131" s="24"/>
    </row>
    <row r="132" spans="1:8" s="27" customFormat="1" ht="16.899999999999999" customHeight="1">
      <c r="A132" s="23"/>
      <c r="B132" s="24"/>
      <c r="C132" s="203" t="s">
        <v>749</v>
      </c>
      <c r="D132" s="204" t="s">
        <v>1</v>
      </c>
      <c r="E132" s="205" t="s">
        <v>1</v>
      </c>
      <c r="F132" s="206">
        <v>11.448</v>
      </c>
      <c r="G132" s="23"/>
      <c r="H132" s="24"/>
    </row>
    <row r="133" spans="1:8" s="27" customFormat="1" ht="16.899999999999999" customHeight="1">
      <c r="A133" s="23"/>
      <c r="B133" s="24"/>
      <c r="C133" s="207" t="s">
        <v>1</v>
      </c>
      <c r="D133" s="207" t="s">
        <v>958</v>
      </c>
      <c r="E133" s="11" t="s">
        <v>1</v>
      </c>
      <c r="F133" s="208">
        <v>10.247999999999999</v>
      </c>
      <c r="G133" s="23"/>
      <c r="H133" s="24"/>
    </row>
    <row r="134" spans="1:8" s="27" customFormat="1" ht="16.899999999999999" customHeight="1">
      <c r="A134" s="23"/>
      <c r="B134" s="24"/>
      <c r="C134" s="207" t="s">
        <v>1</v>
      </c>
      <c r="D134" s="207" t="s">
        <v>804</v>
      </c>
      <c r="E134" s="11" t="s">
        <v>1</v>
      </c>
      <c r="F134" s="208">
        <v>1.2</v>
      </c>
      <c r="G134" s="23"/>
      <c r="H134" s="24"/>
    </row>
    <row r="135" spans="1:8" s="27" customFormat="1" ht="16.899999999999999" customHeight="1">
      <c r="A135" s="23"/>
      <c r="B135" s="24"/>
      <c r="C135" s="207" t="s">
        <v>749</v>
      </c>
      <c r="D135" s="207" t="s">
        <v>338</v>
      </c>
      <c r="E135" s="11" t="s">
        <v>1</v>
      </c>
      <c r="F135" s="208">
        <v>11.448</v>
      </c>
      <c r="G135" s="23"/>
      <c r="H135" s="24"/>
    </row>
    <row r="136" spans="1:8" s="27" customFormat="1" ht="16.899999999999999" customHeight="1">
      <c r="A136" s="23"/>
      <c r="B136" s="24"/>
      <c r="C136" s="209" t="s">
        <v>1145</v>
      </c>
      <c r="D136" s="23"/>
      <c r="E136" s="23"/>
      <c r="F136" s="23"/>
      <c r="G136" s="23"/>
      <c r="H136" s="24"/>
    </row>
    <row r="137" spans="1:8" s="27" customFormat="1" ht="16.899999999999999" customHeight="1">
      <c r="A137" s="23"/>
      <c r="B137" s="24"/>
      <c r="C137" s="207" t="s">
        <v>799</v>
      </c>
      <c r="D137" s="207" t="s">
        <v>800</v>
      </c>
      <c r="E137" s="11" t="s">
        <v>176</v>
      </c>
      <c r="F137" s="208">
        <v>11.448</v>
      </c>
      <c r="G137" s="23"/>
      <c r="H137" s="24"/>
    </row>
    <row r="138" spans="1:8" s="27" customFormat="1" ht="16.899999999999999" customHeight="1">
      <c r="A138" s="23"/>
      <c r="B138" s="24"/>
      <c r="C138" s="207" t="s">
        <v>805</v>
      </c>
      <c r="D138" s="207" t="s">
        <v>806</v>
      </c>
      <c r="E138" s="11" t="s">
        <v>176</v>
      </c>
      <c r="F138" s="208">
        <v>11.448</v>
      </c>
      <c r="G138" s="23"/>
      <c r="H138" s="24"/>
    </row>
    <row r="139" spans="1:8" s="27" customFormat="1" ht="16.899999999999999" customHeight="1">
      <c r="A139" s="23"/>
      <c r="B139" s="24"/>
      <c r="C139" s="203" t="s">
        <v>751</v>
      </c>
      <c r="D139" s="204" t="s">
        <v>1</v>
      </c>
      <c r="E139" s="205" t="s">
        <v>1</v>
      </c>
      <c r="F139" s="206">
        <v>1.71</v>
      </c>
      <c r="G139" s="23"/>
      <c r="H139" s="24"/>
    </row>
    <row r="140" spans="1:8" s="27" customFormat="1" ht="16.899999999999999" customHeight="1">
      <c r="A140" s="23"/>
      <c r="B140" s="24"/>
      <c r="C140" s="207" t="s">
        <v>751</v>
      </c>
      <c r="D140" s="207" t="s">
        <v>823</v>
      </c>
      <c r="E140" s="11" t="s">
        <v>1</v>
      </c>
      <c r="F140" s="208">
        <v>1.71</v>
      </c>
      <c r="G140" s="23"/>
      <c r="H140" s="24"/>
    </row>
    <row r="141" spans="1:8" s="27" customFormat="1" ht="16.899999999999999" customHeight="1">
      <c r="A141" s="23"/>
      <c r="B141" s="24"/>
      <c r="C141" s="209" t="s">
        <v>1145</v>
      </c>
      <c r="D141" s="23"/>
      <c r="E141" s="23"/>
      <c r="F141" s="23"/>
      <c r="G141" s="23"/>
      <c r="H141" s="24"/>
    </row>
    <row r="142" spans="1:8" s="27" customFormat="1" ht="16.899999999999999" customHeight="1">
      <c r="A142" s="23"/>
      <c r="B142" s="24"/>
      <c r="C142" s="207" t="s">
        <v>819</v>
      </c>
      <c r="D142" s="207" t="s">
        <v>820</v>
      </c>
      <c r="E142" s="11" t="s">
        <v>176</v>
      </c>
      <c r="F142" s="208">
        <v>1.71</v>
      </c>
      <c r="G142" s="23"/>
      <c r="H142" s="24"/>
    </row>
    <row r="143" spans="1:8" s="27" customFormat="1" ht="16.899999999999999" customHeight="1">
      <c r="A143" s="23"/>
      <c r="B143" s="24"/>
      <c r="C143" s="207" t="s">
        <v>824</v>
      </c>
      <c r="D143" s="207" t="s">
        <v>825</v>
      </c>
      <c r="E143" s="11" t="s">
        <v>176</v>
      </c>
      <c r="F143" s="208">
        <v>1.71</v>
      </c>
      <c r="G143" s="23"/>
      <c r="H143" s="24"/>
    </row>
    <row r="144" spans="1:8" s="27" customFormat="1" ht="26.45" customHeight="1">
      <c r="A144" s="23"/>
      <c r="B144" s="24"/>
      <c r="C144" s="202" t="s">
        <v>1153</v>
      </c>
      <c r="D144" s="202" t="s">
        <v>108</v>
      </c>
      <c r="E144" s="23"/>
      <c r="F144" s="23"/>
      <c r="G144" s="23"/>
      <c r="H144" s="24"/>
    </row>
    <row r="145" spans="1:8" s="27" customFormat="1" ht="16.899999999999999" customHeight="1">
      <c r="A145" s="23"/>
      <c r="B145" s="24"/>
      <c r="C145" s="203" t="s">
        <v>115</v>
      </c>
      <c r="D145" s="204" t="s">
        <v>1</v>
      </c>
      <c r="E145" s="205" t="s">
        <v>1</v>
      </c>
      <c r="F145" s="206">
        <v>194.624</v>
      </c>
      <c r="G145" s="23"/>
      <c r="H145" s="24"/>
    </row>
    <row r="146" spans="1:8" s="27" customFormat="1" ht="16.899999999999999" customHeight="1">
      <c r="A146" s="23"/>
      <c r="B146" s="24"/>
      <c r="C146" s="207" t="s">
        <v>115</v>
      </c>
      <c r="D146" s="207" t="s">
        <v>1034</v>
      </c>
      <c r="E146" s="11" t="s">
        <v>1</v>
      </c>
      <c r="F146" s="208">
        <v>194.624</v>
      </c>
      <c r="G146" s="23"/>
      <c r="H146" s="24"/>
    </row>
    <row r="147" spans="1:8" s="27" customFormat="1" ht="16.899999999999999" customHeight="1">
      <c r="A147" s="23"/>
      <c r="B147" s="24"/>
      <c r="C147" s="203" t="s">
        <v>749</v>
      </c>
      <c r="D147" s="204" t="s">
        <v>1</v>
      </c>
      <c r="E147" s="205" t="s">
        <v>1</v>
      </c>
      <c r="F147" s="206">
        <v>12.888</v>
      </c>
      <c r="G147" s="23"/>
      <c r="H147" s="24"/>
    </row>
    <row r="148" spans="1:8" s="27" customFormat="1" ht="16.899999999999999" customHeight="1">
      <c r="A148" s="23"/>
      <c r="B148" s="24"/>
      <c r="C148" s="207" t="s">
        <v>1</v>
      </c>
      <c r="D148" s="207" t="s">
        <v>1067</v>
      </c>
      <c r="E148" s="11" t="s">
        <v>1</v>
      </c>
      <c r="F148" s="208">
        <v>11.688000000000001</v>
      </c>
      <c r="G148" s="23"/>
      <c r="H148" s="24"/>
    </row>
    <row r="149" spans="1:8" s="27" customFormat="1" ht="16.899999999999999" customHeight="1">
      <c r="A149" s="23"/>
      <c r="B149" s="24"/>
      <c r="C149" s="207" t="s">
        <v>1</v>
      </c>
      <c r="D149" s="207" t="s">
        <v>804</v>
      </c>
      <c r="E149" s="11" t="s">
        <v>1</v>
      </c>
      <c r="F149" s="208">
        <v>1.2</v>
      </c>
      <c r="G149" s="23"/>
      <c r="H149" s="24"/>
    </row>
    <row r="150" spans="1:8" s="27" customFormat="1" ht="16.899999999999999" customHeight="1">
      <c r="A150" s="23"/>
      <c r="B150" s="24"/>
      <c r="C150" s="207" t="s">
        <v>749</v>
      </c>
      <c r="D150" s="207" t="s">
        <v>338</v>
      </c>
      <c r="E150" s="11" t="s">
        <v>1</v>
      </c>
      <c r="F150" s="208">
        <v>12.888</v>
      </c>
      <c r="G150" s="23"/>
      <c r="H150" s="24"/>
    </row>
    <row r="151" spans="1:8" s="27" customFormat="1" ht="16.899999999999999" customHeight="1">
      <c r="A151" s="23"/>
      <c r="B151" s="24"/>
      <c r="C151" s="203" t="s">
        <v>751</v>
      </c>
      <c r="D151" s="204" t="s">
        <v>1</v>
      </c>
      <c r="E151" s="205" t="s">
        <v>1</v>
      </c>
      <c r="F151" s="206">
        <v>1.71</v>
      </c>
      <c r="G151" s="23"/>
      <c r="H151" s="24"/>
    </row>
    <row r="152" spans="1:8" s="27" customFormat="1" ht="16.899999999999999" customHeight="1">
      <c r="A152" s="23"/>
      <c r="B152" s="24"/>
      <c r="C152" s="207" t="s">
        <v>751</v>
      </c>
      <c r="D152" s="207" t="s">
        <v>823</v>
      </c>
      <c r="E152" s="11" t="s">
        <v>1</v>
      </c>
      <c r="F152" s="208">
        <v>1.71</v>
      </c>
      <c r="G152" s="23"/>
      <c r="H152" s="24"/>
    </row>
    <row r="153" spans="1:8" s="27" customFormat="1" ht="26.45" customHeight="1">
      <c r="A153" s="23"/>
      <c r="B153" s="24"/>
      <c r="C153" s="202" t="s">
        <v>1154</v>
      </c>
      <c r="D153" s="202" t="s">
        <v>110</v>
      </c>
      <c r="E153" s="23"/>
      <c r="F153" s="23"/>
      <c r="G153" s="23"/>
      <c r="H153" s="24"/>
    </row>
    <row r="154" spans="1:8" s="27" customFormat="1" ht="16.899999999999999" customHeight="1">
      <c r="A154" s="23"/>
      <c r="B154" s="24"/>
      <c r="C154" s="203" t="s">
        <v>115</v>
      </c>
      <c r="D154" s="204" t="s">
        <v>1</v>
      </c>
      <c r="E154" s="205" t="s">
        <v>1</v>
      </c>
      <c r="F154" s="206">
        <v>194.624</v>
      </c>
      <c r="G154" s="23"/>
      <c r="H154" s="24"/>
    </row>
    <row r="155" spans="1:8" s="27" customFormat="1" ht="16.899999999999999" customHeight="1">
      <c r="A155" s="23"/>
      <c r="B155" s="24"/>
      <c r="C155" s="207" t="s">
        <v>115</v>
      </c>
      <c r="D155" s="207" t="s">
        <v>1034</v>
      </c>
      <c r="E155" s="11" t="s">
        <v>1</v>
      </c>
      <c r="F155" s="208">
        <v>194.624</v>
      </c>
      <c r="G155" s="23"/>
      <c r="H155" s="24"/>
    </row>
    <row r="156" spans="1:8" s="27" customFormat="1" ht="16.899999999999999" customHeight="1">
      <c r="A156" s="23"/>
      <c r="B156" s="24"/>
      <c r="C156" s="209" t="s">
        <v>1145</v>
      </c>
      <c r="D156" s="23"/>
      <c r="E156" s="23"/>
      <c r="F156" s="23"/>
      <c r="G156" s="23"/>
      <c r="H156" s="24"/>
    </row>
    <row r="157" spans="1:8" s="27" customFormat="1" ht="22.5">
      <c r="A157" s="23"/>
      <c r="B157" s="24"/>
      <c r="C157" s="207" t="s">
        <v>205</v>
      </c>
      <c r="D157" s="207" t="s">
        <v>206</v>
      </c>
      <c r="E157" s="11" t="s">
        <v>207</v>
      </c>
      <c r="F157" s="208">
        <v>194.624</v>
      </c>
      <c r="G157" s="23"/>
      <c r="H157" s="24"/>
    </row>
    <row r="158" spans="1:8" s="27" customFormat="1" ht="16.899999999999999" customHeight="1">
      <c r="A158" s="23"/>
      <c r="B158" s="24"/>
      <c r="C158" s="207" t="s">
        <v>211</v>
      </c>
      <c r="D158" s="207" t="s">
        <v>212</v>
      </c>
      <c r="E158" s="11" t="s">
        <v>207</v>
      </c>
      <c r="F158" s="208">
        <v>194.624</v>
      </c>
      <c r="G158" s="23"/>
      <c r="H158" s="24"/>
    </row>
    <row r="159" spans="1:8" s="27" customFormat="1" ht="16.899999999999999" customHeight="1">
      <c r="A159" s="23"/>
      <c r="B159" s="24"/>
      <c r="C159" s="207" t="s">
        <v>770</v>
      </c>
      <c r="D159" s="207" t="s">
        <v>771</v>
      </c>
      <c r="E159" s="11" t="s">
        <v>207</v>
      </c>
      <c r="F159" s="208">
        <v>194.624</v>
      </c>
      <c r="G159" s="23"/>
      <c r="H159" s="24"/>
    </row>
    <row r="160" spans="1:8" s="27" customFormat="1" ht="16.899999999999999" customHeight="1">
      <c r="A160" s="23"/>
      <c r="B160" s="24"/>
      <c r="C160" s="203" t="s">
        <v>749</v>
      </c>
      <c r="D160" s="204" t="s">
        <v>1</v>
      </c>
      <c r="E160" s="205" t="s">
        <v>1</v>
      </c>
      <c r="F160" s="206">
        <v>12.888</v>
      </c>
      <c r="G160" s="23"/>
      <c r="H160" s="24"/>
    </row>
    <row r="161" spans="1:8" s="27" customFormat="1" ht="16.899999999999999" customHeight="1">
      <c r="A161" s="23"/>
      <c r="B161" s="24"/>
      <c r="C161" s="207" t="s">
        <v>1</v>
      </c>
      <c r="D161" s="207" t="s">
        <v>1067</v>
      </c>
      <c r="E161" s="11" t="s">
        <v>1</v>
      </c>
      <c r="F161" s="208">
        <v>11.688000000000001</v>
      </c>
      <c r="G161" s="23"/>
      <c r="H161" s="24"/>
    </row>
    <row r="162" spans="1:8" s="27" customFormat="1" ht="16.899999999999999" customHeight="1">
      <c r="A162" s="23"/>
      <c r="B162" s="24"/>
      <c r="C162" s="207" t="s">
        <v>1</v>
      </c>
      <c r="D162" s="207" t="s">
        <v>804</v>
      </c>
      <c r="E162" s="11" t="s">
        <v>1</v>
      </c>
      <c r="F162" s="208">
        <v>1.2</v>
      </c>
      <c r="G162" s="23"/>
      <c r="H162" s="24"/>
    </row>
    <row r="163" spans="1:8" s="27" customFormat="1" ht="16.899999999999999" customHeight="1">
      <c r="A163" s="23"/>
      <c r="B163" s="24"/>
      <c r="C163" s="207" t="s">
        <v>749</v>
      </c>
      <c r="D163" s="207" t="s">
        <v>338</v>
      </c>
      <c r="E163" s="11" t="s">
        <v>1</v>
      </c>
      <c r="F163" s="208">
        <v>12.888</v>
      </c>
      <c r="G163" s="23"/>
      <c r="H163" s="24"/>
    </row>
    <row r="164" spans="1:8" s="27" customFormat="1" ht="16.899999999999999" customHeight="1">
      <c r="A164" s="23"/>
      <c r="B164" s="24"/>
      <c r="C164" s="209" t="s">
        <v>1145</v>
      </c>
      <c r="D164" s="23"/>
      <c r="E164" s="23"/>
      <c r="F164" s="23"/>
      <c r="G164" s="23"/>
      <c r="H164" s="24"/>
    </row>
    <row r="165" spans="1:8" s="27" customFormat="1" ht="16.899999999999999" customHeight="1">
      <c r="A165" s="23"/>
      <c r="B165" s="24"/>
      <c r="C165" s="207" t="s">
        <v>799</v>
      </c>
      <c r="D165" s="207" t="s">
        <v>800</v>
      </c>
      <c r="E165" s="11" t="s">
        <v>176</v>
      </c>
      <c r="F165" s="208">
        <v>12.888</v>
      </c>
      <c r="G165" s="23"/>
      <c r="H165" s="24"/>
    </row>
    <row r="166" spans="1:8" s="27" customFormat="1" ht="16.899999999999999" customHeight="1">
      <c r="A166" s="23"/>
      <c r="B166" s="24"/>
      <c r="C166" s="207" t="s">
        <v>805</v>
      </c>
      <c r="D166" s="207" t="s">
        <v>806</v>
      </c>
      <c r="E166" s="11" t="s">
        <v>176</v>
      </c>
      <c r="F166" s="208">
        <v>12.888</v>
      </c>
      <c r="G166" s="23"/>
      <c r="H166" s="24"/>
    </row>
    <row r="167" spans="1:8" s="27" customFormat="1" ht="16.899999999999999" customHeight="1">
      <c r="A167" s="23"/>
      <c r="B167" s="24"/>
      <c r="C167" s="203" t="s">
        <v>751</v>
      </c>
      <c r="D167" s="204" t="s">
        <v>1</v>
      </c>
      <c r="E167" s="205" t="s">
        <v>1</v>
      </c>
      <c r="F167" s="206">
        <v>1.71</v>
      </c>
      <c r="G167" s="23"/>
      <c r="H167" s="24"/>
    </row>
    <row r="168" spans="1:8" s="27" customFormat="1" ht="16.899999999999999" customHeight="1">
      <c r="A168" s="23"/>
      <c r="B168" s="24"/>
      <c r="C168" s="207" t="s">
        <v>751</v>
      </c>
      <c r="D168" s="207" t="s">
        <v>823</v>
      </c>
      <c r="E168" s="11" t="s">
        <v>1</v>
      </c>
      <c r="F168" s="208">
        <v>1.71</v>
      </c>
      <c r="G168" s="23"/>
      <c r="H168" s="24"/>
    </row>
    <row r="169" spans="1:8" s="27" customFormat="1" ht="16.899999999999999" customHeight="1">
      <c r="A169" s="23"/>
      <c r="B169" s="24"/>
      <c r="C169" s="209" t="s">
        <v>1145</v>
      </c>
      <c r="D169" s="23"/>
      <c r="E169" s="23"/>
      <c r="F169" s="23"/>
      <c r="G169" s="23"/>
      <c r="H169" s="24"/>
    </row>
    <row r="170" spans="1:8" s="27" customFormat="1" ht="16.899999999999999" customHeight="1">
      <c r="A170" s="23"/>
      <c r="B170" s="24"/>
      <c r="C170" s="207" t="s">
        <v>819</v>
      </c>
      <c r="D170" s="207" t="s">
        <v>820</v>
      </c>
      <c r="E170" s="11" t="s">
        <v>176</v>
      </c>
      <c r="F170" s="208">
        <v>1.71</v>
      </c>
      <c r="G170" s="23"/>
      <c r="H170" s="24"/>
    </row>
    <row r="171" spans="1:8" s="27" customFormat="1" ht="16.899999999999999" customHeight="1">
      <c r="A171" s="23"/>
      <c r="B171" s="24"/>
      <c r="C171" s="207" t="s">
        <v>824</v>
      </c>
      <c r="D171" s="207" t="s">
        <v>825</v>
      </c>
      <c r="E171" s="11" t="s">
        <v>176</v>
      </c>
      <c r="F171" s="208">
        <v>1.71</v>
      </c>
      <c r="G171" s="23"/>
      <c r="H171" s="24"/>
    </row>
    <row r="172" spans="1:8" s="27" customFormat="1" ht="7.35" customHeight="1">
      <c r="A172" s="23"/>
      <c r="B172" s="39"/>
      <c r="C172" s="40"/>
      <c r="D172" s="40"/>
      <c r="E172" s="40"/>
      <c r="F172" s="40"/>
      <c r="G172" s="40"/>
      <c r="H172" s="24"/>
    </row>
    <row r="173" spans="1:8" s="27" customFormat="1">
      <c r="A173" s="23"/>
      <c r="B173" s="23"/>
      <c r="C173" s="23"/>
      <c r="D173" s="23"/>
      <c r="E173" s="23"/>
      <c r="F173" s="23"/>
      <c r="G173" s="23"/>
      <c r="H173" s="23"/>
    </row>
  </sheetData>
  <sheetProtection password="9F15" sheet="1" objects="1" scenarios="1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zakázky</vt:lpstr>
      <vt:lpstr>SO 01 - Stavební část Mos...</vt:lpstr>
      <vt:lpstr>SO 01 VRN - Vedlejší rozp...</vt:lpstr>
      <vt:lpstr>SO 02 - Stavební část Pro...</vt:lpstr>
      <vt:lpstr>SO 02 VRN - Vedlejší rozp...</vt:lpstr>
      <vt:lpstr>SO 03 - Stavební část Pro...</vt:lpstr>
      <vt:lpstr>SO 03 VRN - Vedlejší rozp...</vt:lpstr>
      <vt:lpstr>SO 04 - Stavební část Pro...</vt:lpstr>
      <vt:lpstr>SO 04 VRN - Vedlejší rozp...</vt:lpstr>
      <vt:lpstr>Seznam figur</vt:lpstr>
      <vt:lpstr>'Rekapitulace zakázky'!Názvy_tisku</vt:lpstr>
      <vt:lpstr>'Seznam figur'!Názvy_tisku</vt:lpstr>
      <vt:lpstr>'SO 01 - Stavební část Mos...'!Názvy_tisku</vt:lpstr>
      <vt:lpstr>'SO 01 VRN - Vedlejší rozp...'!Názvy_tisku</vt:lpstr>
      <vt:lpstr>'SO 02 - Stavební část Pro...'!Názvy_tisku</vt:lpstr>
      <vt:lpstr>'SO 02 VRN - Vedlejší rozp...'!Názvy_tisku</vt:lpstr>
      <vt:lpstr>'SO 03 - Stavební část Pro...'!Názvy_tisku</vt:lpstr>
      <vt:lpstr>'SO 03 VRN - Vedlejší rozp...'!Názvy_tisku</vt:lpstr>
      <vt:lpstr>'SO 04 - Stavební část Pro...'!Názvy_tisku</vt:lpstr>
      <vt:lpstr>'SO 04 VRN - Vedlejší rozp...'!Názvy_tisku</vt:lpstr>
      <vt:lpstr>'Rekapitulace zakázky'!Oblast_tisku</vt:lpstr>
      <vt:lpstr>'Seznam figur'!Oblast_tisku</vt:lpstr>
      <vt:lpstr>'SO 01 - Stavební část Mos...'!Oblast_tisku</vt:lpstr>
      <vt:lpstr>'SO 01 VRN - Vedlejší rozp...'!Oblast_tisku</vt:lpstr>
      <vt:lpstr>'SO 02 - Stavební část Pro...'!Oblast_tisku</vt:lpstr>
      <vt:lpstr>'SO 02 VRN - Vedlejší rozp...'!Oblast_tisku</vt:lpstr>
      <vt:lpstr>'SO 03 - Stavební část Pro...'!Oblast_tisku</vt:lpstr>
      <vt:lpstr>'SO 03 VRN - Vedlejší rozp...'!Oblast_tisku</vt:lpstr>
      <vt:lpstr>'SO 04 - Stavební část Pro...'!Oblast_tisku</vt:lpstr>
      <vt:lpstr>'SO 04 VRN - Vedlejší rozp...'!Oblast_tisku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Rachota Tomáš</dc:creator>
  <cp:lastModifiedBy>Pekárková Tereza</cp:lastModifiedBy>
  <dcterms:created xsi:type="dcterms:W3CDTF">2020-03-06T11:16:48Z</dcterms:created>
  <dcterms:modified xsi:type="dcterms:W3CDTF">2020-03-06T11:29:26Z</dcterms:modified>
</cp:coreProperties>
</file>