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750" yWindow="600" windowWidth="27225" windowHeight="11955" activeTab="0"/>
  </bookViews>
  <sheets>
    <sheet name="Rekapitulace zakázky" sheetId="1" r:id="rId1"/>
    <sheet name="001 - Oprava střechy" sheetId="2" r:id="rId2"/>
    <sheet name="002 - Oprava vnějšího pláště" sheetId="3" r:id="rId3"/>
    <sheet name="003 - Oprava zpevněných p..." sheetId="4" r:id="rId4"/>
    <sheet name="004 - Oprava čekárny" sheetId="5" r:id="rId5"/>
    <sheet name="005 - Oprava zázemí pro d..." sheetId="6" r:id="rId6"/>
    <sheet name="006 - Oprava sklepních pr..." sheetId="7" r:id="rId7"/>
    <sheet name="007 - Elektroinstalace a ..." sheetId="8" r:id="rId8"/>
    <sheet name="008 - Vedlejší a ostatní ..." sheetId="9" r:id="rId9"/>
  </sheets>
  <definedNames>
    <definedName name="_xlnm._FilterDatabase" localSheetId="1" hidden="1">'001 - Oprava střechy'!$C$128:$K$280</definedName>
    <definedName name="_xlnm._FilterDatabase" localSheetId="2" hidden="1">'002 - Oprava vnějšího pláště'!$C$135:$K$396</definedName>
    <definedName name="_xlnm._FilterDatabase" localSheetId="3" hidden="1">'003 - Oprava zpevněných p...'!$C$125:$K$194</definedName>
    <definedName name="_xlnm._FilterDatabase" localSheetId="4" hidden="1">'004 - Oprava čekárny'!$C$131:$K$225</definedName>
    <definedName name="_xlnm._FilterDatabase" localSheetId="5" hidden="1">'005 - Oprava zázemí pro d...'!$C$133:$K$273</definedName>
    <definedName name="_xlnm._FilterDatabase" localSheetId="6" hidden="1">'006 - Oprava sklepních pr...'!$C$124:$K$171</definedName>
    <definedName name="_xlnm._FilterDatabase" localSheetId="7" hidden="1">'007 - Elektroinstalace a ...'!$C$121:$K$207</definedName>
    <definedName name="_xlnm._FilterDatabase" localSheetId="8" hidden="1">'008 - Vedlejší a ostatní ...'!$C$119:$K$129</definedName>
    <definedName name="_xlnm.Print_Area" localSheetId="1">'001 - Oprava střechy'!$C$4:$J$76,'001 - Oprava střechy'!$C$82:$J$110,'001 - Oprava střechy'!$C$116:$K$280</definedName>
    <definedName name="_xlnm.Print_Area" localSheetId="2">'002 - Oprava vnějšího pláště'!$C$4:$J$76,'002 - Oprava vnějšího pláště'!$C$82:$J$117,'002 - Oprava vnějšího pláště'!$C$123:$K$396</definedName>
    <definedName name="_xlnm.Print_Area" localSheetId="3">'003 - Oprava zpevněných p...'!$C$4:$J$76,'003 - Oprava zpevněných p...'!$C$82:$J$107,'003 - Oprava zpevněných p...'!$C$113:$K$194</definedName>
    <definedName name="_xlnm.Print_Area" localSheetId="4">'004 - Oprava čekárny'!$C$4:$J$76,'004 - Oprava čekárny'!$C$82:$J$113,'004 - Oprava čekárny'!$C$119:$K$225</definedName>
    <definedName name="_xlnm.Print_Area" localSheetId="5">'005 - Oprava zázemí pro d...'!$C$4:$J$76,'005 - Oprava zázemí pro d...'!$C$82:$J$115,'005 - Oprava zázemí pro d...'!$C$121:$K$273</definedName>
    <definedName name="_xlnm.Print_Area" localSheetId="6">'006 - Oprava sklepních pr...'!$C$4:$J$76,'006 - Oprava sklepních pr...'!$C$82:$J$106,'006 - Oprava sklepních pr...'!$C$112:$K$171</definedName>
    <definedName name="_xlnm.Print_Area" localSheetId="7">'007 - Elektroinstalace a ...'!$C$4:$J$76,'007 - Elektroinstalace a ...'!$C$82:$J$103,'007 - Elektroinstalace a ...'!$C$109:$K$207</definedName>
    <definedName name="_xlnm.Print_Area" localSheetId="8">'008 - Vedlejší a ostatní ...'!$C$4:$J$76,'008 - Vedlejší a ostatní ...'!$C$82:$J$101,'008 - Vedlejší a ostatní ...'!$C$107:$K$129</definedName>
    <definedName name="_xlnm.Print_Area" localSheetId="0">'Rekapitulace zakázky'!$D$4:$AO$76,'Rekapitulace zakázky'!$C$82:$AQ$103</definedName>
    <definedName name="_xlnm.Print_Titles" localSheetId="0">'Rekapitulace zakázky'!$92:$92</definedName>
    <definedName name="_xlnm.Print_Titles" localSheetId="1">'001 - Oprava střechy'!$128:$128</definedName>
    <definedName name="_xlnm.Print_Titles" localSheetId="2">'002 - Oprava vnějšího pláště'!$135:$135</definedName>
    <definedName name="_xlnm.Print_Titles" localSheetId="3">'003 - Oprava zpevněných p...'!$125:$125</definedName>
    <definedName name="_xlnm.Print_Titles" localSheetId="4">'004 - Oprava čekárny'!$131:$131</definedName>
    <definedName name="_xlnm.Print_Titles" localSheetId="5">'005 - Oprava zázemí pro d...'!$133:$133</definedName>
    <definedName name="_xlnm.Print_Titles" localSheetId="6">'006 - Oprava sklepních pr...'!$124:$124</definedName>
    <definedName name="_xlnm.Print_Titles" localSheetId="7">'007 - Elektroinstalace a ...'!$121:$121</definedName>
    <definedName name="_xlnm.Print_Titles" localSheetId="8">'008 - Vedlejší a ostatní ...'!$119:$119</definedName>
  </definedNames>
  <calcPr calcId="145621"/>
</workbook>
</file>

<file path=xl/sharedStrings.xml><?xml version="1.0" encoding="utf-8"?>
<sst xmlns="http://schemas.openxmlformats.org/spreadsheetml/2006/main" count="10623" uniqueCount="1984">
  <si>
    <t>Export Komplet</t>
  </si>
  <si>
    <t/>
  </si>
  <si>
    <t>2.0</t>
  </si>
  <si>
    <t>ZAMOK</t>
  </si>
  <si>
    <t>False</t>
  </si>
  <si>
    <t>{d7d1fd52-87fd-4dca-a1dc-4f70fa8ffd6a}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</si>
  <si>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</si>
  <si>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</si>
  <si>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</si>
  <si>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</si>
  <si>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</si>
  <si>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</si>
  <si>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</si>
  <si>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</si>
  <si>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Nove_Straseci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</si>
  <si>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</si>
  <si>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</si>
  <si>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Nové Strašecí ON - oprava</t>
  </si>
  <si>
    <t>KSO:</t>
  </si>
  <si>
    <t>CC-CZ:</t>
  </si>
  <si>
    <t>Místo:</t>
  </si>
  <si>
    <t>žst. Nové Strašecí</t>
  </si>
  <si>
    <t>Datum:</t>
  </si>
  <si>
    <t>25. 2. 2020</t>
  </si>
  <si>
    <t>Zadavatel:</t>
  </si>
  <si>
    <t>IČ:</t>
  </si>
  <si>
    <t>70994234</t>
  </si>
  <si>
    <t>Správa železnic, státní organizace</t>
  </si>
  <si>
    <t>DIČ:</t>
  </si>
  <si>
    <t>CZ70994234</t>
  </si>
  <si>
    <t>Uchazeč:</t>
  </si>
  <si>
    <t>Vyplň údaj</t>
  </si>
  <si>
    <t>Projektant:</t>
  </si>
  <si>
    <t xml:space="preserve"> </t>
  </si>
  <si>
    <t>True</t>
  </si>
  <si>
    <t>Zpracovatel:</t>
  </si>
  <si>
    <t>L. Ulrich, DiS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</si>
  <si>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</si>
  <si>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</si>
  <si>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</si>
  <si>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</si>
  <si>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</si>
  <si>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</si>
  <si>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</si>
  <si>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</si>
  <si>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</si>
  <si>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</si>
  <si>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</si>
  <si>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</si>
  <si>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</si>
  <si>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</si>
  <si>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</si>
  <si>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</si>
  <si>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</si>
  <si>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</si>
  <si>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</si>
  <si>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</si>
  <si>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</si>
  <si>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</si>
  <si>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</si>
  <si>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</si>
  <si>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</si>
  <si>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</si>
  <si>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</si>
  <si>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</si>
  <si>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</si>
  <si>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</si>
  <si>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</si>
  <si>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</si>
  <si>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</si>
  <si>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</si>
  <si>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</si>
  <si>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</si>
  <si>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</si>
  <si>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</si>
  <si>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</si>
  <si>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</si>
  <si>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</si>
  <si>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</si>
  <si>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</si>
  <si>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</si>
  <si>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</si>
  <si>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</si>
  <si>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</si>
  <si>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Oprava střechy</t>
  </si>
  <si>
    <t>STA</t>
  </si>
  <si>
    <t>1</t>
  </si>
  <si>
    <t>{3c6eaf4c-e391-4b01-b99d-e26eddc25b05}</t>
  </si>
  <si>
    <t>2</t>
  </si>
  <si>
    <t>002</t>
  </si>
  <si>
    <t>Oprava vnějšího pláště</t>
  </si>
  <si>
    <t>{40b5fc10-eabc-4535-b6d3-cdf8c8dc0874}</t>
  </si>
  <si>
    <t>003</t>
  </si>
  <si>
    <t>Oprava zpevněných ploch</t>
  </si>
  <si>
    <t>{c26cf9bd-171d-440c-a30d-1b66ab994452}</t>
  </si>
  <si>
    <t>004</t>
  </si>
  <si>
    <t>Oprava čekárny</t>
  </si>
  <si>
    <t>{709d40e1-9de7-4dea-abfb-806e6d943fc5}</t>
  </si>
  <si>
    <t>005</t>
  </si>
  <si>
    <t>Oprava zázemí pro dopravu</t>
  </si>
  <si>
    <t>{1389372d-77e1-4c1e-8c4d-f70af635625b}</t>
  </si>
  <si>
    <t>006</t>
  </si>
  <si>
    <t>Oprava sklepních prostor a kotelny - střed</t>
  </si>
  <si>
    <t>{893c074c-38b3-4e76-a528-4f464c1809f4}</t>
  </si>
  <si>
    <t>007</t>
  </si>
  <si>
    <t>Elektroinstalace a hromosvod (SEE)</t>
  </si>
  <si>
    <t>{1e1abe77-24cd-4888-8e94-d7efd858f562}</t>
  </si>
  <si>
    <t>008</t>
  </si>
  <si>
    <t>Vedlejší a ostatní náklady</t>
  </si>
  <si>
    <t>VON</t>
  </si>
  <si>
    <t>{97d9fae5-1c39-4ca6-a422-a04b04035c34}</t>
  </si>
  <si>
    <t>KRYCÍ LIST SOUPISU PRACÍ</t>
  </si>
  <si>
    <t>Objekt:</t>
  </si>
  <si>
    <t>001 - Oprava střechy</t>
  </si>
  <si>
    <t>REKAPITULACE ČLENĚNÍ SOUPISU PRACÍ</t>
  </si>
  <si>
    <t>Kód dílu - Popis</t>
  </si>
  <si>
    <t>Cena celkem [CZK]</t>
  </si>
  <si>
    <t>Náklady ze soupisu prací</t>
  </si>
  <si>
    <t>-1</t>
  </si>
  <si>
    <t>OST - Poznámky</t>
  </si>
  <si>
    <t>HSV - Práce a dodávky HSV</t>
  </si>
  <si>
    <t xml:space="preserve">    3 - Svislé a kompletní konstrukce</t>
  </si>
  <si>
    <t xml:space="preserve">    9 - Ostatní konstrukce a práce-bourání</t>
  </si>
  <si>
    <t xml:space="preserve">    997 -  Přesun sutě</t>
  </si>
  <si>
    <t xml:space="preserve">    998 - Přesun hmot</t>
  </si>
  <si>
    <t>PSV - Práce a dodávky PSV</t>
  </si>
  <si>
    <t xml:space="preserve">    742 -  Elektroinstalace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</si>
  <si>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</si>
  <si>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</si>
  <si>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</si>
  <si>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</si>
  <si>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 Dokončovací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</si>
  <si>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</si>
  <si>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</si>
  <si>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</si>
  <si>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</si>
  <si>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</si>
  <si>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</si>
  <si>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</si>
  <si>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</si>
  <si>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</si>
  <si>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</si>
  <si>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</si>
  <si>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</si>
  <si>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</si>
  <si>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</si>
  <si>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Poznámky</t>
  </si>
  <si>
    <t>4</t>
  </si>
  <si>
    <t>ROZPOCET</t>
  </si>
  <si>
    <t>K</t>
  </si>
  <si>
    <t>000000002</t>
  </si>
  <si>
    <t>512</t>
  </si>
  <si>
    <t>-1499316037</t>
  </si>
  <si>
    <t>P</t>
  </si>
  <si>
    <t>Poznámka k položce:
Zadání je zpracováno v rozsahu a podrobnosti zadávací dokumentace v rozsahu omezeném technickou zprávou.
Součástí položek jsou veškeré s nimi spojené práce, které jsou zapotřebí pro provedení kompletní dodávky díla, a to i když nejsou zvlášť uvedeny ve výkazu výměr. To znamená, že veškeré položky patrné zejména z technické zprávy a na ni navazujících částí výkazů je třeba v nabídkové ceně doplnit a ocenit jako kompletně vykonané práce vč materiálu, nářadí a strojů nutných k práci, tak aby bylo možné zakázku realizovat jako komplet "na klíč" i když tyto nejsou ve výkazu výměr vypsány zvlášť.
Pokud nejsou uvedeny montážní práce samostatně, je montáž součástí jednotkových cen!</t>
  </si>
  <si>
    <t>HSV</t>
  </si>
  <si>
    <t>Práce a dodávky HSV</t>
  </si>
  <si>
    <t>3</t>
  </si>
  <si>
    <t>Svislé a kompletní konstrukce</t>
  </si>
  <si>
    <t>31427151R</t>
  </si>
  <si>
    <t>Přezdění nadstřešní části komínových těles kompletní vč. krycích desek, spárování a ochr. nátěru, případně nové povrchové úpravy</t>
  </si>
  <si>
    <t>m3</t>
  </si>
  <si>
    <t>561371119</t>
  </si>
  <si>
    <t>VV</t>
  </si>
  <si>
    <t>4*0,75*0,45*2+4*0,45*0,45*2+0,6*0,6*2</t>
  </si>
  <si>
    <t>31638111R</t>
  </si>
  <si>
    <t>Zabezpečení komínových těles po odbourání nadstřešní části v prostoru půdy</t>
  </si>
  <si>
    <t>kus</t>
  </si>
  <si>
    <t>2049618954</t>
  </si>
  <si>
    <t>9</t>
  </si>
  <si>
    <t>Ostatní konstrukce a práce-bourání</t>
  </si>
  <si>
    <t>000000004</t>
  </si>
  <si>
    <t xml:space="preserve">D+M doplňků střechy vč. povrchové úpravy - konzole, antény, průchodky, držáky aj. vč. demontáže stávajících </t>
  </si>
  <si>
    <t>kpl</t>
  </si>
  <si>
    <t>1255256829</t>
  </si>
  <si>
    <t>5</t>
  </si>
  <si>
    <t>952903001.2.1</t>
  </si>
  <si>
    <t>Vyčištění půdy a  vyklizení velkoobjemové včetně rozřezání stávajících dřevěných kójí, odvozu a likvidace odpadu</t>
  </si>
  <si>
    <t>641402643</t>
  </si>
  <si>
    <t>6</t>
  </si>
  <si>
    <t>962032631</t>
  </si>
  <si>
    <t>Bourání zdiva komínového nad střechou z cihel na MV nebo MVC</t>
  </si>
  <si>
    <t>204796007</t>
  </si>
  <si>
    <t>7</t>
  </si>
  <si>
    <t>976047231</t>
  </si>
  <si>
    <t>Vybourání betonových nebo ŽB krycích desek</t>
  </si>
  <si>
    <t>m2</t>
  </si>
  <si>
    <t>1740899879</t>
  </si>
  <si>
    <t>4*1,2*0,8+4*0,8*0,8+1*1</t>
  </si>
  <si>
    <t>997</t>
  </si>
  <si>
    <t xml:space="preserve"> Přesun sutě</t>
  </si>
  <si>
    <t>8</t>
  </si>
  <si>
    <t>997013113</t>
  </si>
  <si>
    <t>Vnitrostaveništní doprava suti a vybouraných hmot pro budovy v do 12 m</t>
  </si>
  <si>
    <t>t</t>
  </si>
  <si>
    <t>11392103</t>
  </si>
  <si>
    <t>997013501</t>
  </si>
  <si>
    <t>Odvoz suti na skládku a vybouraných hmot nebo meziskládku do 1 km se složením</t>
  </si>
  <si>
    <t>609577324</t>
  </si>
  <si>
    <t>10</t>
  </si>
  <si>
    <t>997013509</t>
  </si>
  <si>
    <t>Příplatek k odvozu suti a vybouraných hmot na skládku ZKD 1 km přes 1 km</t>
  </si>
  <si>
    <t>799233762</t>
  </si>
  <si>
    <t>30,604*19 'Přepočtené koeficientem množství</t>
  </si>
  <si>
    <t>11</t>
  </si>
  <si>
    <t>99701350R</t>
  </si>
  <si>
    <t>Odvoz výzisku z železného šrotu na místo určené objednatelem do 20 km se složením</t>
  </si>
  <si>
    <t>-730836665</t>
  </si>
  <si>
    <t>Poznámka k položce:
Železný šrot bude odvezen a složen dle pokynů zástupce investora do sběrného místa. 
Samotný železný šrot je majetkem investora. 
Hospodaření s vyzískaným materiálem (mimo odpad) bude prováděno v souladu se Směrnicí SŽDC č. 42 ze dne 7.1.2013.</t>
  </si>
  <si>
    <t>12</t>
  </si>
  <si>
    <t>997013801</t>
  </si>
  <si>
    <t>Poplatek za uložení stavebního betonového odpadu na skládce (skládkovné)</t>
  </si>
  <si>
    <t>376202332</t>
  </si>
  <si>
    <t>13</t>
  </si>
  <si>
    <t>997013803</t>
  </si>
  <si>
    <t>Poplatek za uložení stavebního odpadu z keramických materiálů na skládce (skládkovné)</t>
  </si>
  <si>
    <t>576972351</t>
  </si>
  <si>
    <t>14</t>
  </si>
  <si>
    <t>997013811</t>
  </si>
  <si>
    <t>Poplatek za uložení stavebního dřevěného odpadu na skládce (skládkovné)</t>
  </si>
  <si>
    <t>2047225816</t>
  </si>
  <si>
    <t>997013831</t>
  </si>
  <si>
    <t>Poplatek za uložení stavebního směsného odpadu na skládce (skládkovné)</t>
  </si>
  <si>
    <t>-305280430</t>
  </si>
  <si>
    <t>998</t>
  </si>
  <si>
    <t>Přesun hmot</t>
  </si>
  <si>
    <t>16</t>
  </si>
  <si>
    <t>998011002</t>
  </si>
  <si>
    <t>Přesun hmot pro budovy zděné v do 12 m</t>
  </si>
  <si>
    <t>-723958395</t>
  </si>
  <si>
    <t>PSV</t>
  </si>
  <si>
    <t>Práce a dodávky PSV</t>
  </si>
  <si>
    <t>742</t>
  </si>
  <si>
    <t xml:space="preserve"> Elektroinstalace</t>
  </si>
  <si>
    <t>17</t>
  </si>
  <si>
    <t>742420021</t>
  </si>
  <si>
    <t>Montáž společné televizní antény antenního stožáru včetně upevňovacího materiálu</t>
  </si>
  <si>
    <t>-1166105459</t>
  </si>
  <si>
    <t>18</t>
  </si>
  <si>
    <t>M</t>
  </si>
  <si>
    <t>31674068R</t>
  </si>
  <si>
    <t>stožár anténní Pz v 3m</t>
  </si>
  <si>
    <t>32</t>
  </si>
  <si>
    <t>-1970331918</t>
  </si>
  <si>
    <t>762</t>
  </si>
  <si>
    <t>Konstrukce tesařské</t>
  </si>
  <si>
    <t>19</t>
  </si>
  <si>
    <t>762081351</t>
  </si>
  <si>
    <t>Vyrovnání a příprava st. krovů pro novou krytinu</t>
  </si>
  <si>
    <t>m</t>
  </si>
  <si>
    <t>-1523111126</t>
  </si>
  <si>
    <t>18*16+18*14"kraje"</t>
  </si>
  <si>
    <t>27*14"střed"</t>
  </si>
  <si>
    <t>Součet</t>
  </si>
  <si>
    <t>20</t>
  </si>
  <si>
    <t>76233213R</t>
  </si>
  <si>
    <t>Výměna poškozených nosných částí krovů včetně profilace dle stávajícího vzhledu</t>
  </si>
  <si>
    <t>842871626</t>
  </si>
  <si>
    <t>918*0,4"předpoklad výměny do 40%"</t>
  </si>
  <si>
    <t>762341811</t>
  </si>
  <si>
    <t>Demontáž bednění střech z prken</t>
  </si>
  <si>
    <t>-237591605</t>
  </si>
  <si>
    <t>16*16+14*15,7"kraje"</t>
  </si>
  <si>
    <t>14*23,5+15,4"střed"</t>
  </si>
  <si>
    <t>22</t>
  </si>
  <si>
    <t>762341210</t>
  </si>
  <si>
    <t>Montáž bednění střech rovných a šikmých sklonu do 60° z hrubých prken na sraz</t>
  </si>
  <si>
    <t>-973259557</t>
  </si>
  <si>
    <t>820,2-294,12"odpočet přesahů a přístřešku z palubek"</t>
  </si>
  <si>
    <t>23</t>
  </si>
  <si>
    <t>60515111</t>
  </si>
  <si>
    <t>řezivo jehličnaté boční prkno jakost I.-II. 2-3cm</t>
  </si>
  <si>
    <t>574030747</t>
  </si>
  <si>
    <t>820,2*0,02500</t>
  </si>
  <si>
    <t>20,505*1,1 'Přepočtené koeficientem množství</t>
  </si>
  <si>
    <t>24</t>
  </si>
  <si>
    <t>762341260</t>
  </si>
  <si>
    <t>Montáž bednění střech rovných a šikmých sklonu do 60° z palubek</t>
  </si>
  <si>
    <t>98799893</t>
  </si>
  <si>
    <t>2*14*1,5+2*15,7*1,8+2*16*1,8+2*16*1,5"přesahy kraje"</t>
  </si>
  <si>
    <t>2*25*1,8"přesahy střed"</t>
  </si>
  <si>
    <t>25</t>
  </si>
  <si>
    <t>61191184</t>
  </si>
  <si>
    <t>palubky SM 25x146mm A/B</t>
  </si>
  <si>
    <t>-685893058</t>
  </si>
  <si>
    <t>294,12*1,1 'Přepočtené koeficientem množství</t>
  </si>
  <si>
    <t>26</t>
  </si>
  <si>
    <t>762343811</t>
  </si>
  <si>
    <t>Demontáž štítových říms, včetně kostry, krajnice a závětrného prkna, z prken hrubých, hoblovaných tl. do 32 mm</t>
  </si>
  <si>
    <t>1016516932</t>
  </si>
  <si>
    <t>(2*14+4*6+2*16)*0,2"štítová prkna"</t>
  </si>
  <si>
    <t>27</t>
  </si>
  <si>
    <t>762341650</t>
  </si>
  <si>
    <t>Bednění a laťování montáž bednění štítových okapových říms, krajnic, závětrných prken a žaluzií ve spádu nebo rovnoběžně s okapem z prken hoblovaných</t>
  </si>
  <si>
    <t>729767211</t>
  </si>
  <si>
    <t>28</t>
  </si>
  <si>
    <t>605151210</t>
  </si>
  <si>
    <t>řezivo jehličnaté boční prkno hoblované a profilované dle stávajícího vzhledu jakost I.-II. tl. 4 - 6 cm</t>
  </si>
  <si>
    <t>-2076591792</t>
  </si>
  <si>
    <t>16,8*0,06</t>
  </si>
  <si>
    <t>1,008*1,1 'Přepočtené koeficientem množství</t>
  </si>
  <si>
    <t>29</t>
  </si>
  <si>
    <t>762083122</t>
  </si>
  <si>
    <t>Impregnace řeziva proti dřevokaznému hmyzu, houbám a plísním máčením třída ohrožení 3 a 4</t>
  </si>
  <si>
    <t>-417625998</t>
  </si>
  <si>
    <t>22,556+323,532*0,025+1,109</t>
  </si>
  <si>
    <t>30</t>
  </si>
  <si>
    <t>762342214</t>
  </si>
  <si>
    <t>Montáž laťování na střechách jednoduchých sklonu do 60° osové vzdálenosti do 360 mm</t>
  </si>
  <si>
    <t>614149226</t>
  </si>
  <si>
    <t>31</t>
  </si>
  <si>
    <t>605141140</t>
  </si>
  <si>
    <t>řezivo jehličnaté,střešní latě impregnované dl 4 - 5 m</t>
  </si>
  <si>
    <t>197433369</t>
  </si>
  <si>
    <t>(35*15,7+40*16)*0,04*0,06"kraje"</t>
  </si>
  <si>
    <t>35*23,5*0,04*0,06"střed"</t>
  </si>
  <si>
    <t>4,829*1,1 'Přepočtené koeficientem množství</t>
  </si>
  <si>
    <t>762342441</t>
  </si>
  <si>
    <t>Montáž lišt trojúhelníkových nebo kontralatí na střechách sklonu do 60°</t>
  </si>
  <si>
    <t>-1756951917</t>
  </si>
  <si>
    <t>33</t>
  </si>
  <si>
    <t>-275418791</t>
  </si>
  <si>
    <t>918*0,06*0,06</t>
  </si>
  <si>
    <t>3,305*1,1 'Přepočtené koeficientem množství</t>
  </si>
  <si>
    <t>34</t>
  </si>
  <si>
    <t>762395000</t>
  </si>
  <si>
    <t>Spojovací prostředky pro montáž krovu, bednění, laťování, světlíky, klíny</t>
  </si>
  <si>
    <t>526118032</t>
  </si>
  <si>
    <t>31,753+5,312+3,636</t>
  </si>
  <si>
    <t>35</t>
  </si>
  <si>
    <t>998762202</t>
  </si>
  <si>
    <t>Přesun hmot procentní pro kce tesařské v objektech v do 12 m</t>
  </si>
  <si>
    <t>%</t>
  </si>
  <si>
    <t>687369911</t>
  </si>
  <si>
    <t>764</t>
  </si>
  <si>
    <t>Konstrukce klempířské</t>
  </si>
  <si>
    <t>36</t>
  </si>
  <si>
    <t>764001841</t>
  </si>
  <si>
    <t>Demontáž krytiny ze šablon do suti</t>
  </si>
  <si>
    <t>-1981807439</t>
  </si>
  <si>
    <t>37</t>
  </si>
  <si>
    <t>76411165R</t>
  </si>
  <si>
    <t>Krytina střechy rovné z taškových tabulí z Pz plechu s povrchovou úpravou (poplastovaný plech) sklonu do 60°</t>
  </si>
  <si>
    <t>1775773279</t>
  </si>
  <si>
    <t>Poznámka k položce:
Tl. plechu 0,6 mm -  varianta STRONG odolná proti prošlápnutí a krupobití, povrchová úprava ELITE, Předpokládaná barva 088 břidlicově šedá matná, kód barvy BRSE, NCS S 7005-B20G, RAL 7016, struktura jemně strukturovaná.
Barva bude finálně odsouhlasena na základě předložení vzorníku zástupcem ivestora na místě!</t>
  </si>
  <si>
    <t>38</t>
  </si>
  <si>
    <t>764002841</t>
  </si>
  <si>
    <t>Demontáž oplechování horních ploch zdí a nadezdívek do suti</t>
  </si>
  <si>
    <t>2006852845</t>
  </si>
  <si>
    <t>2*2+2*1"světlík"</t>
  </si>
  <si>
    <t>39</t>
  </si>
  <si>
    <t>764214609</t>
  </si>
  <si>
    <t>Oplechování horních ploch a atik bez rohů z Pz s povrch úpravou mechanicky kotvené rš 800 mm</t>
  </si>
  <si>
    <t>66111200</t>
  </si>
  <si>
    <t>40</t>
  </si>
  <si>
    <t>764001861</t>
  </si>
  <si>
    <t>Demontáž hřebene z hřebenáčů do suti</t>
  </si>
  <si>
    <t>-1506869296</t>
  </si>
  <si>
    <t>15,7+23,5+2*6,3+16</t>
  </si>
  <si>
    <t>41</t>
  </si>
  <si>
    <t>764211625</t>
  </si>
  <si>
    <t>Oplechování větraného hřebene s větracím pásem z Pz s povrchovou úpravou (poplastovaný plech) rš 400 mm</t>
  </si>
  <si>
    <t>713526721</t>
  </si>
  <si>
    <t>Poznámka k položce:
Příslušenství k taškovým tabulím nebo hladké drážkové falcované krytině, povrch Elite nebo Durafrost
Předpokládaná barva 088 břidlicově šedá matná, kód barvy BRSE, NCS S 7005-B20G, RAL 7016, struktura jemně strukturovaná,  barva bude finálně odsouhlasena na základě předložení vzorníku zástupcem ivestora na místě.</t>
  </si>
  <si>
    <t>42</t>
  </si>
  <si>
    <t>764001891</t>
  </si>
  <si>
    <t>Demontáž úžlabí do suti</t>
  </si>
  <si>
    <t>2085900522</t>
  </si>
  <si>
    <t>4*8,6+2*6</t>
  </si>
  <si>
    <t>43</t>
  </si>
  <si>
    <t>76421260R</t>
  </si>
  <si>
    <t>Oplechování úžlabí z Pz s povrchovou úpravou rš 500 mm</t>
  </si>
  <si>
    <t>939837800</t>
  </si>
  <si>
    <t>44</t>
  </si>
  <si>
    <t>764002801</t>
  </si>
  <si>
    <t>Demontáž závětrné lišty do suti</t>
  </si>
  <si>
    <t>-835090833</t>
  </si>
  <si>
    <t>2*14+4*6+2*16</t>
  </si>
  <si>
    <t>45</t>
  </si>
  <si>
    <t>764212635</t>
  </si>
  <si>
    <t>Oplechování štítu závětrnou lištou z Pz s povrchovou úpravou (poplastovaný plech) rš 400 mm</t>
  </si>
  <si>
    <t>-243460016</t>
  </si>
  <si>
    <t>46</t>
  </si>
  <si>
    <t>764002812</t>
  </si>
  <si>
    <t>Demontáž okapového plechu do suti v krytině skládané</t>
  </si>
  <si>
    <t>816669328</t>
  </si>
  <si>
    <t>2*15,7+4*7+2*16</t>
  </si>
  <si>
    <t>47</t>
  </si>
  <si>
    <t>76421266R</t>
  </si>
  <si>
    <t>Oplechování rovné okapové hrany z Pz s povrchovou úpravou (poplastovaný plech) rš 400 mm</t>
  </si>
  <si>
    <t>1679794364</t>
  </si>
  <si>
    <t>48</t>
  </si>
  <si>
    <t>764002821</t>
  </si>
  <si>
    <t>Demontáž střešního výlezu do suti</t>
  </si>
  <si>
    <t>-865124725</t>
  </si>
  <si>
    <t>49</t>
  </si>
  <si>
    <t>764213652.1</t>
  </si>
  <si>
    <t>Střešní výlez rozměru 600 x 600 mm, střechy s krytinou skládanou nebo plechovou</t>
  </si>
  <si>
    <t>-2050551078</t>
  </si>
  <si>
    <t>50</t>
  </si>
  <si>
    <t>764002871</t>
  </si>
  <si>
    <t>Demontáž lemování zdí do suti</t>
  </si>
  <si>
    <t>1229833092</t>
  </si>
  <si>
    <t>2*14"střed"</t>
  </si>
  <si>
    <t>51</t>
  </si>
  <si>
    <t>764311604</t>
  </si>
  <si>
    <t>Lemování rovných zdí střech z Pz s povrchovou úpravou rš 330 mm</t>
  </si>
  <si>
    <t>-800240551</t>
  </si>
  <si>
    <t>52</t>
  </si>
  <si>
    <t>764002881</t>
  </si>
  <si>
    <t>Demontáž lemování střešních prostupů do suti</t>
  </si>
  <si>
    <t>-2037718745</t>
  </si>
  <si>
    <t>(4*2,4+4*1,8+2,4)*0,5"komíny"</t>
  </si>
  <si>
    <t>53</t>
  </si>
  <si>
    <t>764314612</t>
  </si>
  <si>
    <t>Lemování prostupů střech s krytinou skládanou nebo plechovou z Pz s povrchovou úpravou</t>
  </si>
  <si>
    <t>-116457282</t>
  </si>
  <si>
    <t>54</t>
  </si>
  <si>
    <t>764003801</t>
  </si>
  <si>
    <t>Demontáž lemování trub, konzol, držáků, ventilačních nástavců a jiných kusových prvků do suti</t>
  </si>
  <si>
    <t>-346698516</t>
  </si>
  <si>
    <t>55</t>
  </si>
  <si>
    <t>764315621</t>
  </si>
  <si>
    <t>Lemování trub, konzol,držáků z Pz s povrch úpravou (poplastovaný plech) střech s krytinou skládanou D do 75 mm</t>
  </si>
  <si>
    <t>-2118551701</t>
  </si>
  <si>
    <t>56</t>
  </si>
  <si>
    <t>764004801</t>
  </si>
  <si>
    <t>Demontáž podokapního žlabu do suti</t>
  </si>
  <si>
    <t>-1305943449</t>
  </si>
  <si>
    <t>57</t>
  </si>
  <si>
    <t>764541305</t>
  </si>
  <si>
    <t>Žlab podokapní půlkruhový z TiZn plechu rš 330 mm</t>
  </si>
  <si>
    <t>1269451890</t>
  </si>
  <si>
    <t>58</t>
  </si>
  <si>
    <t>764541346</t>
  </si>
  <si>
    <t>Kotlík oválný (trychtýřový) pro podokapní žlaby z TiZn plechu 330/100 mm</t>
  </si>
  <si>
    <t>817415909</t>
  </si>
  <si>
    <t>59</t>
  </si>
  <si>
    <t>764213456</t>
  </si>
  <si>
    <t>Sněhový zachytávač krytiny z Pz plechu s povrchovou úpravou (poplastovaný plech) průběžný dvoutrubkový</t>
  </si>
  <si>
    <t>680365798</t>
  </si>
  <si>
    <t>60</t>
  </si>
  <si>
    <t>764316643</t>
  </si>
  <si>
    <t>Větrací komínek izolovaný s průchodkou na skládané krytině z taškových tabulí s povrch. úpravou (poplastovaný plech) D 110mm</t>
  </si>
  <si>
    <t>2040966133</t>
  </si>
  <si>
    <t>61</t>
  </si>
  <si>
    <t>998764202</t>
  </si>
  <si>
    <t>Přesun hmot procentní pro konstrukce klempířské v objektech v do 12 m</t>
  </si>
  <si>
    <t>-1648135456</t>
  </si>
  <si>
    <t>765</t>
  </si>
  <si>
    <t>Krytina skládaná</t>
  </si>
  <si>
    <t>62</t>
  </si>
  <si>
    <t>765191023</t>
  </si>
  <si>
    <t>Montáž pojistné hydroizolační fólie kladené ve sklonu přes 20° s lepenými spoji na bednění</t>
  </si>
  <si>
    <t>1813606940</t>
  </si>
  <si>
    <t>63</t>
  </si>
  <si>
    <t>63150819.ISV</t>
  </si>
  <si>
    <t>TYVEK SOLID, 50 000 × 1500mm, role 75 m2, kontaktní pojistná hydroizolace určená pro šikmé střechy a aplikaci na bednění.</t>
  </si>
  <si>
    <t>-1449534640</t>
  </si>
  <si>
    <t>820,2*1,15 'Přepočtené koeficientem množství</t>
  </si>
  <si>
    <t>64</t>
  </si>
  <si>
    <t>765113121</t>
  </si>
  <si>
    <t>Okapová hrana s větrací mřížkou jednoduchou</t>
  </si>
  <si>
    <t>1268151010</t>
  </si>
  <si>
    <t>65</t>
  </si>
  <si>
    <t>998765202</t>
  </si>
  <si>
    <t>Přesun hmot procentní pro krytiny skládané v objektech v do 12 m</t>
  </si>
  <si>
    <t>1680651833</t>
  </si>
  <si>
    <t>767</t>
  </si>
  <si>
    <t>Konstrukce zámečnické</t>
  </si>
  <si>
    <t>66</t>
  </si>
  <si>
    <t>767851104</t>
  </si>
  <si>
    <t>Montáž lávek komínových - kompletní celé lávky</t>
  </si>
  <si>
    <t>606885454</t>
  </si>
  <si>
    <t>19"střed"</t>
  </si>
  <si>
    <t>2*5"boky"</t>
  </si>
  <si>
    <t>67</t>
  </si>
  <si>
    <t>62866423R</t>
  </si>
  <si>
    <t>komínová lávka kompletní vč. povrchové úpravy a zábradlí</t>
  </si>
  <si>
    <t>1370104794</t>
  </si>
  <si>
    <t>Poznámka k položce:
Systémová komínová lávka k taškovým tabulím</t>
  </si>
  <si>
    <t>68</t>
  </si>
  <si>
    <t>998767202</t>
  </si>
  <si>
    <t>Přesun hmot procentní pro zámečnické konstrukce v objektech v do 12 m</t>
  </si>
  <si>
    <t>-989486527</t>
  </si>
  <si>
    <t>783</t>
  </si>
  <si>
    <t xml:space="preserve"> Dokončovací práce</t>
  </si>
  <si>
    <t>69</t>
  </si>
  <si>
    <t>783201201</t>
  </si>
  <si>
    <t>Obroušení tesařských konstrukcí před provedením nátěru</t>
  </si>
  <si>
    <t>-333434648</t>
  </si>
  <si>
    <t>820,2"plné vazby ponechávané"</t>
  </si>
  <si>
    <t>-820,2*0,4"odpočet měněných konstrukcí"</t>
  </si>
  <si>
    <t>70</t>
  </si>
  <si>
    <t>783201201.1</t>
  </si>
  <si>
    <t>Příprava podkladu tesařských konstrukcí před provedením nátěru broušení s opálením všech stávajících vrstev</t>
  </si>
  <si>
    <t>-176254394</t>
  </si>
  <si>
    <t>294,12"plné vazby - přesahy"</t>
  </si>
  <si>
    <t>71</t>
  </si>
  <si>
    <t>783201401</t>
  </si>
  <si>
    <t>Příprava podkladu tesařských konstrukcí před provedením nátěru ometení</t>
  </si>
  <si>
    <t>1300933323</t>
  </si>
  <si>
    <t>820,2-294,12"plné vazby - bez přesahů, komplet střecha"</t>
  </si>
  <si>
    <t>294,12*1,35"plné vazby přesahy včetně palubek"</t>
  </si>
  <si>
    <t>72</t>
  </si>
  <si>
    <t>783213121</t>
  </si>
  <si>
    <t>Napouštěcí dvojnásobný syntetický fungicidní nátěr tesařských konstrukcí zabudovaných do konstrukce</t>
  </si>
  <si>
    <t>344107135</t>
  </si>
  <si>
    <t>820,2"plné vazby komplet střecha (palubky a nově dodávané kce jsou impregnovány v rámci oddílu tesařských kcí"</t>
  </si>
  <si>
    <t>73</t>
  </si>
  <si>
    <t>783218111.1</t>
  </si>
  <si>
    <t>Lazurovací nátěr tesařských konstrukcí dvojnásobný syntetický</t>
  </si>
  <si>
    <t>1925150451</t>
  </si>
  <si>
    <t>Poznámka k položce:
Ref. Xyladecor Oversol</t>
  </si>
  <si>
    <t>294,12*1,35"plné vazby - přesahy včetně palubek"</t>
  </si>
  <si>
    <t>74</t>
  </si>
  <si>
    <t>783201821</t>
  </si>
  <si>
    <t>Odstranění nátěrů ze zámečnických konstrukcí opálením s obroušením všech vrstev</t>
  </si>
  <si>
    <t>-1309588408</t>
  </si>
  <si>
    <t>20"doplňkové kovové kce"</t>
  </si>
  <si>
    <t>75</t>
  </si>
  <si>
    <t>783221112.1</t>
  </si>
  <si>
    <t>Nátěry syntetické KDK barva dražší matný povrch 1x antikorozní, 1x základní, 2x email</t>
  </si>
  <si>
    <t>47157709</t>
  </si>
  <si>
    <t>Poznámka k položce:
(Dvířka rozvodnic, větracích dvířek a ostatních prvků na fasádě) vč.bezpečnostních označení</t>
  </si>
  <si>
    <t>002 - Oprava vnějšího pláště</t>
  </si>
  <si>
    <t xml:space="preserve">    6 - Úpravy povrchů, podlahy a osazování výplní</t>
  </si>
  <si>
    <t xml:space="preserve">    8 - Trubní vedení</t>
  </si>
  <si>
    <t xml:space="preserve">    9 -  Ostatní konstrukce a práce-bourání</t>
  </si>
  <si>
    <t xml:space="preserve">    997 - Přesun sutě</t>
  </si>
  <si>
    <t xml:space="preserve">    741 - Elektroinstalace</t>
  </si>
  <si>
    <t xml:space="preserve">    742 - Elektroinstalace - slaboproud - příprava kamery</t>
  </si>
  <si>
    <t xml:space="preserve">    748 - Elektromontáže - osvětlovací zařízení a svítidla</t>
  </si>
  <si>
    <t xml:space="preserve">    766 - Konstrukce truhlářské</t>
  </si>
  <si>
    <t xml:space="preserve">    782 - Dokončovací práce - obklady z kamene</t>
  </si>
  <si>
    <t xml:space="preserve">    783 - Dokončovací práce - nátěry</t>
  </si>
  <si>
    <t xml:space="preserve">    786 - Dokončovací práce - čalounické úpravy</t>
  </si>
  <si>
    <t>22-M - Montáže oznam. a zabezp. zařízení</t>
  </si>
  <si>
    <t>O01 - Mobiliář</t>
  </si>
  <si>
    <t>-727168203</t>
  </si>
  <si>
    <t>34227224R</t>
  </si>
  <si>
    <t>Zednické přípomoci k výměně oken a dveří kompletní - dozdívky po dvojitých špaletových oknech a dveřích, omítky, povrchové úpravy vč. začištění vnitřní i vnější strany aj.</t>
  </si>
  <si>
    <t>1613190698</t>
  </si>
  <si>
    <t>Poznámka k položce:
Pozor - změna typu oken, nutno přizpůsobit otvor pro nová zdvojená okna dle situace po vybourání původních dvojitých špaletových oken!</t>
  </si>
  <si>
    <t>34623432R</t>
  </si>
  <si>
    <t>Úprava, případně obnovení sklepních oken a příprava pro osazení průvětrníků - dobetonování, dozdívky, povrchová úprava aj. - dle situace na místě</t>
  </si>
  <si>
    <t>-40739076</t>
  </si>
  <si>
    <t>Úpravy povrchů, podlahy a osazování výplní</t>
  </si>
  <si>
    <t>629991011</t>
  </si>
  <si>
    <t>Zakrytí výplní otvorů a svislých ploch fólií přilepenou lepící páskou</t>
  </si>
  <si>
    <t>-1081741412</t>
  </si>
  <si>
    <t>105,38"měněná okna"</t>
  </si>
  <si>
    <t>10*1*0,5"sklepní okna"</t>
  </si>
  <si>
    <t>6*1,3*2,9+1*2,8"dveře"</t>
  </si>
  <si>
    <t>629995101</t>
  </si>
  <si>
    <t>Očištění vnějších ploch omytím tlakovou vodou</t>
  </si>
  <si>
    <t>1034983242</t>
  </si>
  <si>
    <t>12*9+6*3+3*9+3*5+23,5*5+4,4*2,5+3*9+5*3+10*9+5*3"strana u komunikace+boky na střeše"</t>
  </si>
  <si>
    <t>13,8*9+2,5*1+13,5*9"boky"</t>
  </si>
  <si>
    <t>10*9+5*3+1,1*9+23,5*5+4,4*2,5+1,1*9+12*9+6*3"strana u kolejí"</t>
  </si>
  <si>
    <t>(2+1+2+1)*10"světlík"</t>
  </si>
  <si>
    <t>622131121</t>
  </si>
  <si>
    <t>Penetrace akrylát-silikon vnějších stěn nanášená ručně</t>
  </si>
  <si>
    <t>1584936662</t>
  </si>
  <si>
    <t>622121101</t>
  </si>
  <si>
    <t>Zatření spár cementovou maltou vnějších stěn z cihel</t>
  </si>
  <si>
    <t>828178902</t>
  </si>
  <si>
    <t>622131101</t>
  </si>
  <si>
    <t>Cementový postřik vnějších stěn nanášený celoplošně ručně</t>
  </si>
  <si>
    <t>1023197347</t>
  </si>
  <si>
    <t>622135001</t>
  </si>
  <si>
    <t>Vyrovnání podkladu vnějších stěn maltou vápenocementovou tl do 10 mm</t>
  </si>
  <si>
    <t>-513347979</t>
  </si>
  <si>
    <t>622321121</t>
  </si>
  <si>
    <t>Vápenocementová omítka hladká jednovrstvá vnějších stěn nanášená ručně</t>
  </si>
  <si>
    <t>-979081002</t>
  </si>
  <si>
    <t>622142001</t>
  </si>
  <si>
    <t>Potažení vnějších stěn sklovláknitým pletivem vtlačeným do tenkovrstvé hmoty</t>
  </si>
  <si>
    <t>832913964</t>
  </si>
  <si>
    <t>622541001</t>
  </si>
  <si>
    <t>Omítka tenkovrstvá silikonsilikátová vnějších ploch  hydrofobní, se samočistícím účinkem probarvená, včetně penetrace podkladu zrnitá, tloušťky 1,0 mm stěn</t>
  </si>
  <si>
    <t>-1678578488</t>
  </si>
  <si>
    <t>1131-63,25</t>
  </si>
  <si>
    <t>629999011</t>
  </si>
  <si>
    <t>Příplatek k úpravám povrchů za provádění styku dvou barev nebo struktur na fasádě</t>
  </si>
  <si>
    <t>79773753</t>
  </si>
  <si>
    <t>629999022R</t>
  </si>
  <si>
    <t>Příplatek k omítkám za zvýšenou pracnost při opravě ozdobných prvků včetně jejich doplnění a obnovení - nadokenní římsy, hlavní vodorovné a svislé římsy aj.</t>
  </si>
  <si>
    <t>-1535967922</t>
  </si>
  <si>
    <t>629999031R</t>
  </si>
  <si>
    <t>Příplatek za použití omítkových plastových nebo pozinkovaných profilů s tkaninou</t>
  </si>
  <si>
    <t>421687030</t>
  </si>
  <si>
    <t>Poznámka k položce:
Budou použity rohové Al. lišty, plastové parapetní profily, plastové okenní profily s okapnicí, zakončovací profil pod omítku s okapničkou - sokl, začišťovací profily s tkaninou (APU lišty) aj.</t>
  </si>
  <si>
    <t>629135102</t>
  </si>
  <si>
    <t>Vyrovnávací vrstva pod klempířské prvky z MC š do 300 mm kompletní příprava pro osazení nových klempířských prvků (dobetonování parapetů, říms aj.)</t>
  </si>
  <si>
    <t>-935520359</t>
  </si>
  <si>
    <t>625681011</t>
  </si>
  <si>
    <t>Ochrana proti holubům hrotovým systémem jednořadým s účinnou šířkou 10 cm</t>
  </si>
  <si>
    <t>1171602763</t>
  </si>
  <si>
    <t>30"kolena svodů, přečnívající tesařské kce"</t>
  </si>
  <si>
    <t>12*1,9+6*2+2*1,8+2*3,1+2*1,8+11*1,9+6*2+2*1,8"římsy nad okny"</t>
  </si>
  <si>
    <t>2*10+2*10+13,5+13,8"hlavní římsy"</t>
  </si>
  <si>
    <t>625681014</t>
  </si>
  <si>
    <t>Ochrana proti holubům hrotový systém čtyřřadý, účinná šíře 25 cm</t>
  </si>
  <si>
    <t>-310336132</t>
  </si>
  <si>
    <t>77,9-24*1,5-2,7"okna 2+3NP"</t>
  </si>
  <si>
    <t>628641115</t>
  </si>
  <si>
    <t>Kamenická oprava schodů před vstupy, vytmelení, doplnění materiálu,vybroušení, reprofilace, finální obložení keramickými schodovkami</t>
  </si>
  <si>
    <t>255907191</t>
  </si>
  <si>
    <t>98531111R</t>
  </si>
  <si>
    <t>Reprofilace soklu cementovými sanačními maltami vč. ošetření podkladu vyztužení a ukotvení, doplnění - příprava pro obklad</t>
  </si>
  <si>
    <t>1303455511</t>
  </si>
  <si>
    <t>(12+3+23,5+3+10+13,5+10+1,1+23,5+1,1+12+13,8)*0,5"příprava pro nový sokl"</t>
  </si>
  <si>
    <t>Trubní vedení</t>
  </si>
  <si>
    <t>721140802</t>
  </si>
  <si>
    <t>Demontáž litinových dešťových svodů</t>
  </si>
  <si>
    <t>2036474924</t>
  </si>
  <si>
    <t>721242805</t>
  </si>
  <si>
    <t>Demontáž lapače střešních splavenin do DN 150</t>
  </si>
  <si>
    <t>-1181307535</t>
  </si>
  <si>
    <t>721300941</t>
  </si>
  <si>
    <t>Pročištění a zprovoznění dešťových vpustí vč. odtokového potrubí</t>
  </si>
  <si>
    <t>835348334</t>
  </si>
  <si>
    <t>877265271</t>
  </si>
  <si>
    <t>Montáž lapače střešních splavenin vč. dopojení</t>
  </si>
  <si>
    <t>-1846802189</t>
  </si>
  <si>
    <t>28341110</t>
  </si>
  <si>
    <t>lapače střešních splavenin okapová vpusť s klapkou+inspekční poklop z PP</t>
  </si>
  <si>
    <t>-1882975438</t>
  </si>
  <si>
    <t xml:space="preserve"> Ostatní konstrukce a práce-bourání</t>
  </si>
  <si>
    <t>000000001.1</t>
  </si>
  <si>
    <t>Opatření nutná k opravám v blízkosti elektrického vedení (převěs s napájecím kabelem) - kompletní vč. zabezpečení, projednání a objednání u provozovatele vedení</t>
  </si>
  <si>
    <t>-951970419</t>
  </si>
  <si>
    <t>000000001.12</t>
  </si>
  <si>
    <t>Montáž orientačního a informačního systému dle Směrnice SŽDC č. 118 a grafického manuálu (označení umístění čekárny, dopravní kanceláře, směru odjezdu vlaků, WC aj.)</t>
  </si>
  <si>
    <t>-2129134620</t>
  </si>
  <si>
    <t>Poznámka k položce:
Jedná se o práce spojené s ukotvením a montáží orientačního a informačního systému včetně pomocných konstrukcí. Samotná dodávka hlavních tabulí a označení bude realizována z rámcové smlouvy objednatele u centrálního dodavatele informačních a orientačních tabulí.</t>
  </si>
  <si>
    <t>000000001.13</t>
  </si>
  <si>
    <t>Ochrana a úprava stávající antény u DK</t>
  </si>
  <si>
    <t>-297931937</t>
  </si>
  <si>
    <t>000000003.1.1</t>
  </si>
  <si>
    <t xml:space="preserve">Demontáž, zpětná montáž a nová povrchová úprava konzol, poutačů,označovačů jízdenek, nástěnek, tabulí, antén, dvířek rozvodn. skříní a ost. kcí při opravě fasády vč. prověření a případného trvalého zrušení a zapravení již nepotřebných kcí </t>
  </si>
  <si>
    <t>-276123776</t>
  </si>
  <si>
    <t xml:space="preserve">D+M doplňků fasády vč. povrchové úpravy - větrací mřížky, konzole, průvětrníky aj. vč. demontáže stávajících </t>
  </si>
  <si>
    <t>829916797</t>
  </si>
  <si>
    <t>721160806R</t>
  </si>
  <si>
    <t>Demontáž odvětrání DN do 300mm kotelny vč. opravy a zapravení prostupů</t>
  </si>
  <si>
    <t>977279497</t>
  </si>
  <si>
    <t>72117340R</t>
  </si>
  <si>
    <t>Nové odvětrání kotelny kompletní vč. zapravení, ukončení a osazení ventilační mřížky, dopojení na stávající potrubí aj.</t>
  </si>
  <si>
    <t>-762622561</t>
  </si>
  <si>
    <t>Poznámka k položce:
Nové odvětrání bude provedeno z plastového potrubí, napojeno na stávající potrubí v zemi, zasekáno a zapraveno do fasády, vhodně ukončeno a osazeno ventilační mřížkou - dle situace a vyjádření zástupce investora na místě</t>
  </si>
  <si>
    <t>915331111.1</t>
  </si>
  <si>
    <t>Předformátované vodorovné dopravní značení čára šířky 50mm - hrana</t>
  </si>
  <si>
    <t>752151886</t>
  </si>
  <si>
    <t>7*1,5"vstupy"</t>
  </si>
  <si>
    <t>93694511</t>
  </si>
  <si>
    <t>Osazení smaltovaných plechových tabulek s číslem popisným</t>
  </si>
  <si>
    <t>1126511649</t>
  </si>
  <si>
    <t>4041355R</t>
  </si>
  <si>
    <t>smaltovaná tabulka s číslem popisným</t>
  </si>
  <si>
    <t>799858037</t>
  </si>
  <si>
    <t>941111122</t>
  </si>
  <si>
    <t>Montáž lešení řadového trubkového lehkého s podlahami zatížení do 200 kg/m2 š do 1,2 m v do 25 m</t>
  </si>
  <si>
    <t>-1979792084</t>
  </si>
  <si>
    <t>12*12+3*10+3*5+23,5*6+4,4*4+3*10+10*12"strana u komunikace+boky na střeše"</t>
  </si>
  <si>
    <t>13,8*10+13,5*10"boky"</t>
  </si>
  <si>
    <t>10*12+1,1*10+23,5*6+1,1*10+12*12"strana u kolejí"</t>
  </si>
  <si>
    <t>941111222</t>
  </si>
  <si>
    <t>Příplatek k lešení řadovému trubkovému lehkému s podlahami š 1,2 m v 25 m za první a ZKD den použití</t>
  </si>
  <si>
    <t>-969064364</t>
  </si>
  <si>
    <t>1257,6*90 "Přepočtené koeficientem množství</t>
  </si>
  <si>
    <t>941111822</t>
  </si>
  <si>
    <t>Demontáž lešení řadového trubkového lehkého s podlahami zatížení do 200 kg/m2 š do 1,2 m v do 25 m</t>
  </si>
  <si>
    <t>-233802296</t>
  </si>
  <si>
    <t>944511111</t>
  </si>
  <si>
    <t>Montáž ochranné sítě z textilie z umělých vláken</t>
  </si>
  <si>
    <t>-552080416</t>
  </si>
  <si>
    <t>944511211</t>
  </si>
  <si>
    <t>Příplatek k ochranné síti za první a ZKD den použití</t>
  </si>
  <si>
    <t>1775398898</t>
  </si>
  <si>
    <t>944511811</t>
  </si>
  <si>
    <t>Demontáž ochranné sítě z textilie z umělých vláken</t>
  </si>
  <si>
    <t>-1636345676</t>
  </si>
  <si>
    <t>952901131</t>
  </si>
  <si>
    <t>Čištění budov omytí konstrukcí nebo prvků</t>
  </si>
  <si>
    <t>691689960</t>
  </si>
  <si>
    <t>967032975</t>
  </si>
  <si>
    <t>Odsekání plošných fasádních prvků předsazených před líc zdiva přes 80 mm</t>
  </si>
  <si>
    <t>-590983481</t>
  </si>
  <si>
    <t>(12+3+23,5+3+10+13,5+10+1,1+23,5+1,1+12+13,8)*0,3"stávající cihelný sokl"</t>
  </si>
  <si>
    <t>968062356</t>
  </si>
  <si>
    <t>Vybourání dřevěných rámů oken dvojitých včetně křídel pl do 4 m2</t>
  </si>
  <si>
    <t>-195202720</t>
  </si>
  <si>
    <t>968072456</t>
  </si>
  <si>
    <t>Vybourání kovových dveřních zárubní pl přes 2 m2 vč. křídel</t>
  </si>
  <si>
    <t>1655168251</t>
  </si>
  <si>
    <t>978015391</t>
  </si>
  <si>
    <t>Otlučení (osekání) vnější vápenné nebo vápenocementové omítky stupně členitosti 1 a 2 do 100%</t>
  </si>
  <si>
    <t>2020343790</t>
  </si>
  <si>
    <t>985221101</t>
  </si>
  <si>
    <t>Doplnění zdiva cihlami do aktivované malty</t>
  </si>
  <si>
    <t>-1491093391</t>
  </si>
  <si>
    <t>596100090</t>
  </si>
  <si>
    <t>cihla pálená plná CP 29x14x6,5 cm P15</t>
  </si>
  <si>
    <t>tis kus</t>
  </si>
  <si>
    <t>-826517195</t>
  </si>
  <si>
    <t>1*0,333 'Přepočtené koeficientem množství</t>
  </si>
  <si>
    <t>Přesun sutě</t>
  </si>
  <si>
    <t>313344532</t>
  </si>
  <si>
    <t>1595044726</t>
  </si>
  <si>
    <t>-885572453</t>
  </si>
  <si>
    <t>82,434*19 'Přepočtené koeficientem množství</t>
  </si>
  <si>
    <t>728884745</t>
  </si>
  <si>
    <t>171201211</t>
  </si>
  <si>
    <t>Poplatek za uložení odpadu ze sypkých materiálů na skládce - omítka (skládkovné)</t>
  </si>
  <si>
    <t>696040160</t>
  </si>
  <si>
    <t>1972419066</t>
  </si>
  <si>
    <t>78,894-0,8-63,189</t>
  </si>
  <si>
    <t>-1557749351</t>
  </si>
  <si>
    <t>741</t>
  </si>
  <si>
    <t>Elektroinstalace</t>
  </si>
  <si>
    <t>741-05.1</t>
  </si>
  <si>
    <t>Stavební přípomoce pro elektroinstalaci - drážky, průrazy, zapravení aj.</t>
  </si>
  <si>
    <t>-1949690894</t>
  </si>
  <si>
    <t>Elektroinstalace - slaboproud - příprava kamery</t>
  </si>
  <si>
    <t>743111315R</t>
  </si>
  <si>
    <t>Montáž protrubkování pro datové rozvody</t>
  </si>
  <si>
    <t>1910121096</t>
  </si>
  <si>
    <t>Poznámka k položce:
Jedná se o přípravu pro kamerový systém tak, aby bylo možné v budoucnu osadit koncové prvky bez zásahu do nově opravených prostor. Kabely budou ukončeny na fasádě na vhodném místě s dostatečnou rezervou, uloženy do krabičky a zavíčkovány. Ke každé kameře bude samostatný datový kabel, který bude přivedený do datového racku v dopravní kanceláři s označením a identifikací.
Předpoklad 8x kamera na fasádu objektu (rohy) + 1x v čekárně</t>
  </si>
  <si>
    <t>345713510</t>
  </si>
  <si>
    <t>trubka elektroinstalační ohebná Kopoflex</t>
  </si>
  <si>
    <t>-1325085657</t>
  </si>
  <si>
    <t>150*1,1 'Přepočtené koeficientem množství</t>
  </si>
  <si>
    <t>744422110</t>
  </si>
  <si>
    <t>Montáž kabelu UTP</t>
  </si>
  <si>
    <t>-1464067780</t>
  </si>
  <si>
    <t>341210100</t>
  </si>
  <si>
    <t>UTP Belden 1583ENH, C5E, 100MHz, 4pár, bezhalogenový</t>
  </si>
  <si>
    <t>128</t>
  </si>
  <si>
    <t>1502286480</t>
  </si>
  <si>
    <t>400*1,1 'Přepočtené koeficientem množství</t>
  </si>
  <si>
    <t>220450007</t>
  </si>
  <si>
    <t>Montáž datové skříně rack</t>
  </si>
  <si>
    <t>-1588946054</t>
  </si>
  <si>
    <t>3571311R</t>
  </si>
  <si>
    <t>datový rack 12U 600x400mm</t>
  </si>
  <si>
    <t>256</t>
  </si>
  <si>
    <t>58791269</t>
  </si>
  <si>
    <t>742110503</t>
  </si>
  <si>
    <t>Montáž krabic pro slaboproud zapuštěných plastových odbočných univerzální s víčkem</t>
  </si>
  <si>
    <t>-992152934</t>
  </si>
  <si>
    <t>34571519</t>
  </si>
  <si>
    <t>krabice univerzální odbočná z PH s víčkem, D 73,5 mm x 43 mm</t>
  </si>
  <si>
    <t>-668187549</t>
  </si>
  <si>
    <t>748</t>
  </si>
  <si>
    <t>Elektromontáže - osvětlovací zařízení a svítidla</t>
  </si>
  <si>
    <t>21020200R-D</t>
  </si>
  <si>
    <t>Demontáž světelného piktogramu "Nové Strašecí"</t>
  </si>
  <si>
    <t>-1839116465</t>
  </si>
  <si>
    <t>2102030R0</t>
  </si>
  <si>
    <t>Informační systém - montáž prosvětleného piktogramu "Nové Strašecí" uchycený na stěnu</t>
  </si>
  <si>
    <t>ks</t>
  </si>
  <si>
    <t>-2051331707</t>
  </si>
  <si>
    <t>Poznámka k položce:
Jedná se pouze o práce spojené s ukotvením a montáží orientačního a informačního systému včetně pomocných konstrukcí. Samotná dodávka hlavních prosvětlených tabulí bude realizována z rámcové smlouvy objednatele u centrálního dodavatele informačních a orientačních tabulí.</t>
  </si>
  <si>
    <t>764002851</t>
  </si>
  <si>
    <t>Demontáž oplechování parapetů do suti</t>
  </si>
  <si>
    <t>1103491457</t>
  </si>
  <si>
    <t>Poznámka k položce:
Jedná se o orientační vnější rozměry otvoru, před realizací nutné přesné zaměření každého okna.</t>
  </si>
  <si>
    <t>764216604</t>
  </si>
  <si>
    <t>Oplechování rovných parapetů mechanicky kotvené z Pz s povrchovou úpravou rš 330 mm vč. přípravy a opravy podkladu</t>
  </si>
  <si>
    <t>422625052</t>
  </si>
  <si>
    <t>764002861</t>
  </si>
  <si>
    <t>Demontáž oplechování říms a ozdobných prvků do suti</t>
  </si>
  <si>
    <t>1101606634</t>
  </si>
  <si>
    <t>11*1,9+6*2+2*1,8"římsy nad okny u komunikace"</t>
  </si>
  <si>
    <t>2*10"hlavní římsa u komunikace"</t>
  </si>
  <si>
    <t>12*1,9+6*2+2*1,8"římsy nad okny u kolejí"</t>
  </si>
  <si>
    <t>2*10"hlavní římsy u kolejí"</t>
  </si>
  <si>
    <t>2*3,1+2*1,8"římsy nad okny boky"</t>
  </si>
  <si>
    <t>13,5+13,8"hlavní římsa boky"</t>
  </si>
  <si>
    <t>764218604</t>
  </si>
  <si>
    <t>Oplechování rovné římsy mechanicky kotvené z Pz s upraveným povrchem rš 330 mm</t>
  </si>
  <si>
    <t>-726937302</t>
  </si>
  <si>
    <t>764218645</t>
  </si>
  <si>
    <t>Příplatek k cenám rovné římsy za zvýšenou pracnost provedení rohu nebo koutu rš do 400 mm</t>
  </si>
  <si>
    <t>-422123867</t>
  </si>
  <si>
    <t>55+26</t>
  </si>
  <si>
    <t>764004861</t>
  </si>
  <si>
    <t>Demontáž svodu do suti</t>
  </si>
  <si>
    <t>1758824086</t>
  </si>
  <si>
    <t>6*2+5+2*10+10+2*6+2*10</t>
  </si>
  <si>
    <t>764548323</t>
  </si>
  <si>
    <t>Svody kruhové včetně objímek, kolen, odskoků z TiZn lesklého plechu průměru 100 mm</t>
  </si>
  <si>
    <t>-1875052009</t>
  </si>
  <si>
    <t>902772223</t>
  </si>
  <si>
    <t>766</t>
  </si>
  <si>
    <t>Konstrukce truhlářské</t>
  </si>
  <si>
    <t>766622132</t>
  </si>
  <si>
    <t>Montáž plastových oken plochy přes 1 m2 otevíravých výšky do 2,5 m s rámem do zdiva</t>
  </si>
  <si>
    <t>252027316</t>
  </si>
  <si>
    <t>Poznámka k položce:
Vč. parotěsných či kompresních pásek dle ČSN.</t>
  </si>
  <si>
    <t>20*1,1*1,9+2*1,1*1,9+3*1,1*1,9+10*1,2*2+2*1,2*2+4*1*1+2*0,6*2+2*0,6*1,5+3*0,6+2*2,3*1,9+1,1*1,9+6*0,5*1+2*0,5*0,5</t>
  </si>
  <si>
    <t>76</t>
  </si>
  <si>
    <t>61140053.1</t>
  </si>
  <si>
    <t>okno plastové 2křídlové s fixním nadsvětlíkem 110x190 cm O/OS, barva - imitace dřeva v oboustranném dekoru, celoobvodové kování ROTO NT - izolační dvojsklo, zasklení 4-16-4, Uw max 1,2 W/m2.K</t>
  </si>
  <si>
    <t>-339828649</t>
  </si>
  <si>
    <t>Poznámka k položce:
Jedná se o orientační vnější rozměry otvoru! Před zadáním do výroby je nutné zaměření každého otvoru. Pozor - změna typu oken, nutno přizpůsobit dle situace po vybourání původních dvojitých špaletových oken!
Zachovat členění dle stávajících oken.</t>
  </si>
  <si>
    <t>8"1NP u komunikace"</t>
  </si>
  <si>
    <t>11"1NP u kolejí"</t>
  </si>
  <si>
    <t>77</t>
  </si>
  <si>
    <t>61140053.2</t>
  </si>
  <si>
    <t>okno plastové 2křídlové s fixním nadsvětlíkem 110x190 cm O/OS, mléčné zasklení, barva - imitace dřeva v oboustranném dekoru, celoobvodové kování ROTO NT - izolační dvojsklo, zasklení 4-16-4, Uw max 1,2 W/m2.K</t>
  </si>
  <si>
    <t>357175397</t>
  </si>
  <si>
    <t>2"Soc. zázemí 1NP u komunikace"</t>
  </si>
  <si>
    <t>78</t>
  </si>
  <si>
    <t>61140053.9</t>
  </si>
  <si>
    <t>okno plastové 1křídlové fixní s O/OS nadsvětlíkem 110x190 cm, mléčné zasklení, barva - imitace dřeva v oboustranném dekoru, celoobvodové kování ROTO NT - bezpečnostní zasklení s vloženou fólií, zasklení 4-16-4, Uw max 1,2 W/m2.K</t>
  </si>
  <si>
    <t>619870659</t>
  </si>
  <si>
    <t>1"schodiště 1NP"</t>
  </si>
  <si>
    <t>2"bok 1NP"</t>
  </si>
  <si>
    <t>79</t>
  </si>
  <si>
    <t>61140053.11</t>
  </si>
  <si>
    <t>Okno fixní do technologických místností s vloženou větrací mřížkou 110x190cm, barva - imitace dřeva, bezpečnostní zasklení s vloženou fólií, vnější sklo neprůhledné mléčné, barva imitace dřeva v oboustranném dekoru, Uw max  1,2 W/m2.K</t>
  </si>
  <si>
    <t>-903512266</t>
  </si>
  <si>
    <t>Poznámka k položce:
Jedná se o orientační vnější rozměry otvoru! Před zadáním do výroby je nutné zaměření každého otvoru. Pozor - změna typu oken, nutno přizpůsobit dle situace po vybourání původních skleněných tvárnic!
V rámci položky nutno zakalkulovat i zabezpečení otvoru pro provedení prací (okna v místnostech s technologiemi), nutno koordinovat se správcem technologického zařízení - SSZT, ČD-Telematika aj.</t>
  </si>
  <si>
    <t>80</t>
  </si>
  <si>
    <t>61140053.3</t>
  </si>
  <si>
    <t>okno plastové 2křídlové s fixním nadsvětlíkem 120x200 cm O/OS, barva - imitace dřeva v oboustranném dekoru, celoobvodové kování ROTO NT - izolační dvojsklo, zasklení 4-16-4, Uw max 1,2 W/m2.K</t>
  </si>
  <si>
    <t>-2022500099</t>
  </si>
  <si>
    <t>4"2NP u komunikace"</t>
  </si>
  <si>
    <t>6"2NP u kolejí"</t>
  </si>
  <si>
    <t>81</t>
  </si>
  <si>
    <t>61140053.91</t>
  </si>
  <si>
    <t>okno plastové 1křídlové fixní s O/OS nadsvětlíkem 120x200 cm, mléčné zasklení, barva - imitace dřeva v oboustranném dekoru, celoobvodové kování ROTO NT - bezpečnostní zasklení s vloženou fólií, zasklení 4-16-4, Uw max 1,2 W/m2.K</t>
  </si>
  <si>
    <t>-404364421</t>
  </si>
  <si>
    <t>2"schodiště 2NP u komunikace"</t>
  </si>
  <si>
    <t>82</t>
  </si>
  <si>
    <t>61140053.5</t>
  </si>
  <si>
    <t>okno plastové 2křídlové  se sloupkem 100x100 cm O/OS, barva - imitace dřeva v oboustranném dekoru, celoobvodové kování ROTO NT - izolační dvojsklo, zasklení 4-16-4, Uw max 1,2 W/m2.K</t>
  </si>
  <si>
    <t>-946632424</t>
  </si>
  <si>
    <t>2"půda u komunikace"</t>
  </si>
  <si>
    <t>2"půda u kolejí"</t>
  </si>
  <si>
    <t>83</t>
  </si>
  <si>
    <t>61140053.6</t>
  </si>
  <si>
    <t>okno plastové 1křídlové  fixní s O/OS nadsvětlíkem 60x200 cm, mléčné zasklení, barva - imitace dřeva v oboustranném dekoru, celoobvodové kování ROTO NT - izolační dvojsklo, zasklení 4-16-4, Uw max 1,2 W/m2.K</t>
  </si>
  <si>
    <t>-1270550462</t>
  </si>
  <si>
    <t>2"soc. zázemí 1NP u komunikace"</t>
  </si>
  <si>
    <t>84</t>
  </si>
  <si>
    <t>61140053.7</t>
  </si>
  <si>
    <t>okno plastové 1křídlové  fixní s O/OS nadsvětlíkem 60x150 cm, mléčné zasklení, barva - imitace dřeva v oboustranném dekoru, celoobvodové kování ROTO NT - izolační dvojsklo, zasklení 4-16-4, Uw max 1,2 W/m2.K</t>
  </si>
  <si>
    <t>-2023625889</t>
  </si>
  <si>
    <t>2"soc. zázemí 2NP u komunikace"</t>
  </si>
  <si>
    <t>85</t>
  </si>
  <si>
    <t>61140053.8</t>
  </si>
  <si>
    <t>okno plastové fixní kulaté průměr 50cm, mléčné zasklení, barva - imitace dřeva v oboustranném dekoru, izolační dvojsklo, zasklení 4-16-4, Uw max 1,2 W/m2.K</t>
  </si>
  <si>
    <t>-342110801</t>
  </si>
  <si>
    <t>1"půda u komunikace"</t>
  </si>
  <si>
    <t>1"půda bok"</t>
  </si>
  <si>
    <t>1"půda u kolejí"</t>
  </si>
  <si>
    <t>86</t>
  </si>
  <si>
    <t>61140053.10</t>
  </si>
  <si>
    <t>okno plastové čtyřkřídlové O, OS, O, OS se sloupkem a fixním nadsvětlíkem, barva imitace dřeva v oboustranném dekoru 230 x 190 cm celoobvodové kování ROTO NT - izolační dvojsklo, zasklení 4-16-4, Uw max 1,2 W/m2.K</t>
  </si>
  <si>
    <t>942856355</t>
  </si>
  <si>
    <t>1"bok 1NP"</t>
  </si>
  <si>
    <t>1"Bok 2NP"</t>
  </si>
  <si>
    <t>87</t>
  </si>
  <si>
    <t>61140053.12</t>
  </si>
  <si>
    <t>okno plastové 1křídlové O/OS 50x100 cm, mléčné zasklení, barva - imitace dřeva v oboustranném dekoru, celoobvodové kování ROTO NT - bezpečnostní zasklení s vloženou fólií, zasklení 4-16-4, Uw max 1,2 W/m2.K</t>
  </si>
  <si>
    <t>-1315468337</t>
  </si>
  <si>
    <t>6"světlík"</t>
  </si>
  <si>
    <t>88</t>
  </si>
  <si>
    <t>61140053.13</t>
  </si>
  <si>
    <t>okno plastové 1křídlové O/OS 50x50 cm, mléčné zasklení, barva - imitace dřeva v oboustranném dekoru, celoobvodové kování ROTO NT - bezpečnostní zasklení s vloženou fólií, zasklení 4-16-4, Uw max 1,2 W/m2.K</t>
  </si>
  <si>
    <t>-945424070</t>
  </si>
  <si>
    <t>2"světlík"</t>
  </si>
  <si>
    <t>89</t>
  </si>
  <si>
    <t>766660461</t>
  </si>
  <si>
    <t>Montáž vchodových dveří 2křídlových s nadsvětlíkem do zdiva</t>
  </si>
  <si>
    <t>1299482591</t>
  </si>
  <si>
    <t>90</t>
  </si>
  <si>
    <t>5534134R45</t>
  </si>
  <si>
    <t xml:space="preserve">dveře plastové vchodové bezpečnostní 1křídlové plné s proskleným fixním nadsvětlíkem (bezp. zasklení) otevíravé 100x280 cm, kování bezp. celoobvodové vícebodové, oboustranný dekor dřeva vč. zámku a rámu </t>
  </si>
  <si>
    <t>137799915</t>
  </si>
  <si>
    <t>Poznámka k položce:
Jedná se o orientační vnější rozměry otvoru, před realizací nutné přesné zaměření!
Dveře budou dodány s dodatečným vyztužením ocelovými výztuhami a zpevněním rohů.
Výplň HPL z vyztužené lisované syntetické pryskyřice nepodléhající tepelné roztažnosti.
Vícebodové bezpečnostní kování.
Pozor - změna typu dveří, nutno přizpůsobit dle situace po vybourání původních dvojitých dveří!
Zachovat členění dle stávajících dveří.</t>
  </si>
  <si>
    <t>91</t>
  </si>
  <si>
    <t>5534134R46</t>
  </si>
  <si>
    <t xml:space="preserve">dveře plastové vchodové bezpečnostní 2křídlové s proskleným fixním nadsvětlíkem otevíravé 130x290 cm, zasklení mléčné ze 2/3 - izolační bezpečnostní dvojsklo s vloženou fólií, kování bezp. celoobv. vícebodové, oboustranný dekor dřeva v obvč. zámku a rámu </t>
  </si>
  <si>
    <t>1428931232</t>
  </si>
  <si>
    <t>3"u komunikace"</t>
  </si>
  <si>
    <t>3"u kolejí"</t>
  </si>
  <si>
    <t>92</t>
  </si>
  <si>
    <t>766441811</t>
  </si>
  <si>
    <t>Demontáž parapetních desek dřevěných, laminovaných šířky do 30 cm</t>
  </si>
  <si>
    <t>-182361403</t>
  </si>
  <si>
    <t>93</t>
  </si>
  <si>
    <t>766694113</t>
  </si>
  <si>
    <t>Montáž parapetních desek dřevěných, laminovaných šířky do 30 cm délky do 2,6 m</t>
  </si>
  <si>
    <t>851187281</t>
  </si>
  <si>
    <t>94</t>
  </si>
  <si>
    <t>611444020</t>
  </si>
  <si>
    <t>parapet plastový vnitřní - Deceuninck komůrkový - šíře dle aktuální situace po osazení nových oken</t>
  </si>
  <si>
    <t>-593588372</t>
  </si>
  <si>
    <t>Poznámka k položce:
Jedná se o orientační vnější rozměry otvoru, před realizací nutné přesné zaměření.</t>
  </si>
  <si>
    <t>11*1,5+6*1,6+2*1,4+4*1"strana u komunikace"</t>
  </si>
  <si>
    <t>2*2,7+2*1,4"boky"</t>
  </si>
  <si>
    <t>12*1,5+6*1,6+2*1,4"strana u kolejí"</t>
  </si>
  <si>
    <t>8*0,8"světlík"</t>
  </si>
  <si>
    <t>95</t>
  </si>
  <si>
    <t>611444150</t>
  </si>
  <si>
    <t>koncovka k parapetu plastovému vnitřnímu 1 pár</t>
  </si>
  <si>
    <t>93156246</t>
  </si>
  <si>
    <t>96</t>
  </si>
  <si>
    <t>998766202</t>
  </si>
  <si>
    <t>Přesun hmot procentní pro konstrukce truhlářské v objektech v do 12 m</t>
  </si>
  <si>
    <t>-362214876</t>
  </si>
  <si>
    <t>97</t>
  </si>
  <si>
    <t>7675399</t>
  </si>
  <si>
    <t>Nové čistící zóny vč. přípravy podkladu, rámu a rohoží</t>
  </si>
  <si>
    <t>-478348977</t>
  </si>
  <si>
    <t>7*1,6*0,5"vstupy"</t>
  </si>
  <si>
    <t>98</t>
  </si>
  <si>
    <t>767610115</t>
  </si>
  <si>
    <t>Montáž oken jednoduchých pevných do zdiva plochy do 0,6 m2</t>
  </si>
  <si>
    <t>-1421638001</t>
  </si>
  <si>
    <t>10*1*0,5</t>
  </si>
  <si>
    <t>99</t>
  </si>
  <si>
    <t>767-06</t>
  </si>
  <si>
    <t>sklepní dvířka, ocelový rám, výplň mřížka z tahokovu vč povrchové úpravy žárovým zinkováním, kompletní konstrukce včetně kotvení</t>
  </si>
  <si>
    <t>1814962273</t>
  </si>
  <si>
    <t>Poznámka k položce:
orientační rozměry 100/50cm</t>
  </si>
  <si>
    <t>100</t>
  </si>
  <si>
    <t>767641110</t>
  </si>
  <si>
    <t>Montáž dokončení okování dveří otvíravých jednokřídlových</t>
  </si>
  <si>
    <t>-372297154</t>
  </si>
  <si>
    <t>101</t>
  </si>
  <si>
    <t>549146300</t>
  </si>
  <si>
    <t>kování bezpečnostní včetně štítu Golem nerez-  klika-klika</t>
  </si>
  <si>
    <t>-2023175128</t>
  </si>
  <si>
    <t>Poznámka k položce:
provedení dle upřesnění zástupce investora na místě u konkrétních dveří</t>
  </si>
  <si>
    <t>102</t>
  </si>
  <si>
    <t>549641500</t>
  </si>
  <si>
    <t>vložka zámková cylindrická oboustranná bezpečnostní FAB DYNAMIC + 4 klíče</t>
  </si>
  <si>
    <t>-196037035</t>
  </si>
  <si>
    <t>103</t>
  </si>
  <si>
    <t>767649191</t>
  </si>
  <si>
    <t>Montáž dveří - samozavírače hydraulického</t>
  </si>
  <si>
    <t>1700892311</t>
  </si>
  <si>
    <t>104</t>
  </si>
  <si>
    <t>549172500</t>
  </si>
  <si>
    <t>samozavírač dveří hydraulický</t>
  </si>
  <si>
    <t>109045996</t>
  </si>
  <si>
    <t>105</t>
  </si>
  <si>
    <t>767996801</t>
  </si>
  <si>
    <t>Demontáž atypických zámečnických konstrukcí rozebráním hmotnosti jednotlivých dílů do 50 kg</t>
  </si>
  <si>
    <t>kg</t>
  </si>
  <si>
    <t>-173260704</t>
  </si>
  <si>
    <t>106</t>
  </si>
  <si>
    <t>-1059514083</t>
  </si>
  <si>
    <t>782</t>
  </si>
  <si>
    <t>Dokončovací práce - obklady z kamene</t>
  </si>
  <si>
    <t>107</t>
  </si>
  <si>
    <t>782112111</t>
  </si>
  <si>
    <t>Montáž obkladu stěn z pravoúhlých desek z měkkého kamene do lepidla tl do 25 mm</t>
  </si>
  <si>
    <t>1046926504</t>
  </si>
  <si>
    <t>(12+3+23,5+3+10+13,5+10+1,1+23,5+1,1+12+13,8)*0,5"nový sokl"</t>
  </si>
  <si>
    <t>108</t>
  </si>
  <si>
    <t>595212301</t>
  </si>
  <si>
    <t>betonový obklad Stegu Roma 1 - desert 285x160mm</t>
  </si>
  <si>
    <t>1021337602</t>
  </si>
  <si>
    <t>63,25*1,1 'Přepočtené koeficientem množství</t>
  </si>
  <si>
    <t>109</t>
  </si>
  <si>
    <t>782991111</t>
  </si>
  <si>
    <t>Penetrace podkladu obkladu z kamene</t>
  </si>
  <si>
    <t>764899099</t>
  </si>
  <si>
    <t>110</t>
  </si>
  <si>
    <t>782991422</t>
  </si>
  <si>
    <t>Základní čištění nových kamenných obkladů včetně dvouvrstvého impregnačního nátěru</t>
  </si>
  <si>
    <t>-2002405511</t>
  </si>
  <si>
    <t>111</t>
  </si>
  <si>
    <t>998782202</t>
  </si>
  <si>
    <t>Přesun hmot procentní pro obklady kamenné v objektech v do 12 m</t>
  </si>
  <si>
    <t>1212240504</t>
  </si>
  <si>
    <t>Dokončovací práce - nátěry</t>
  </si>
  <si>
    <t>112</t>
  </si>
  <si>
    <t>Odstranění nátěrů z KDK konstrukcí opálením s oškrábáním</t>
  </si>
  <si>
    <t>326791172</t>
  </si>
  <si>
    <t>40"ostatní pomocné konstrukce - konzole, dvířka, vent. mřížky aj."</t>
  </si>
  <si>
    <t>113</t>
  </si>
  <si>
    <t>783221112</t>
  </si>
  <si>
    <t>Nátěry syntetické KDK lesklý povrch 1x antikorozní, 1x základní, 2x email</t>
  </si>
  <si>
    <t>387478745</t>
  </si>
  <si>
    <t>786</t>
  </si>
  <si>
    <t>Dokončovací práce - čalounické úpravy</t>
  </si>
  <si>
    <t>114</t>
  </si>
  <si>
    <t>786624111</t>
  </si>
  <si>
    <t>Montáž lamelové žaluzie do oken zdvojených otevíravých, sklápěcích a vyklápěcích</t>
  </si>
  <si>
    <t>2019220088</t>
  </si>
  <si>
    <t>105,38"okna"</t>
  </si>
  <si>
    <t>115</t>
  </si>
  <si>
    <t>553462000</t>
  </si>
  <si>
    <t>žaluzie horizontální interiérové</t>
  </si>
  <si>
    <t>-1531686615</t>
  </si>
  <si>
    <t>116</t>
  </si>
  <si>
    <t>998786202</t>
  </si>
  <si>
    <t>Přesun hmot procentní pro čalounické úpravy v objektech v do 12 m</t>
  </si>
  <si>
    <t>760782129</t>
  </si>
  <si>
    <t>22-M</t>
  </si>
  <si>
    <t>Montáže oznam. a zabezp. zařízení</t>
  </si>
  <si>
    <t>117</t>
  </si>
  <si>
    <t>220320021-D</t>
  </si>
  <si>
    <t>Demontáž hodin</t>
  </si>
  <si>
    <t>1446635577</t>
  </si>
  <si>
    <t>118</t>
  </si>
  <si>
    <t>220320021</t>
  </si>
  <si>
    <t>Montáž hodin venkovních</t>
  </si>
  <si>
    <t>-1743555415</t>
  </si>
  <si>
    <t>119</t>
  </si>
  <si>
    <t>3944525R2</t>
  </si>
  <si>
    <t>Čtvercové venkovní hodiny analogové dvoustranné na stěnu s boční konzolou METROLINE typ  242.A.60.D.B.C11.LLX</t>
  </si>
  <si>
    <t>326308571</t>
  </si>
  <si>
    <t>120</t>
  </si>
  <si>
    <t>220370440-D.1</t>
  </si>
  <si>
    <t>Demontáž reproduktoru vč. konzoly</t>
  </si>
  <si>
    <t>-834437854</t>
  </si>
  <si>
    <t>Poznámka k položce:
Práce na těchto zařízeních je nutné koordinovat se správcem těchto zařízení - správou sdělovací a zabezpečovací techniky SSZT!</t>
  </si>
  <si>
    <t>121</t>
  </si>
  <si>
    <t>220370440</t>
  </si>
  <si>
    <t>Montáž reproduktoru vč. konzoly</t>
  </si>
  <si>
    <t>-1972495365</t>
  </si>
  <si>
    <t>122</t>
  </si>
  <si>
    <t>22-M-000</t>
  </si>
  <si>
    <t>reproduktor DEXON SC20AH vč. konzoly kompletní</t>
  </si>
  <si>
    <t>-1391072796</t>
  </si>
  <si>
    <t>123</t>
  </si>
  <si>
    <t>220370101</t>
  </si>
  <si>
    <t>Funkční dodavatelské přezkoušení železničního rozhlasového zařízení reproduktoru</t>
  </si>
  <si>
    <t>439478685</t>
  </si>
  <si>
    <t>124</t>
  </si>
  <si>
    <t>22037044R2</t>
  </si>
  <si>
    <t>Zapravení a výměna stávajícího vedení oznamovacích a slaboproudých zařízení na fasádě</t>
  </si>
  <si>
    <t>-791380967</t>
  </si>
  <si>
    <t>Poznámka k položce:
Veškeré vedení oznamovacích a slaboproudých zařízení bude zapraveno pod omítku. Tj. část vedení od zařízení v rámci fasády vč. průrazu bude zapraveno a uloženo do chráničky s vhodným ukončením a napojením na stávající vedení v krabici, tak aby byla možná výměna kompletního vedení ze strany SSZT bez zásahu do opravovaných částí
Práce na těchto zařízeních je nutné koordinovat se správcem těchto zařízení - správou sdělovací a zabezpečovací techniky SSZT!</t>
  </si>
  <si>
    <t>O01</t>
  </si>
  <si>
    <t>Mobiliář</t>
  </si>
  <si>
    <t>125</t>
  </si>
  <si>
    <t>O0013</t>
  </si>
  <si>
    <t>D+M venkovní lavice, vel. 1300/500, vč povrchové úpravy - viz TZ</t>
  </si>
  <si>
    <t>-1091411779</t>
  </si>
  <si>
    <t>Poznámka k položce:
Lavice budou v antivandal provedení a zabezpečeny proti odcizení pevným přikotvením chem. kotvou do bet. podkladu.
Provedení dle sm. SŽDC PO-20/2019-GŘ - „Moderní design a architektura nádraží a zastávek ČR – Mobiliář“ 
čj. 62741/2019-SŽDC-GŘ-O23 ze dne 23. 10. 2019</t>
  </si>
  <si>
    <t>126</t>
  </si>
  <si>
    <t>O0014</t>
  </si>
  <si>
    <t>D+M odpadkové koše, ocelový plech, vel. 500x250 V=1100 mm - viz TZ</t>
  </si>
  <si>
    <t>151423936</t>
  </si>
  <si>
    <t>Poznámka k položce:
koše budou v antivandal provedení a zabezpečeny proti krádeži ukotvením na chem. kotvu k bet. podkladu - dle vyjádření zástupce investora na místě.
Provedení dle sm. SŽDC PO-20/2019-GŘ - „Moderní design a architektura nádraží a zastávek ČR – Mobiliář“ 
čj. 62741/2019-SŽDC-GŘ-O23 ze dne 23. 10. 2019</t>
  </si>
  <si>
    <t>127</t>
  </si>
  <si>
    <t>O0015</t>
  </si>
  <si>
    <t>Odvoz a likvidace stávajících venkovních lavic, košů a květináčů</t>
  </si>
  <si>
    <t>-137241442</t>
  </si>
  <si>
    <t>003 - Oprava zpevněných ploch</t>
  </si>
  <si>
    <t xml:space="preserve">    1 -  Zemní práce</t>
  </si>
  <si>
    <t xml:space="preserve">    5 - Komunikace</t>
  </si>
  <si>
    <t xml:space="preserve">    99 - Přesun hmot</t>
  </si>
  <si>
    <t xml:space="preserve">    711 - Izolace proti vodě, vlhkosti a plynům</t>
  </si>
  <si>
    <t xml:space="preserve"> Zemní práce</t>
  </si>
  <si>
    <t>113106121</t>
  </si>
  <si>
    <t>Rozebrání dlažeb z betonových nebo kamenných dlaždic komunikací pro pěší</t>
  </si>
  <si>
    <t>-1989735519</t>
  </si>
  <si>
    <t>410-160</t>
  </si>
  <si>
    <t>113107182</t>
  </si>
  <si>
    <t>Odstranění podkladu živičného tl 100 mm pl přes 50 do 200 m2</t>
  </si>
  <si>
    <t>-1423849708</t>
  </si>
  <si>
    <t>122151103</t>
  </si>
  <si>
    <t>Odkopávky a prokopávky nezapažené v hornině třídy těžitelnosti I, skupiny 1 a 2 objem do 100 m3 strojně</t>
  </si>
  <si>
    <t>999382189</t>
  </si>
  <si>
    <t>Poznámka k položce:
Před zahájením prací je třeba vytýčení inženýrských sítí. V případě kolize budou inženýrské sítě uloženy do chráničky a zabezpečeny proti poškození!</t>
  </si>
  <si>
    <t>410*0,2</t>
  </si>
  <si>
    <t>132112111</t>
  </si>
  <si>
    <t>Hloubení rýh š do 800 mm v soudržných horninách třídy těžitelnosti I, skupiny 1 a 2 ručně</t>
  </si>
  <si>
    <t>-1535834759</t>
  </si>
  <si>
    <t>126,5*0,5*1,2"pro nopovou fólii a uzemnění hromosvodu"</t>
  </si>
  <si>
    <t>174101101</t>
  </si>
  <si>
    <t>Zásyp jam, šachet rýh nebo kolem objektů sypaninou se zhutněním</t>
  </si>
  <si>
    <t>-1194131788</t>
  </si>
  <si>
    <t>181951102</t>
  </si>
  <si>
    <t>Úprava pláně v hornině tř. 1 až 4 se zhutněním</t>
  </si>
  <si>
    <t>390183215</t>
  </si>
  <si>
    <t>162701105</t>
  </si>
  <si>
    <t>Vodorovné přemístění do 10000 m výkopku/sypaniny z horniny tř. 1 až 4</t>
  </si>
  <si>
    <t>-1641204946</t>
  </si>
  <si>
    <t>167101101</t>
  </si>
  <si>
    <t>Nakládání výkopku z hornin tř. 1 až 4 do 100 m3</t>
  </si>
  <si>
    <t>103623305</t>
  </si>
  <si>
    <t>171201201</t>
  </si>
  <si>
    <t>Uložení sypaniny na skládky</t>
  </si>
  <si>
    <t>-73711882</t>
  </si>
  <si>
    <t>171201221</t>
  </si>
  <si>
    <t>Poplatek za uložení na skládce (skládkovné) zeminy a kamení kód odpadu 17 05 04</t>
  </si>
  <si>
    <t>-2140613814</t>
  </si>
  <si>
    <t>82*1,8 "Přepočtené koeficientem množství</t>
  </si>
  <si>
    <t>113201112</t>
  </si>
  <si>
    <t>Vytrhání obrub silničních ležatých</t>
  </si>
  <si>
    <t>-522159098</t>
  </si>
  <si>
    <t>113201111</t>
  </si>
  <si>
    <t>Vytrhání obrub chodníkových ležatých</t>
  </si>
  <si>
    <t>1654147327</t>
  </si>
  <si>
    <t>11310612R2</t>
  </si>
  <si>
    <t>Oprava sběrné přepadové šachty (původní jímky) v chodníku - vyčištění, dobetonování a zpevnění</t>
  </si>
  <si>
    <t>-1540292676</t>
  </si>
  <si>
    <t>38241311R</t>
  </si>
  <si>
    <t>Vsakovací štěrkový val 2x2x2m (hloubení jámy, vysypání štěrkem do vaku z netkané geotextilie, zasypání zeminou</t>
  </si>
  <si>
    <t>1939186496</t>
  </si>
  <si>
    <t>Komunikace</t>
  </si>
  <si>
    <t>5647611R1</t>
  </si>
  <si>
    <t>Podklad z kameniva hrubého drceného vel. 16-32 mm tl 200 mm</t>
  </si>
  <si>
    <t>-555620779</t>
  </si>
  <si>
    <t>56472111R</t>
  </si>
  <si>
    <t>Podklad z kameniva hrubého drceného vel. 8-16 mm tl 50 mm</t>
  </si>
  <si>
    <t>-784703960</t>
  </si>
  <si>
    <t>596811223</t>
  </si>
  <si>
    <t>Kladení betonové dlažby komunikací pro pěší do lože z kameniva vel do 0,25 m2 plochy přes 300 m2</t>
  </si>
  <si>
    <t>-478288004</t>
  </si>
  <si>
    <t>59245620</t>
  </si>
  <si>
    <t>dlažba desková betonová 500x500x60mm přírodní</t>
  </si>
  <si>
    <t>483501113</t>
  </si>
  <si>
    <t>410*1,02 'Přepočtené koeficientem množství</t>
  </si>
  <si>
    <t>916131113</t>
  </si>
  <si>
    <t>Osazení silničního obrubníku betonového ležatého s boční opěrou do lože z betonu prostého</t>
  </si>
  <si>
    <t>1474563436</t>
  </si>
  <si>
    <t>59217033</t>
  </si>
  <si>
    <t>obrubník betonový silniční 1000x100x300mm</t>
  </si>
  <si>
    <t>-297124464</t>
  </si>
  <si>
    <t>60*1,02 'Přepočtené koeficientem množství</t>
  </si>
  <si>
    <t>916231213</t>
  </si>
  <si>
    <t>Osazení chodníkového obrubníku betonového stojatého s boční opěrou do lože z betonu prostého</t>
  </si>
  <si>
    <t>978504290</t>
  </si>
  <si>
    <t>59217017</t>
  </si>
  <si>
    <t>obrubník betonový chodníkový 100x10x25 cm</t>
  </si>
  <si>
    <t>1321455262</t>
  </si>
  <si>
    <t>90*1,02 'Přepočtené koeficientem množství</t>
  </si>
  <si>
    <t>87131031R.1</t>
  </si>
  <si>
    <t>Kanalizační přípojka DN 150 kompletní vč. zemních prací, napojení na st. jímku/potrubí a uvedením povrchu do původního stavu</t>
  </si>
  <si>
    <t>-1406352322</t>
  </si>
  <si>
    <t>4*3"přípojky z objektu do sběrných jímek"</t>
  </si>
  <si>
    <t>50"hlavní přívod do hlavní jímky"</t>
  </si>
  <si>
    <t>4*25"dešťpvé svody do vsakovacích jímek"</t>
  </si>
  <si>
    <t>899102211</t>
  </si>
  <si>
    <t>Demontáž poklopů litinových nebo ocelových včetně rámů hmotnosti přes 50 do 100 kg</t>
  </si>
  <si>
    <t>878410030</t>
  </si>
  <si>
    <t>899331110</t>
  </si>
  <si>
    <t>Oprava obetonování rámu, úprava pro nově osazované poklopy a výšková úprava do 200 mm zvýšením poklopu</t>
  </si>
  <si>
    <t>1731693687</t>
  </si>
  <si>
    <t>899102111</t>
  </si>
  <si>
    <t>Osazení poklopů včetně rámů hmotnosti do 100 kg</t>
  </si>
  <si>
    <t>1676518647</t>
  </si>
  <si>
    <t>562306040</t>
  </si>
  <si>
    <t>poklop Hermelock PU + rám HDPE, HE 700, 700 x 700 x 65 mm</t>
  </si>
  <si>
    <t>-1404257834</t>
  </si>
  <si>
    <t>562306140</t>
  </si>
  <si>
    <t>těsnění poklopu Hermelock S 700 pro HE 700</t>
  </si>
  <si>
    <t>-2024552349</t>
  </si>
  <si>
    <t>55347011R</t>
  </si>
  <si>
    <t>rošt podlahový lisovaný žárově zinkovaný velikost 30/3mm 500x1000mm včetně rámu</t>
  </si>
  <si>
    <t>898221432</t>
  </si>
  <si>
    <t>75.1</t>
  </si>
  <si>
    <t>Vytyčení, zajištění a ochrana stávajících inženýrských sítí vč. jejich dočasného zabezpečení a zajištění po dobu akce</t>
  </si>
  <si>
    <t>-215772483</t>
  </si>
  <si>
    <t>7651R2</t>
  </si>
  <si>
    <t>Ekologická likvidace obsahu všech jímek pro VB vč. desinfekce</t>
  </si>
  <si>
    <t>soubor</t>
  </si>
  <si>
    <t>1573670690</t>
  </si>
  <si>
    <t>966003816</t>
  </si>
  <si>
    <t>Rozebrání oplocení s příčníky a betonovými sloupky z půlené tyčoviny</t>
  </si>
  <si>
    <t>853690273</t>
  </si>
  <si>
    <t>998223011</t>
  </si>
  <si>
    <t>Přesun hmot pro pozemní komunikace s krytem dlážděným</t>
  </si>
  <si>
    <t>2143067352</t>
  </si>
  <si>
    <t>997221561</t>
  </si>
  <si>
    <t>Vodorovná doprava suti z kusových materiálů do 1 km</t>
  </si>
  <si>
    <t>1288676797</t>
  </si>
  <si>
    <t>997221569</t>
  </si>
  <si>
    <t>Příplatek ZKD 1 km u vodorovné dopravy suti z kusových materiálů</t>
  </si>
  <si>
    <t>-908422460</t>
  </si>
  <si>
    <t>144,96*10 'Přepočtené koeficientem množství</t>
  </si>
  <si>
    <t>997221611</t>
  </si>
  <si>
    <t>Nakládání suti na dopravní prostředky pro vodorovnou dopravu</t>
  </si>
  <si>
    <t>-2006350931</t>
  </si>
  <si>
    <t>997221815</t>
  </si>
  <si>
    <t>Poplatek za uložení betonového odpadu na skládce (skládkovné)</t>
  </si>
  <si>
    <t>47449610</t>
  </si>
  <si>
    <t>63,75+17,4+20,7</t>
  </si>
  <si>
    <t>997221845</t>
  </si>
  <si>
    <t>Poplatek za uložení na skládce (skládkovné) odpadu asfaltového</t>
  </si>
  <si>
    <t>-643884258</t>
  </si>
  <si>
    <t>Poplatek za uložení na skládce (skládkovné) stavebního odpadu směsného a demoličního kód odpadu 170 904</t>
  </si>
  <si>
    <t>-801230439</t>
  </si>
  <si>
    <t>144,96-101,85-35,2</t>
  </si>
  <si>
    <t>711</t>
  </si>
  <si>
    <t>Izolace proti vodě, vlhkosti a plynům</t>
  </si>
  <si>
    <t>711161221</t>
  </si>
  <si>
    <t>Izolace proti zemní vlhkosti nopovou fólií s textilií svislá, nopek v 4,0 mm, tl. fólie do 0,6 mm</t>
  </si>
  <si>
    <t>-37877402</t>
  </si>
  <si>
    <t>126,5*1</t>
  </si>
  <si>
    <t>998711201</t>
  </si>
  <si>
    <t>Přesun hmot procentní pro izolace proti vodě, vlhkosti a plynům v objektech v do 6 m</t>
  </si>
  <si>
    <t>-491688018</t>
  </si>
  <si>
    <t>004 - Oprava čekárny</t>
  </si>
  <si>
    <t xml:space="preserve">    O01 - Mobiliář</t>
  </si>
  <si>
    <t xml:space="preserve">    735 -  Ústřední vytápění</t>
  </si>
  <si>
    <t xml:space="preserve">    763 - Konstrukce suché výstavby</t>
  </si>
  <si>
    <t xml:space="preserve">    771 - Podlahy z dlaždic</t>
  </si>
  <si>
    <t xml:space="preserve">    776 - Podlahy povlakové</t>
  </si>
  <si>
    <t xml:space="preserve">    784 - Dokončovací práce - malby</t>
  </si>
  <si>
    <t>612325413</t>
  </si>
  <si>
    <t>Oprava vnitřní vápenocementové hladké omítky stěn v rozsahu plochy do 50%</t>
  </si>
  <si>
    <t>1010555988</t>
  </si>
  <si>
    <t>(5+6+3,6+3,2+1,4+2,8)*3,8</t>
  </si>
  <si>
    <t>612135011</t>
  </si>
  <si>
    <t>Vyrovnání podkladu vnitřních stěn tmelem po odstraněném nátěru - linkrusta</t>
  </si>
  <si>
    <t>375489543</t>
  </si>
  <si>
    <t>(5+6+3,6+3,2+1,4+2,8)*1,2</t>
  </si>
  <si>
    <t>612131121</t>
  </si>
  <si>
    <t>Penetrace akrylát-silikonová vnitřních stěn nanášená ručně</t>
  </si>
  <si>
    <t>-896621029</t>
  </si>
  <si>
    <t>612142001</t>
  </si>
  <si>
    <t>Potažení vnitřních stěn sklovláknitým pletivem vtlačeným do tenkovrstvé hmoty</t>
  </si>
  <si>
    <t>999128724</t>
  </si>
  <si>
    <t>612311131</t>
  </si>
  <si>
    <t>Potažení vnitřních stěn vápenným štukem tloušťky do 3 mm ručně</t>
  </si>
  <si>
    <t>-572613087</t>
  </si>
  <si>
    <t>97805954R2.1</t>
  </si>
  <si>
    <t>Demontáž a zpětná montáž příp. přemístění garnýží, nástěnek, klaprámů, cedulí, otočných jízdních řádů a ost. doplňkových kcí pro provedení prací</t>
  </si>
  <si>
    <t>-668936498</t>
  </si>
  <si>
    <t>978012191</t>
  </si>
  <si>
    <t>Otlučení vnitřní vápenné nebo vápenocementové omítky stropů rákosových v rozsahu do 100 %</t>
  </si>
  <si>
    <t>1696676752</t>
  </si>
  <si>
    <t>2,8*5+3,6*3,2</t>
  </si>
  <si>
    <t>965081213</t>
  </si>
  <si>
    <t>Bourání podlah z dlaždic keramických nebo xylolitových tl do 10 mm plochy přes 1 m2</t>
  </si>
  <si>
    <t>-1875239829</t>
  </si>
  <si>
    <t>978013161</t>
  </si>
  <si>
    <t>Otlučení vnitřní vápenné nebo vápenocementové omítky stěn v rozsahu do 50 %</t>
  </si>
  <si>
    <t>-1606714972</t>
  </si>
  <si>
    <t>97805954R</t>
  </si>
  <si>
    <t>Stavební přípomoce pro elektroinstalaci kompletní vč. zapravení a povrchové úpravy</t>
  </si>
  <si>
    <t>-1924236178</t>
  </si>
  <si>
    <t>949101111</t>
  </si>
  <si>
    <t>Lešení pomocné pro objekty pozemních staveb s lešeňovou podlahou v do 1,9 m zatížení do 150 kg/m2</t>
  </si>
  <si>
    <t>-80733612</t>
  </si>
  <si>
    <t>952901111</t>
  </si>
  <si>
    <t>Vyčištění budov bytové a občanské výstavby při výšce podlaží do 4 m</t>
  </si>
  <si>
    <t>-2051522686</t>
  </si>
  <si>
    <t>997013211</t>
  </si>
  <si>
    <t>Vnitrostaveništní doprava suti a vybouraných hmot pro budovy v do 6 m ručně</t>
  </si>
  <si>
    <t>-1397375823</t>
  </si>
  <si>
    <t>1024731251</t>
  </si>
  <si>
    <t>176226213</t>
  </si>
  <si>
    <t>4,077*19 'Přepočtené koeficientem množství</t>
  </si>
  <si>
    <t>1991190208</t>
  </si>
  <si>
    <t>998011001</t>
  </si>
  <si>
    <t>Přesun hmot pro budovy zděné v do 6 m</t>
  </si>
  <si>
    <t>-1644514948</t>
  </si>
  <si>
    <t>O0012</t>
  </si>
  <si>
    <t>D+M lavice do čekárny , vel. 1260-1300, vč povrchové úpravy - upřesnění dle TZ</t>
  </si>
  <si>
    <t>-109582200</t>
  </si>
  <si>
    <t>Poznámka k položce:
Lavička ukotvená k podlaze většími ocelovými šrouby chráněnými proti demontáži. Všechny kovové všechny kovové části jsou žárově pozinkovány a následně pokryty polyesterovým práškem či jiným vhodným povrchem
Míry: dle dispozic umístění, dle pokynů investora
Provedení dle sm. SŽDC PO-20/2019-GŘ - „Moderní design a architektura nádraží a zastávek ČR – Mobiliář“ 
čj. 62741/2019-SŽDC-GŘ-O23 ze dne 23. 10. 2019</t>
  </si>
  <si>
    <t>O0014.1</t>
  </si>
  <si>
    <t>D+M odpadkový koš objem min. 60l - upřesnění dle TZ</t>
  </si>
  <si>
    <t>850816396</t>
  </si>
  <si>
    <t>Poznámka k položce:
koše budou v antivandal provedení a zabezpečeny proti krádeži ukotvením k podlaze - místo určení a barevné provedení dle vyjádření zástupce investora na místě po předložení vzorníku
Odpadkový koš se skládá z tělesa koše, podstavce a vyjímatelné vložky.
Provedení dle sm. SŽDC PO-20/2019-GŘ - „Moderní design a architektura nádraží a zastávek ČR – Mobiliář“ 
čj. 62741/2019-SŽDC-GŘ-O23 ze dne 23. 10. 2019</t>
  </si>
  <si>
    <t>Odvoz a likvidace stávajícího vnitřního mobiliáře</t>
  </si>
  <si>
    <t>-951203942</t>
  </si>
  <si>
    <t>735</t>
  </si>
  <si>
    <t xml:space="preserve"> Ústřední vytápění</t>
  </si>
  <si>
    <t>73541111R</t>
  </si>
  <si>
    <t>Demontáž s zpětná montáž otopných těles včetně zprovoznění po zpětné montáži</t>
  </si>
  <si>
    <t>1226214780</t>
  </si>
  <si>
    <t>763</t>
  </si>
  <si>
    <t>Konstrukce suché výstavby</t>
  </si>
  <si>
    <t>763131511</t>
  </si>
  <si>
    <t>SDK podhled deska 1xA 12,5 bez TI jednovrstvá spodní kce profil CD+UD</t>
  </si>
  <si>
    <t>-1766038614</t>
  </si>
  <si>
    <t>763131713</t>
  </si>
  <si>
    <t>SDK podhled napojení na obvodové konstrukce profilem</t>
  </si>
  <si>
    <t>-1099971265</t>
  </si>
  <si>
    <t>763131714</t>
  </si>
  <si>
    <t>SDK podhled základní penetrační nátěr</t>
  </si>
  <si>
    <t>590835353</t>
  </si>
  <si>
    <t>998763401</t>
  </si>
  <si>
    <t>Přesun hmot procentní pro sádrokartonové konstrukce v objektech v do 6 m</t>
  </si>
  <si>
    <t>-1950919249</t>
  </si>
  <si>
    <t>76665519D1</t>
  </si>
  <si>
    <t>Repase, úprava, revize, nátěr pokladního okna vč.  obložení ostění, kontrolou a přetmelením zasklení, výměny vadných částí aj. orientační rozměry 100/100 cm</t>
  </si>
  <si>
    <t>-2028481334</t>
  </si>
  <si>
    <t>Poznámka k položce:
Odstranění starých nátěrů, ošetření, vytmelení, přebroušení, impregnace a opatření novým dvojnásobným nátěrem.</t>
  </si>
  <si>
    <t>766660001</t>
  </si>
  <si>
    <t>Montáž dveřních křídel otvíravých jednokřídlových š do 0,8 m do ocelové zárubně</t>
  </si>
  <si>
    <t>481412207</t>
  </si>
  <si>
    <t>61160128</t>
  </si>
  <si>
    <t>dveře dřevěné vnitřní hladké plné 1křídlé standardní provedení 600x1970mm - upravené dle stávajících zárubní</t>
  </si>
  <si>
    <t>-1115850676</t>
  </si>
  <si>
    <t>998766201</t>
  </si>
  <si>
    <t>Přesun hmot procentní pro konstrukce truhlářské v objektech v do 6 m</t>
  </si>
  <si>
    <t>-1662709707</t>
  </si>
  <si>
    <t>520406788</t>
  </si>
  <si>
    <t>kování bezpečnostní včetně štítu Golem nerez- knoflík-klika</t>
  </si>
  <si>
    <t>2062794644</t>
  </si>
  <si>
    <t>687328284</t>
  </si>
  <si>
    <t>767996701</t>
  </si>
  <si>
    <t>Demontáž atypických zámečnických konstrukcí řezáním hmotnosti jednotlivých dílů do 50 kg</t>
  </si>
  <si>
    <t>-1992973398</t>
  </si>
  <si>
    <t>998767201</t>
  </si>
  <si>
    <t>Přesun hmot procentní pro zámečnické konstrukce v objektech v do 6 m</t>
  </si>
  <si>
    <t>-1170879964</t>
  </si>
  <si>
    <t>771</t>
  </si>
  <si>
    <t>Podlahy z dlaždic</t>
  </si>
  <si>
    <t>771474142</t>
  </si>
  <si>
    <t>Montáž soklíků z dlaždic keramických s požlábkem flexibilní lepidlo v do 120 mm</t>
  </si>
  <si>
    <t>-960417108</t>
  </si>
  <si>
    <t>59761312R</t>
  </si>
  <si>
    <t>sokl RAKO TAURUS s požlábkem 298 x 90 x 9 mm - odstín dle výběru investora</t>
  </si>
  <si>
    <t>-362687235</t>
  </si>
  <si>
    <t>Poznámka k položce:
Konečné barevné provedení bude odsouhlaseno na základě předložení vzorníku zástupcem investora na místě.</t>
  </si>
  <si>
    <t>22/0,3</t>
  </si>
  <si>
    <t>73,333*1,1 "Přepočtené koeficientem množství</t>
  </si>
  <si>
    <t>771574113</t>
  </si>
  <si>
    <t>Montáž podlah keramických režných hladkých lepených flexibilním lepidlem do 12 ks/m2</t>
  </si>
  <si>
    <t>-1716922075</t>
  </si>
  <si>
    <t>597614060.1</t>
  </si>
  <si>
    <t>dlaždice keramické slinuté neglazované, úprava protiskluz min. R10 - odstín dle výběru investora 29,8 x 29,8 x 0,9 cm</t>
  </si>
  <si>
    <t>1536399158</t>
  </si>
  <si>
    <t>25,52*1,1 'Přepočtené koeficientem množství</t>
  </si>
  <si>
    <t>771591111</t>
  </si>
  <si>
    <t>Podlahy penetrace podkladu</t>
  </si>
  <si>
    <t>-1148652428</t>
  </si>
  <si>
    <t>771990112</t>
  </si>
  <si>
    <t>Vyrovnání podkladu samonivelační stěrkou tl 4 mm pevnosti 30 Mpa</t>
  </si>
  <si>
    <t>-536957272</t>
  </si>
  <si>
    <t>771990192</t>
  </si>
  <si>
    <t>Příplatek k vyrovnání podkladu dlažby samonivelační stěrkou pevnosti 30 Mpa ZKD 1 mm tloušťky</t>
  </si>
  <si>
    <t>-874036416</t>
  </si>
  <si>
    <t>998771201</t>
  </si>
  <si>
    <t>Přesun hmot procentní pro podlahy z dlaždic v objektech v do 6 m</t>
  </si>
  <si>
    <t>1265716969</t>
  </si>
  <si>
    <t>776</t>
  </si>
  <si>
    <t>Podlahy povlakové</t>
  </si>
  <si>
    <t>776511810</t>
  </si>
  <si>
    <t>Demontáž povlakových podlah lepených bez podložky - vícevrstvých</t>
  </si>
  <si>
    <t>1961216821</t>
  </si>
  <si>
    <t>776991821</t>
  </si>
  <si>
    <t>Odstranění lepidla ručně z podlah</t>
  </si>
  <si>
    <t>192147933</t>
  </si>
  <si>
    <t>776111311</t>
  </si>
  <si>
    <t>Vysátí podkladu povlakových podlah</t>
  </si>
  <si>
    <t>-272485294</t>
  </si>
  <si>
    <t>632902111</t>
  </si>
  <si>
    <t>Lokální vysprávky podkladu, příprava pro pokládku nové povlakové krytiny</t>
  </si>
  <si>
    <t>2122169240</t>
  </si>
  <si>
    <t>776401800</t>
  </si>
  <si>
    <t>Odstranění soklíků a lišt pryžových nebo plastových</t>
  </si>
  <si>
    <t>-1847860705</t>
  </si>
  <si>
    <t>998776201</t>
  </si>
  <si>
    <t>Přesun hmot procentní pro podlahy povlakové v objektech v do 6 m</t>
  </si>
  <si>
    <t>-1038736177</t>
  </si>
  <si>
    <t>783102801</t>
  </si>
  <si>
    <t>Odstranění nátěrů z KDK konstrukcí</t>
  </si>
  <si>
    <t>1110104086</t>
  </si>
  <si>
    <t>10"ostatní doplňkové kovové kce"</t>
  </si>
  <si>
    <t>Nátěry syntetické KDK 1x antikorozní, 1x základní, 2x email</t>
  </si>
  <si>
    <t>863127913</t>
  </si>
  <si>
    <t>783806805</t>
  </si>
  <si>
    <t>Odstranění nátěrů z omítek opálením s obroušením</t>
  </si>
  <si>
    <t>381119105</t>
  </si>
  <si>
    <t>784</t>
  </si>
  <si>
    <t>Dokončovací práce - malby</t>
  </si>
  <si>
    <t>784121001</t>
  </si>
  <si>
    <t>Oškrabání malby v mísnostech výšky do 3,80 m</t>
  </si>
  <si>
    <t>-36612544</t>
  </si>
  <si>
    <t>784121011</t>
  </si>
  <si>
    <t>Rozmývání podkladu po oškrabání malby v místnostech výšky do 3,80 m</t>
  </si>
  <si>
    <t>-1038099984</t>
  </si>
  <si>
    <t>784171121</t>
  </si>
  <si>
    <t>Zakrytí vnitřních ploch, konstrukcí nebo prvků  v místnostech výšky do 3,80 m</t>
  </si>
  <si>
    <t>1110704311</t>
  </si>
  <si>
    <t>784181101</t>
  </si>
  <si>
    <t>Základní akrylátová jednonásobná penetrace podkladu v místnostech výšky do 3,80m</t>
  </si>
  <si>
    <t>1352667434</t>
  </si>
  <si>
    <t>784211111</t>
  </si>
  <si>
    <t>Dvojnásobné  bílé malby ze směsí za mokra velmi dobře otěruvzdorných v místnostech výšky do 3,80 m</t>
  </si>
  <si>
    <t>-1432610128</t>
  </si>
  <si>
    <t>Poznámka k položce:
ref. JUPOL BRILLIANT</t>
  </si>
  <si>
    <t>83,6+25,52</t>
  </si>
  <si>
    <t>22037044R</t>
  </si>
  <si>
    <t>Zapravení a výměna stávajícího vedení oznamovacích a slaboproudých zařízení v rámci místnosti</t>
  </si>
  <si>
    <t>-1794986673</t>
  </si>
  <si>
    <t>Poznámka k položce:
Veškeré vedení oznamovacích a slaboproudých zařízení bude vyměněno zapraveno pod omítku. Tj. část vedení od zařízení v rámci místnosti vč. průrazu z místnosti bude zapraveno a uloženo do chráničky s vhodným ukončením a napojením na stávající vedení v krabici, tak aby byla možná výměna kompletního vedení ze strany SSZT bez zásahu do opravované místnosti.
Práce na těchto zařízeních je nutné koordinovat se správcem těchto zařízení - správou sdělovací a zabezpečovací techniky SSZT!</t>
  </si>
  <si>
    <t>742-03</t>
  </si>
  <si>
    <t>-793194678</t>
  </si>
  <si>
    <t>742340002</t>
  </si>
  <si>
    <t>Montáž hodin nástěnných</t>
  </si>
  <si>
    <t>513121645</t>
  </si>
  <si>
    <t>742-04</t>
  </si>
  <si>
    <t>Čtvercové hodiny , průměr číselníku 40 dle norem SŽDC</t>
  </si>
  <si>
    <t>-1562768782</t>
  </si>
  <si>
    <t>742410201</t>
  </si>
  <si>
    <t>Montáž rozhlasu nastavení a oživení ústředny rozhlasu a naprogramování</t>
  </si>
  <si>
    <t>365292834</t>
  </si>
  <si>
    <t>742-02</t>
  </si>
  <si>
    <t>reproduktor kompletní dle norem SŽDC</t>
  </si>
  <si>
    <t>-521363250</t>
  </si>
  <si>
    <t>005 - Oprava zázemí pro dopravu</t>
  </si>
  <si>
    <t>01 -  Zdroj tepla</t>
  </si>
  <si>
    <t>02 -  Armatury</t>
  </si>
  <si>
    <t>04 -  Potrubí</t>
  </si>
  <si>
    <t>07 -  Ostatní náklady, najetí, komplexní vyzkoušení, seřízení a zaregulování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</si>
  <si>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</si>
  <si>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</si>
  <si>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</si>
  <si>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611131121</t>
  </si>
  <si>
    <t>Penetrační disperzní nátěr vnitřních stropů nanášený ručně</t>
  </si>
  <si>
    <t>-1525532625</t>
  </si>
  <si>
    <t>5,6*4+2*3,3"DK"</t>
  </si>
  <si>
    <t>2,7*6"pokladna"</t>
  </si>
  <si>
    <t>4,5*4,6"denní místnost"</t>
  </si>
  <si>
    <t>3,8*2,5"šatna"</t>
  </si>
  <si>
    <t>1,9*1,5"úklid"</t>
  </si>
  <si>
    <t>2*1,1*1,9"wc+sprcha"</t>
  </si>
  <si>
    <t>3,6*1,4"chodba soc.z."</t>
  </si>
  <si>
    <t>2,6*9,8"chodba"</t>
  </si>
  <si>
    <t>5*4,4"zasedací místnost"</t>
  </si>
  <si>
    <t>611325422</t>
  </si>
  <si>
    <t>Oprava vnitřní vápenocementové štukové omítky stropů v rozsahu plochy do 30%</t>
  </si>
  <si>
    <t>493572851</t>
  </si>
  <si>
    <t>1419348912</t>
  </si>
  <si>
    <t>612325422</t>
  </si>
  <si>
    <t>Oprava vnitřní vápenocementové štukové omítky stěn v rozsahu plochy do 30%</t>
  </si>
  <si>
    <t>1405193818</t>
  </si>
  <si>
    <t>(2*5,6+2*6)*3,8"DK"</t>
  </si>
  <si>
    <t>(2*2,7+2*6)*3,8"pokladna"</t>
  </si>
  <si>
    <t>(2*4,5+2*4,6)*3,8"denní místnost"</t>
  </si>
  <si>
    <t>(2*3,8+2*2,5)*3,8"šatna"</t>
  </si>
  <si>
    <t>(2*1,9+2*1,5)*3,8"sklad"</t>
  </si>
  <si>
    <t>(4*1,1+4*1,9)*1,8"sprcha+wc"</t>
  </si>
  <si>
    <t>(2*1,4+2*3,6)*3,8"chodba k soc.z."</t>
  </si>
  <si>
    <t>(2*9,8+2*2,6)*3,8"chodba"</t>
  </si>
  <si>
    <t>(2*5+2*4,4)*3,8"zasedací místnost"</t>
  </si>
  <si>
    <t>978012141</t>
  </si>
  <si>
    <t>Otlučení (osekání) vnitřní vápenné nebo vápenocementové omítky stropů rákosových v rozsahu do 30 %</t>
  </si>
  <si>
    <t>-1183678396</t>
  </si>
  <si>
    <t>978013141</t>
  </si>
  <si>
    <t>Otlučení (osekání) vnitřní vápenné nebo vápenocementové omítky stěn v rozsahu do 30 %</t>
  </si>
  <si>
    <t>238696754</t>
  </si>
  <si>
    <t>1020579086</t>
  </si>
  <si>
    <t>773525204</t>
  </si>
  <si>
    <t>95290111R</t>
  </si>
  <si>
    <t>Dočasné vyklizení a zpětné nastěhování a osazení vybavení a zařízení pro provedení prací - nábytek, zařízení, nástěnky, šatní skříně aj.</t>
  </si>
  <si>
    <t>-2131855121</t>
  </si>
  <si>
    <t>95290111R2</t>
  </si>
  <si>
    <t>Opatření nutná k ochraně a zabezpečení sdělovacího a ostatního zařízení dopravní kanceláře pro provedení prací včetně projednání</t>
  </si>
  <si>
    <t>-2025712580</t>
  </si>
  <si>
    <t>Poznámka k položce:
Položka obsahuje veškeré konstrukce a práce pro zajištění provizorního chodu dopravní kanceláře po dobu akce včetně ochrany obsluhy a zařízení (práce budou probíhat za provozu)</t>
  </si>
  <si>
    <t>97805954R.1</t>
  </si>
  <si>
    <t>Stavební přípomoce pro elektroinstalaci, slaboproud a ZTI kompletní vč. zapravení a povrchové úpravy</t>
  </si>
  <si>
    <t>-1673337475</t>
  </si>
  <si>
    <t>-465698470</t>
  </si>
  <si>
    <t>220823347</t>
  </si>
  <si>
    <t>144190564</t>
  </si>
  <si>
    <t>7,237*19 'Přepočtené koeficientem množství</t>
  </si>
  <si>
    <t>997223855</t>
  </si>
  <si>
    <t>Poplatek za uložení na skládce (skládkovné) - otlučená omítka</t>
  </si>
  <si>
    <t>1775431209</t>
  </si>
  <si>
    <t>5,224+1,35</t>
  </si>
  <si>
    <t>798563029</t>
  </si>
  <si>
    <t>7,237-6,574</t>
  </si>
  <si>
    <t>1681101577</t>
  </si>
  <si>
    <t>01</t>
  </si>
  <si>
    <t xml:space="preserve"> Zdroj tepla</t>
  </si>
  <si>
    <t>01.01</t>
  </si>
  <si>
    <t>Závěsný elektrokotel 24kW, Protherm RAY 24K vč. el. připojení regulace a čidel</t>
  </si>
  <si>
    <t>1938333506</t>
  </si>
  <si>
    <t>01.02</t>
  </si>
  <si>
    <t>Ekvitermní čidlo</t>
  </si>
  <si>
    <t>2083201869</t>
  </si>
  <si>
    <t>01.03</t>
  </si>
  <si>
    <t>Expanzní nádoba Reflex  NG12/6</t>
  </si>
  <si>
    <t>1140939185</t>
  </si>
  <si>
    <t>01.04</t>
  </si>
  <si>
    <t>Kulový kohout se zajištěním MK3/4"</t>
  </si>
  <si>
    <t>-17080136</t>
  </si>
  <si>
    <t>02</t>
  </si>
  <si>
    <t xml:space="preserve"> Armatury</t>
  </si>
  <si>
    <t>02.01</t>
  </si>
  <si>
    <t>Uzavírací kulový kohout DN32</t>
  </si>
  <si>
    <t>1954020570</t>
  </si>
  <si>
    <t>02.02</t>
  </si>
  <si>
    <t>Zpětná klapka DN32</t>
  </si>
  <si>
    <t>-1337952839</t>
  </si>
  <si>
    <t>02.03</t>
  </si>
  <si>
    <t>Filtr DN32</t>
  </si>
  <si>
    <t>1432387195</t>
  </si>
  <si>
    <t>04</t>
  </si>
  <si>
    <t xml:space="preserve"> Potrubí</t>
  </si>
  <si>
    <t>04.01</t>
  </si>
  <si>
    <t>Měděná trubka bezešvá , spojování pájením vč. tvarovek a uložení 12x1</t>
  </si>
  <si>
    <t>-846714541</t>
  </si>
  <si>
    <t>04.05</t>
  </si>
  <si>
    <t>Měděná trubka bezešvá , spojování pájením vč. tvarovek a uložení 28x1,5</t>
  </si>
  <si>
    <t>-990931714</t>
  </si>
  <si>
    <t>04.06</t>
  </si>
  <si>
    <t>Měděná trubka bezešvá , spojování pájením vč. tvarovek a uložení 35x1,5</t>
  </si>
  <si>
    <t>376084285</t>
  </si>
  <si>
    <t>04.0R</t>
  </si>
  <si>
    <t>Úprava a propojení stávajících a nových rozvodů k otopným tělesům s elektrokotlem kompletní včetně armatur</t>
  </si>
  <si>
    <t>-2134983724</t>
  </si>
  <si>
    <t>07</t>
  </si>
  <si>
    <t xml:space="preserve"> Ostatní náklady, najetí, komplexní vyzkoušení, seřízení a zaregulování</t>
  </si>
  <si>
    <t>07.01</t>
  </si>
  <si>
    <t>topná zkouška dle ČSN 060310</t>
  </si>
  <si>
    <t>HZS</t>
  </si>
  <si>
    <t>932533156</t>
  </si>
  <si>
    <t>07.02</t>
  </si>
  <si>
    <t>najetí, seřízení a zaregulování</t>
  </si>
  <si>
    <t>1228842017</t>
  </si>
  <si>
    <t>07.03</t>
  </si>
  <si>
    <t>seznámení pracovníků s obsluhou a jejich zaškolení</t>
  </si>
  <si>
    <t>-1632851060</t>
  </si>
  <si>
    <t>07.04</t>
  </si>
  <si>
    <t>napuštění a odvzdušnění</t>
  </si>
  <si>
    <t>-1642235235</t>
  </si>
  <si>
    <t>721</t>
  </si>
  <si>
    <t>Zdravotechnika - vnitřní kanalizace</t>
  </si>
  <si>
    <t>721173722.R</t>
  </si>
  <si>
    <t>Rozvody vnitřní kanalizace do DN 40 délky do 40m kompletní vč. osazení, upevnění, propojení, připojení, tlakové zkoušky, potrubí, tvarovek a montážního materiálu</t>
  </si>
  <si>
    <t>1520259370</t>
  </si>
  <si>
    <t>Poznámka k položce:
kotel</t>
  </si>
  <si>
    <t>998721201</t>
  </si>
  <si>
    <t>Přesun hmot procentní pro vnitřní kanalizace v objektech v do 6 m</t>
  </si>
  <si>
    <t>1851893260</t>
  </si>
  <si>
    <t>722</t>
  </si>
  <si>
    <t>Zdravotechnika - vnitřní vodovod</t>
  </si>
  <si>
    <t>722174003R</t>
  </si>
  <si>
    <t>Rozvody vnitřního vodovodu studené vody do 35m do DN 25 vč. osazení, upevnění, propojení, připojení, tlakové zkoušky, zednických přípomocí, potrubí, tvarovek, armatur, izolace a montážního materiálu a konečného zapravení</t>
  </si>
  <si>
    <t>-240831818</t>
  </si>
  <si>
    <t>Poznámka k položce:
úprava pro dopouštění systému</t>
  </si>
  <si>
    <t>998722201</t>
  </si>
  <si>
    <t>Přesun hmot procentní pro vnitřní vodovod v objektech v do 6 m</t>
  </si>
  <si>
    <t>504617078</t>
  </si>
  <si>
    <t>725</t>
  </si>
  <si>
    <t>Zdravotechnika - zařizovací předměty</t>
  </si>
  <si>
    <t>725110814</t>
  </si>
  <si>
    <t>Demontáž klozetu Kombi, odsávací</t>
  </si>
  <si>
    <t>-1811346355</t>
  </si>
  <si>
    <t>725116942</t>
  </si>
  <si>
    <t>Výměna klozetové mísy kombi s hlubokým splachováním včetně příslušenství</t>
  </si>
  <si>
    <t>1807008196</t>
  </si>
  <si>
    <t>72586211R</t>
  </si>
  <si>
    <t>Zápachová uzávěrka pro ohřívač nebo kotel (přepad)</t>
  </si>
  <si>
    <t>1379393743</t>
  </si>
  <si>
    <t>998725201</t>
  </si>
  <si>
    <t>Přesun hmot procentní pro zařizovací předměty v objektech v do 6 m</t>
  </si>
  <si>
    <t>1575694272</t>
  </si>
  <si>
    <t>Demontáž a zpětná montáž otopných těles včetně zprovoznění po zpětné montáži</t>
  </si>
  <si>
    <t>-1125765468</t>
  </si>
  <si>
    <t>-1545120792</t>
  </si>
  <si>
    <t>-1956642</t>
  </si>
  <si>
    <t>221469388</t>
  </si>
  <si>
    <t>2*5,6+2*6"DK"</t>
  </si>
  <si>
    <t>2*2,7+2*6"pokladna"</t>
  </si>
  <si>
    <t>2*4,5+2*4,6"denní místnost"</t>
  </si>
  <si>
    <t>2*3,8+2*2,5"šatna"</t>
  </si>
  <si>
    <t>2*1,9+2*1,5"sklad"</t>
  </si>
  <si>
    <t>2*1,4+2*3,6"chodba k soc.z."</t>
  </si>
  <si>
    <t>2*9,8+2*2,6"chodba"</t>
  </si>
  <si>
    <t>2*5+2*4,4"zasedací místnost"</t>
  </si>
  <si>
    <t>Demontáž povlakových podlah lepených bez podložky vícevrstvých</t>
  </si>
  <si>
    <t>1470376154</t>
  </si>
  <si>
    <t>-1724232343</t>
  </si>
  <si>
    <t>-1779300141</t>
  </si>
  <si>
    <t>1894015187</t>
  </si>
  <si>
    <t>776121111</t>
  </si>
  <si>
    <t>Penetrace podkladu povlakových podlah</t>
  </si>
  <si>
    <t>2036728569</t>
  </si>
  <si>
    <t>776141122</t>
  </si>
  <si>
    <t>Vyrovnání podkladu povlakových podlah samonivelační stěrkou tl 5 mm pro kritické podklady vyztuženou polypropylenovými vlákny</t>
  </si>
  <si>
    <t>-1811817692</t>
  </si>
  <si>
    <t>776251111</t>
  </si>
  <si>
    <t>Lepení pásů z přírodního linolea (marmolea) standardním lepidlem</t>
  </si>
  <si>
    <t>-1191841792</t>
  </si>
  <si>
    <t>284110690R</t>
  </si>
  <si>
    <t>linoleum přírodní ze 100% dřevité moučky, tl. 2,50 mm, protiskluz, Topshield 2, zátěž 34/43, R9, Cfl S1</t>
  </si>
  <si>
    <t>573267435</t>
  </si>
  <si>
    <t>Poznámka k položce:
Topshield 2, zátěž 34/43, R9, Cfl S1
Konečné provedení a odstín bude vybrán a odsouhlasen zástupcem investora po předložení vzorníku.</t>
  </si>
  <si>
    <t>130,77*1,1 'Přepočtené koeficientem množství</t>
  </si>
  <si>
    <t>776411111</t>
  </si>
  <si>
    <t>Montáž obvodových soklíků výšky do 80 mm</t>
  </si>
  <si>
    <t>-91880779</t>
  </si>
  <si>
    <t>284110100</t>
  </si>
  <si>
    <t>lišta speciální soklová krytiny z přírodního linolea</t>
  </si>
  <si>
    <t>619255974</t>
  </si>
  <si>
    <t>131,8*1,1 'Přepočtené koeficientem množství</t>
  </si>
  <si>
    <t>776261111</t>
  </si>
  <si>
    <t>Montáž čistící zóny</t>
  </si>
  <si>
    <t>-671042385</t>
  </si>
  <si>
    <t>Poznámka k položce:
Čistící zóna celoplošná v 1.06</t>
  </si>
  <si>
    <t>2*1,3*0,5</t>
  </si>
  <si>
    <t>697521000</t>
  </si>
  <si>
    <t>rohož textilní SHATWEL provedení 100% PP, zatavený do měkčeného PVC</t>
  </si>
  <si>
    <t>1263389218</t>
  </si>
  <si>
    <t>697521520</t>
  </si>
  <si>
    <t>rámy náběhové - náběh úzký - 45 mm - Al</t>
  </si>
  <si>
    <t>1333698375</t>
  </si>
  <si>
    <t>-319405266</t>
  </si>
  <si>
    <t>-1411951339</t>
  </si>
  <si>
    <t>20"zárubně, ostatní doplňkové kovové kce"</t>
  </si>
  <si>
    <t>219950838</t>
  </si>
  <si>
    <t>783101201</t>
  </si>
  <si>
    <t>Obroušení podkladu truhlářských konstrukcí před provedením nátěru</t>
  </si>
  <si>
    <t>-1560784669</t>
  </si>
  <si>
    <t>Poznámka k položce:
Jedná se o orientační rozměry vnějšího otvoru</t>
  </si>
  <si>
    <t>10*0,9*2*2+0,6*2*2</t>
  </si>
  <si>
    <t>783621123</t>
  </si>
  <si>
    <t>Nátěry syntetické truhlářských konstrukcí barva dražší matný povrch, základní impregnační nátěr, 2x email a 2x plné tmelení s mezibroušením</t>
  </si>
  <si>
    <t>-162218849</t>
  </si>
  <si>
    <t>Poznámka k položce:
odstín a provedení dle zástupce investora na místě</t>
  </si>
  <si>
    <t>65781602</t>
  </si>
  <si>
    <t>-1700981695</t>
  </si>
  <si>
    <t>522,44+134,95</t>
  </si>
  <si>
    <t>-246587563</t>
  </si>
  <si>
    <t>-2103617173</t>
  </si>
  <si>
    <t>784221101</t>
  </si>
  <si>
    <t>Dvojnásobné bílé malby ze směsí za sucha dobře otěruvzdorných v místnostech do 3,80 m</t>
  </si>
  <si>
    <t>1035436218</t>
  </si>
  <si>
    <t>006 - Oprava sklepních prostor a kotelny - střed</t>
  </si>
  <si>
    <t xml:space="preserve">    724 - Zdravotechnika - strojní vybavení</t>
  </si>
  <si>
    <t xml:space="preserve">    731 - Ústřední vytápění - kotelny</t>
  </si>
  <si>
    <t xml:space="preserve">    784 - Dokončovací práce - malby a tapety</t>
  </si>
  <si>
    <t>611325412</t>
  </si>
  <si>
    <t>Oprava vnitřní vápenocementové hladké omítky stropů v rozsahu plochy do 30%</t>
  </si>
  <si>
    <t>-234619838</t>
  </si>
  <si>
    <t>4,2*3,6+4,2*4,7+2,3*5</t>
  </si>
  <si>
    <t>612325412</t>
  </si>
  <si>
    <t>Oprava vnitřní vápenocementové hladké omítky stěn v rozsahu plochy do 30%</t>
  </si>
  <si>
    <t>-153947128</t>
  </si>
  <si>
    <t>(2*3,6+2*4,2)*3,2"kotelna+uhelna"</t>
  </si>
  <si>
    <t>(2*2,3+2*5)*10"schodiště až na půdu"</t>
  </si>
  <si>
    <t>96485631</t>
  </si>
  <si>
    <t>Vyčištění sklepních prostor a vyklizení velkoobjemové včetně rozřezání stávajících dřevěných kójí, odvozu a likvidace odpadu</t>
  </si>
  <si>
    <t>-828677659</t>
  </si>
  <si>
    <t>978011141</t>
  </si>
  <si>
    <t>Otlučení (osekání) vnitřní vápenné nebo vápenocementové omítky stropů v rozsahu do 30 %</t>
  </si>
  <si>
    <t>-1308711486</t>
  </si>
  <si>
    <t>-2130523997</t>
  </si>
  <si>
    <t>Stavební přípomoce pro elektroinstalaci a ZTI kompletní vč. zapravení a povrchové úpravy</t>
  </si>
  <si>
    <t>561429147</t>
  </si>
  <si>
    <t>-578957090</t>
  </si>
  <si>
    <t>-472099869</t>
  </si>
  <si>
    <t>-46096281</t>
  </si>
  <si>
    <t>-1607926083</t>
  </si>
  <si>
    <t>997013631</t>
  </si>
  <si>
    <t>Poplatek za uložení na skládce (skládkovné) stavebního odpadu směsného kód odpadu 17 09 04</t>
  </si>
  <si>
    <t>1282632854</t>
  </si>
  <si>
    <t>246586</t>
  </si>
  <si>
    <t>724</t>
  </si>
  <si>
    <t>Zdravotechnika - strojní vybavení</t>
  </si>
  <si>
    <t>724221822</t>
  </si>
  <si>
    <t>Kompletní demontáž ostatního vybavení kotelny</t>
  </si>
  <si>
    <t>1615814691</t>
  </si>
  <si>
    <t>731</t>
  </si>
  <si>
    <t>Ústřední vytápění - kotelny</t>
  </si>
  <si>
    <t>731100881</t>
  </si>
  <si>
    <t>Demontáž kotle litinového do 1,62t</t>
  </si>
  <si>
    <t>1460867130</t>
  </si>
  <si>
    <t>731890801</t>
  </si>
  <si>
    <t>Přemístění demontovaných kotelen umístěných ve výšce nebo hloubce objektu do 6 m</t>
  </si>
  <si>
    <t>1861968089</t>
  </si>
  <si>
    <t>Dokončovací práce - malby a tapety</t>
  </si>
  <si>
    <t>784111001</t>
  </si>
  <si>
    <t>Oprášení (ometení ) podkladu v místnostech výšky do 3,80 m</t>
  </si>
  <si>
    <t>1790811183</t>
  </si>
  <si>
    <t>4,2*3,6+4,2*4,7"stropy koteln+uhelna"</t>
  </si>
  <si>
    <t>(2*3,6+2*4,2)*3,2"stěny kotelna+uhelna"</t>
  </si>
  <si>
    <t>743610221</t>
  </si>
  <si>
    <t>784111031</t>
  </si>
  <si>
    <t>Omytí podkladu v místnostech výšky do 3,80 m</t>
  </si>
  <si>
    <t>1165963046</t>
  </si>
  <si>
    <t>784111009</t>
  </si>
  <si>
    <t>Oprášení (ometení ) podkladu na schodišti o výšce podlaží do 5,00 m</t>
  </si>
  <si>
    <t>1439683657</t>
  </si>
  <si>
    <t>2,3*5 "strop schodiště"</t>
  </si>
  <si>
    <t>(2*2,3+2*5)*10"stěny schodiště až na půdu"</t>
  </si>
  <si>
    <t>784121009</t>
  </si>
  <si>
    <t>Oškrabání malby na schodišti o výšce podlaží do 5,00 m</t>
  </si>
  <si>
    <t>1783250799</t>
  </si>
  <si>
    <t>784121019</t>
  </si>
  <si>
    <t>Rozmývání podkladu po oškrabání malby na schodišti o výšce podlaží do 5,00 m</t>
  </si>
  <si>
    <t>1023733723</t>
  </si>
  <si>
    <t>2000154332</t>
  </si>
  <si>
    <t>784181109</t>
  </si>
  <si>
    <t>Základní akrylátová jednonásobná penetrace podkladu na schodišti o výšce podlaží do 5,00 m</t>
  </si>
  <si>
    <t>1816566852</t>
  </si>
  <si>
    <t>784312021</t>
  </si>
  <si>
    <t>Dvojnásobné bílé vápenné malby v místnostech výšky do 3,80 m</t>
  </si>
  <si>
    <t>829541413</t>
  </si>
  <si>
    <t>784221109</t>
  </si>
  <si>
    <t>Dvojnásobné bílé malby ze směsí za sucha dobře otěruvzdorných na schodišti do 5,00 m</t>
  </si>
  <si>
    <t>376168377</t>
  </si>
  <si>
    <t>007 - Elektroinstalace a hromosvod (SEE)</t>
  </si>
  <si>
    <t>D1 - Dodávky, Elektromontáže, Přidružené výkony k elektropracím</t>
  </si>
  <si>
    <t>D2 - Dodávky a elektromontáže k rozvaděčům</t>
  </si>
  <si>
    <t>D3 - Demontáže</t>
  </si>
  <si>
    <t>D4 - Hromosvod a uzemnění</t>
  </si>
  <si>
    <t>D5 - Ostatní náklady</t>
  </si>
  <si>
    <t>D6 - Revize, zkoušky, měření</t>
  </si>
  <si>
    <t>D1</t>
  </si>
  <si>
    <t>Dodávky, Elektromontáže, Přidružené výkony k elektropracím</t>
  </si>
  <si>
    <t>34555100</t>
  </si>
  <si>
    <t>zásuvka domovní jednoduchá 16A/250V</t>
  </si>
  <si>
    <t>1986793567</t>
  </si>
  <si>
    <t>34555120</t>
  </si>
  <si>
    <t>zásuvka domovní dvojitá 16A/250V</t>
  </si>
  <si>
    <t>751148048</t>
  </si>
  <si>
    <t>409011</t>
  </si>
  <si>
    <t>spínač domovní 10A/250Vstř, řaz.1</t>
  </si>
  <si>
    <t>-783981692</t>
  </si>
  <si>
    <t>34571511</t>
  </si>
  <si>
    <t>krabice přístrojová instalační</t>
  </si>
  <si>
    <t>865636490</t>
  </si>
  <si>
    <t>311317</t>
  </si>
  <si>
    <t>krabice odbočná s víčkem, včetně svorkovnice</t>
  </si>
  <si>
    <t>-1946641109</t>
  </si>
  <si>
    <t>R</t>
  </si>
  <si>
    <t>drobný montážní a pomocný materiál</t>
  </si>
  <si>
    <t>553630202</t>
  </si>
  <si>
    <t>741313003</t>
  </si>
  <si>
    <t>montáž a zapojení zásuvka domovní</t>
  </si>
  <si>
    <t>-525833947</t>
  </si>
  <si>
    <t>741310001</t>
  </si>
  <si>
    <t>montáž a zapojení spínač domovní 1pólový, řazení 1</t>
  </si>
  <si>
    <t>342193315</t>
  </si>
  <si>
    <t>741112061</t>
  </si>
  <si>
    <t>montáž a zapojení krabice přístrojová</t>
  </si>
  <si>
    <t>1275867768</t>
  </si>
  <si>
    <t>741112001</t>
  </si>
  <si>
    <t>montáž a zapojení krabice odbočná s výstrojí</t>
  </si>
  <si>
    <t>725015281</t>
  </si>
  <si>
    <t>34823742</t>
  </si>
  <si>
    <t>B - Sv. přisazené liniové LED, 36W/230V, 4000lm, IP40</t>
  </si>
  <si>
    <t>1382969326</t>
  </si>
  <si>
    <t>7493100650</t>
  </si>
  <si>
    <t>VO - Venkovní náklopný LED reflektor přisazený, 29W/230V, 3250lm, IP66, certifikovaný pro drážní prostředí</t>
  </si>
  <si>
    <t>-2000617141</t>
  </si>
  <si>
    <t>741371001</t>
  </si>
  <si>
    <t>montáž a zapojení svítidlo přisazené  nástěnné / stropní</t>
  </si>
  <si>
    <t>-574031822</t>
  </si>
  <si>
    <t>21081000R2</t>
  </si>
  <si>
    <t>Systém spínaní venkovního osvětlení a prosvětlených označníků stanice -  Digitální soumrakový spínač se spínacími hodinami, napájení 230V, včetně externího senzoru kompletní vč. dopojení</t>
  </si>
  <si>
    <t>-483881199</t>
  </si>
  <si>
    <t>Poznámka k položce:
Umístění a napojení čidla dle vyjádření zástupce investora na místě.
Provedení dle předpisu pro osvětlení venkovních železničních prostor SŽDC E11 č.j.: S 14840/11-OAE</t>
  </si>
  <si>
    <t>000152216</t>
  </si>
  <si>
    <t>kabel AYKY 3x120+70</t>
  </si>
  <si>
    <t>1560369273</t>
  </si>
  <si>
    <t>000101213</t>
  </si>
  <si>
    <t>kabel CYKY-J 4x50</t>
  </si>
  <si>
    <t>-1795735131</t>
  </si>
  <si>
    <t>000101210</t>
  </si>
  <si>
    <t>kabel CYKY-J 4x16</t>
  </si>
  <si>
    <t>-326900527</t>
  </si>
  <si>
    <t>000101309</t>
  </si>
  <si>
    <t>kabel CYKY-J 5x10</t>
  </si>
  <si>
    <t>598690341</t>
  </si>
  <si>
    <t>000101208</t>
  </si>
  <si>
    <t>kabel CYKY-J 4x6</t>
  </si>
  <si>
    <t>1672078700</t>
  </si>
  <si>
    <t>000101208.1</t>
  </si>
  <si>
    <t>kabel CYKY-O 4x6</t>
  </si>
  <si>
    <t>1195695538</t>
  </si>
  <si>
    <t>101106</t>
  </si>
  <si>
    <t>kabel CYKY 3x2,5</t>
  </si>
  <si>
    <t>1059013924</t>
  </si>
  <si>
    <t>101105</t>
  </si>
  <si>
    <t>kabel CYKY 3x1,5</t>
  </si>
  <si>
    <t>-1507975626</t>
  </si>
  <si>
    <t>R.1</t>
  </si>
  <si>
    <t>kabel sdělovací BELDEN cat5e 4x2</t>
  </si>
  <si>
    <t>-227836407</t>
  </si>
  <si>
    <t>34140848</t>
  </si>
  <si>
    <t>vodič izolovaný s Cu jádrem 16mm2</t>
  </si>
  <si>
    <t>993541535</t>
  </si>
  <si>
    <t>34140844</t>
  </si>
  <si>
    <t>vodič izolovaný s Cu jádrem 6mm2</t>
  </si>
  <si>
    <t>-959810006</t>
  </si>
  <si>
    <t>34571350</t>
  </si>
  <si>
    <t>trubka elektroinstalační ohebná dvouplášťová korugovaná D32/40 mm, HDPE+LDPE</t>
  </si>
  <si>
    <t>1821818270</t>
  </si>
  <si>
    <t>742110001</t>
  </si>
  <si>
    <t>montáž trubek elektroinstalačních plastových ohebných uložených pod omítku včetně zasekání</t>
  </si>
  <si>
    <t>-1536281513</t>
  </si>
  <si>
    <t>21081013</t>
  </si>
  <si>
    <t>uložení kabelu Cu(-CYKY) do 5x10/12x4/19x2,5/24x1,5</t>
  </si>
  <si>
    <t>1308264369</t>
  </si>
  <si>
    <t>210901087</t>
  </si>
  <si>
    <t>uložení kabel Al(-1kV AYKY) pevně ul.do 3x150/4x120/5x70</t>
  </si>
  <si>
    <t>-1937708251</t>
  </si>
  <si>
    <t>210810103</t>
  </si>
  <si>
    <t>uložení kabel Cu(-1kV CYKY -J)pevně uložený do 3x70/4x50/5</t>
  </si>
  <si>
    <t>581553981</t>
  </si>
  <si>
    <t>210800114</t>
  </si>
  <si>
    <t>uložení kabel Cu(-CYKY - J) pod omítkou do 5x16</t>
  </si>
  <si>
    <t>1469108638</t>
  </si>
  <si>
    <t>210800113</t>
  </si>
  <si>
    <t>uložení kabel Cu(-CYKY -J) pod omítkou do 5x10</t>
  </si>
  <si>
    <t>954073357</t>
  </si>
  <si>
    <t>210800112</t>
  </si>
  <si>
    <t>uložení kabel Cu(-CYKY -J) pod omítkou do 5x6</t>
  </si>
  <si>
    <t>1779024866</t>
  </si>
  <si>
    <t>210800112.1</t>
  </si>
  <si>
    <t>uložení kabel Cu(-CYKY -O) pod omítkou do 5x6</t>
  </si>
  <si>
    <t>221077147</t>
  </si>
  <si>
    <t>210800831</t>
  </si>
  <si>
    <t>uložení vodiče Cu(-CY,CYA) do 1x25</t>
  </si>
  <si>
    <t>309633937</t>
  </si>
  <si>
    <t>210100001</t>
  </si>
  <si>
    <t>ukončení v rozvaděči vč.zapojení vodiče do 2,5mm2</t>
  </si>
  <si>
    <t>300520216</t>
  </si>
  <si>
    <t>210100003</t>
  </si>
  <si>
    <t>ukončení v rozvaděči vč.zapojení vodiče do 16mm2</t>
  </si>
  <si>
    <t>2026525746</t>
  </si>
  <si>
    <t>210100101</t>
  </si>
  <si>
    <t>ukončení na svorkovnici vodič do 16mm2</t>
  </si>
  <si>
    <t>-170588847</t>
  </si>
  <si>
    <t>D2</t>
  </si>
  <si>
    <t>Dodávky a elektromontáže k rozvaděčům</t>
  </si>
  <si>
    <t>R.2</t>
  </si>
  <si>
    <t>nový elektroměrový rozvaděč RE1, pro 8 elektroměrových pozic, ve standardu ČEZ. Venkovní provedení pro zapuštěnou montáž. Osazen 2ks 3f elm s jištěním + 2ks HDO. Včetně montáže, výstroje a zapojení - dle platného shéma rozvaděče</t>
  </si>
  <si>
    <t>117286121</t>
  </si>
  <si>
    <t>R.3</t>
  </si>
  <si>
    <t>nový elektroměrový rozvaděč RE2, pro 8 elektroměrových pozic, ve standardu ČEZ. Venkovní provedení pro zapuštěnou montáž. Včetně montáže. Prázdný, bez výstroje</t>
  </si>
  <si>
    <t>-471687855</t>
  </si>
  <si>
    <t>R.4</t>
  </si>
  <si>
    <t>nový podružný rozvaděč přízemí RH. Kovo-plastová rozvodnice pro zapuštěnou montáž, 96 modulů 550x750x182, IP40/20, In=160A. Včetně výstroje a zapojení - dle platného shéma rozvaděče</t>
  </si>
  <si>
    <t>1663855997</t>
  </si>
  <si>
    <t>D3</t>
  </si>
  <si>
    <t>Demontáže</t>
  </si>
  <si>
    <t>210901035</t>
  </si>
  <si>
    <t>kabel Al(-AYKY) pevně uložený do 2x16/3x10/5 /dmtž</t>
  </si>
  <si>
    <t>722585192</t>
  </si>
  <si>
    <t>210110001</t>
  </si>
  <si>
    <t>spínač nástěnný do IP.1 vč.zapojení 1pólový/ /dmtž</t>
  </si>
  <si>
    <t>-407785586</t>
  </si>
  <si>
    <t>210111012</t>
  </si>
  <si>
    <t>zásuvka domovní zapuštěná vč.zapojení průběž /dmtž</t>
  </si>
  <si>
    <t>-1070134771</t>
  </si>
  <si>
    <t>210190001</t>
  </si>
  <si>
    <t>rozvodnice do hmotnosti 20kg /dmtž</t>
  </si>
  <si>
    <t>789394821</t>
  </si>
  <si>
    <t>210200011</t>
  </si>
  <si>
    <t>svítidlo bytové stropní /dmtž</t>
  </si>
  <si>
    <t>-445248999</t>
  </si>
  <si>
    <t>D4</t>
  </si>
  <si>
    <t>Hromosvod a uzemnění</t>
  </si>
  <si>
    <t>295012</t>
  </si>
  <si>
    <t>vedení drát AlMgSi pr.8mm</t>
  </si>
  <si>
    <t>-17619563</t>
  </si>
  <si>
    <t>295223</t>
  </si>
  <si>
    <t>jímací tyč hladká JR2,0 FeZn pr.19/2000mm</t>
  </si>
  <si>
    <t>921396401</t>
  </si>
  <si>
    <t>295251</t>
  </si>
  <si>
    <t>ochranná stříška jímače OSH FeZn horní</t>
  </si>
  <si>
    <t>798654628</t>
  </si>
  <si>
    <t>295252</t>
  </si>
  <si>
    <t>ochranná stříška jímače OSD FeZn dolní</t>
  </si>
  <si>
    <t>632647866</t>
  </si>
  <si>
    <t>295411</t>
  </si>
  <si>
    <t>svorka k jímací tyči SJ1 4šrouby FeZn</t>
  </si>
  <si>
    <t>489270256</t>
  </si>
  <si>
    <t>295352</t>
  </si>
  <si>
    <t>podpěra vedení na střeše PV</t>
  </si>
  <si>
    <t>-839884593</t>
  </si>
  <si>
    <t>295312</t>
  </si>
  <si>
    <t>podpěra vedení do zdiva PV1a15 150mm FeZn</t>
  </si>
  <si>
    <t>1271597468</t>
  </si>
  <si>
    <t>295401</t>
  </si>
  <si>
    <t>svorka univerzální SU FeZn</t>
  </si>
  <si>
    <t>-1494072325</t>
  </si>
  <si>
    <t>295406</t>
  </si>
  <si>
    <t>svorka křížová SK FeZn</t>
  </si>
  <si>
    <t>2081070252</t>
  </si>
  <si>
    <t>295461</t>
  </si>
  <si>
    <t>držák úhelníku DOUa 150mm FeZn středový do zdiva</t>
  </si>
  <si>
    <t>-1959800903</t>
  </si>
  <si>
    <t>295452</t>
  </si>
  <si>
    <t>ochranný úhelník svodu OU délka 2,0m</t>
  </si>
  <si>
    <t>-1521528643</t>
  </si>
  <si>
    <t>295404</t>
  </si>
  <si>
    <t>svorka zkušební ZS FeZn</t>
  </si>
  <si>
    <t>7871428</t>
  </si>
  <si>
    <t>35442062</t>
  </si>
  <si>
    <t>Zemnící pásek FeZn 30/4mm</t>
  </si>
  <si>
    <t>1702604799</t>
  </si>
  <si>
    <t>35442062.1</t>
  </si>
  <si>
    <t>Zemnící drát FeZn pr.10mm</t>
  </si>
  <si>
    <t>-429089666</t>
  </si>
  <si>
    <t>741420001</t>
  </si>
  <si>
    <t>jímací vedení na povrchu s podpěrami na plochou a sedlovou střechu, úplná mtž do pr. 10mm</t>
  </si>
  <si>
    <t>744712598</t>
  </si>
  <si>
    <t>210220301</t>
  </si>
  <si>
    <t>svorka hromosvodová do 2 šroubů</t>
  </si>
  <si>
    <t>131723062</t>
  </si>
  <si>
    <t>210220302</t>
  </si>
  <si>
    <t>svorka hromosvodová do 4 šroubů</t>
  </si>
  <si>
    <t>-1071926577</t>
  </si>
  <si>
    <t>210220372</t>
  </si>
  <si>
    <t>ochranný úhelník nebo trubka/ držáky do zdiva</t>
  </si>
  <si>
    <t>289578428</t>
  </si>
  <si>
    <t>210220302.1</t>
  </si>
  <si>
    <t>-919150182</t>
  </si>
  <si>
    <t>R210220231</t>
  </si>
  <si>
    <t>zemnící tyč do 2m</t>
  </si>
  <si>
    <t>14565979</t>
  </si>
  <si>
    <t>210220001</t>
  </si>
  <si>
    <t>Zemnící drát FeZn pr.10mm, úplná mtž</t>
  </si>
  <si>
    <t>-1880520673</t>
  </si>
  <si>
    <t>210220001.1</t>
  </si>
  <si>
    <t>Zemnící pásek FeZn 30/4mm, úplná motáž</t>
  </si>
  <si>
    <t>-1714108891</t>
  </si>
  <si>
    <t>D5</t>
  </si>
  <si>
    <t>Ostatní náklady</t>
  </si>
  <si>
    <t>218009001</t>
  </si>
  <si>
    <t>poplatek za recyklaci svítidla</t>
  </si>
  <si>
    <t>133078383</t>
  </si>
  <si>
    <t>218009011</t>
  </si>
  <si>
    <t>poplatek za recyklaci světelného zdroje</t>
  </si>
  <si>
    <t>1405861480</t>
  </si>
  <si>
    <t>219001213</t>
  </si>
  <si>
    <t>vybour.otvoru ve zdi/cihla/ do pr.60mm/tl.do 0,45m</t>
  </si>
  <si>
    <t>-1060702202</t>
  </si>
  <si>
    <t>219002611</t>
  </si>
  <si>
    <t>vysekání rýhy/zeď cihla/ hl.do 30mm/š.do 30mm</t>
  </si>
  <si>
    <t>1010832551</t>
  </si>
  <si>
    <t>219003236</t>
  </si>
  <si>
    <t>zazdívka otvoru ve zdivu/cihla/do 0,25m2/tl.0,90m</t>
  </si>
  <si>
    <t>-2026952060</t>
  </si>
  <si>
    <t>219003613</t>
  </si>
  <si>
    <t>omítka na stěně/jednotl.plocha do 1,00m2/vč.malty</t>
  </si>
  <si>
    <t>1790375957</t>
  </si>
  <si>
    <t>D6</t>
  </si>
  <si>
    <t>Revize, zkoušky, měření</t>
  </si>
  <si>
    <t>R.5</t>
  </si>
  <si>
    <t>Zkoušky technologických zařízení pod napětím včetně vyhotovení průkazu způsobilosti UTZ</t>
  </si>
  <si>
    <t>-1629568726</t>
  </si>
  <si>
    <t>R.6</t>
  </si>
  <si>
    <t>Uvedení do provozu</t>
  </si>
  <si>
    <t>2105961981</t>
  </si>
  <si>
    <t>21730901</t>
  </si>
  <si>
    <t>vypracování zprávy VR/cena akce do 1.000.000 kč</t>
  </si>
  <si>
    <t>-1803507955</t>
  </si>
  <si>
    <t>210280003</t>
  </si>
  <si>
    <t>zkoušky a prohlídky el.rozvodů a zařízení celková prohlídka pro objem mtž. prací do 1 000 000 Kč včetně výchozí revize a revize "D" dle vyhl. č. 100, příl. č. 4</t>
  </si>
  <si>
    <t>-1090882894</t>
  </si>
  <si>
    <t>008 - Vedlejší a ostatní náklady</t>
  </si>
  <si>
    <t>VRN - Vedlejší rozpočtové náklady</t>
  </si>
  <si>
    <t xml:space="preserve">    VRN3 - Zařízení staveniště</t>
  </si>
  <si>
    <t xml:space="preserve">    VRN7 - Provozní vlivy</t>
  </si>
  <si>
    <t xml:space="preserve">    VRN8 - Přesun stavebních kapacit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</si>
  <si>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</si>
  <si>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</si>
  <si>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</si>
  <si>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</si>
  <si>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</si>
  <si>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</si>
  <si>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</si>
  <si>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1351811472</t>
  </si>
  <si>
    <t>Poznámka k položce:
Zahrnuje i zábory vč. poplatků a ostatní konstrukce a práce na zařízení a zabezpečení staveniště, náhradní přístup, náhradní značení DIR a DIO aj.</t>
  </si>
  <si>
    <t>VRN7</t>
  </si>
  <si>
    <t>Provozní vlivy</t>
  </si>
  <si>
    <t>070001000</t>
  </si>
  <si>
    <t>Provozní vlivy, dozory aj.</t>
  </si>
  <si>
    <t>-2033840344</t>
  </si>
  <si>
    <t>Poznámka k položce:
zahrnuje, zabezpečení prací v blízkosti kolejiště a za plného provozu VB, v případě nutnosti vytyčení a zabezpečení inž. sítí aj., koordinace s ostatními profesemi, stavbami a správci dotčených zařízení</t>
  </si>
  <si>
    <t>VRN8</t>
  </si>
  <si>
    <t>Přesun stavebních kapacit</t>
  </si>
  <si>
    <t>080001000</t>
  </si>
  <si>
    <t>Přesun stavebních kapacit, doprava zaměstnanců aj.</t>
  </si>
  <si>
    <t>1286938455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</si>
</sst>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19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/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tabSelected="1" workbookViewId="0" topLeftCell="A1">
      <selection activeCell="S22" sqref="S2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00" t="s">
        <v>14</v>
      </c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21"/>
      <c r="AQ5" s="21"/>
      <c r="AR5" s="19"/>
      <c r="BE5" s="297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02" t="s">
        <v>17</v>
      </c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21"/>
      <c r="AQ6" s="21"/>
      <c r="AR6" s="19"/>
      <c r="BE6" s="298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98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98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98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298"/>
      <c r="BS10" s="16" t="s">
        <v>6</v>
      </c>
    </row>
    <row r="11" spans="2:71" s="1" customFormat="1" ht="18.4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298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98"/>
      <c r="BS12" s="16" t="s">
        <v>6</v>
      </c>
    </row>
    <row r="13" spans="2:71" s="1" customFormat="1" ht="12" customHeight="1">
      <c r="B13" s="20"/>
      <c r="C13" s="21"/>
      <c r="D13" s="28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31</v>
      </c>
      <c r="AO13" s="21"/>
      <c r="AP13" s="21"/>
      <c r="AQ13" s="21"/>
      <c r="AR13" s="19"/>
      <c r="BE13" s="298"/>
      <c r="BS13" s="16" t="s">
        <v>6</v>
      </c>
    </row>
    <row r="14" spans="2:71" ht="12.75">
      <c r="B14" s="20"/>
      <c r="C14" s="21"/>
      <c r="D14" s="21"/>
      <c r="E14" s="303" t="s">
        <v>31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28" t="s">
        <v>28</v>
      </c>
      <c r="AL14" s="21"/>
      <c r="AM14" s="21"/>
      <c r="AN14" s="30" t="s">
        <v>31</v>
      </c>
      <c r="AO14" s="21"/>
      <c r="AP14" s="21"/>
      <c r="AQ14" s="21"/>
      <c r="AR14" s="19"/>
      <c r="BE14" s="298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98"/>
      <c r="BS15" s="16" t="s">
        <v>4</v>
      </c>
    </row>
    <row r="16" spans="2:71" s="1" customFormat="1" ht="12" customHeight="1">
      <c r="B16" s="20"/>
      <c r="C16" s="21"/>
      <c r="D16" s="28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98"/>
      <c r="BS16" s="16" t="s">
        <v>4</v>
      </c>
    </row>
    <row r="17" spans="2:71" s="1" customFormat="1" ht="18.4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298"/>
      <c r="BS17" s="16" t="s">
        <v>34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98"/>
      <c r="BS18" s="16" t="s">
        <v>6</v>
      </c>
    </row>
    <row r="19" spans="2:71" s="1" customFormat="1" ht="12" customHeight="1">
      <c r="B19" s="20"/>
      <c r="C19" s="21"/>
      <c r="D19" s="28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98"/>
      <c r="BS19" s="16" t="s">
        <v>6</v>
      </c>
    </row>
    <row r="20" spans="2:71" s="1" customFormat="1" ht="18.4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298"/>
      <c r="BS20" s="16" t="s">
        <v>34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98"/>
    </row>
    <row r="22" spans="2:57" s="1" customFormat="1" ht="12" customHeight="1">
      <c r="B22" s="20"/>
      <c r="C22" s="21"/>
      <c r="D22" s="28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98"/>
    </row>
    <row r="23" spans="2:57" s="1" customFormat="1" ht="16.5" customHeight="1">
      <c r="B23" s="20"/>
      <c r="C23" s="21"/>
      <c r="D23" s="21"/>
      <c r="E23" s="305" t="s">
        <v>1</v>
      </c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21"/>
      <c r="AP23" s="21"/>
      <c r="AQ23" s="21"/>
      <c r="AR23" s="19"/>
      <c r="BE23" s="298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98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98"/>
    </row>
    <row r="26" spans="1:57" s="2" customFormat="1" ht="25.9" customHeight="1">
      <c r="A26" s="33"/>
      <c r="B26" s="34"/>
      <c r="C26" s="35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89">
        <f>ROUND(AG94,2)</f>
        <v>0</v>
      </c>
      <c r="AL26" s="290"/>
      <c r="AM26" s="290"/>
      <c r="AN26" s="290"/>
      <c r="AO26" s="290"/>
      <c r="AP26" s="35"/>
      <c r="AQ26" s="35"/>
      <c r="AR26" s="38"/>
      <c r="BE26" s="298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98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1" t="s">
        <v>39</v>
      </c>
      <c r="M28" s="291"/>
      <c r="N28" s="291"/>
      <c r="O28" s="291"/>
      <c r="P28" s="291"/>
      <c r="Q28" s="35"/>
      <c r="R28" s="35"/>
      <c r="S28" s="35"/>
      <c r="T28" s="35"/>
      <c r="U28" s="35"/>
      <c r="V28" s="35"/>
      <c r="W28" s="291" t="s">
        <v>40</v>
      </c>
      <c r="X28" s="291"/>
      <c r="Y28" s="291"/>
      <c r="Z28" s="291"/>
      <c r="AA28" s="291"/>
      <c r="AB28" s="291"/>
      <c r="AC28" s="291"/>
      <c r="AD28" s="291"/>
      <c r="AE28" s="291"/>
      <c r="AF28" s="35"/>
      <c r="AG28" s="35"/>
      <c r="AH28" s="35"/>
      <c r="AI28" s="35"/>
      <c r="AJ28" s="35"/>
      <c r="AK28" s="291" t="s">
        <v>41</v>
      </c>
      <c r="AL28" s="291"/>
      <c r="AM28" s="291"/>
      <c r="AN28" s="291"/>
      <c r="AO28" s="291"/>
      <c r="AP28" s="35"/>
      <c r="AQ28" s="35"/>
      <c r="AR28" s="38"/>
      <c r="BE28" s="298"/>
    </row>
    <row r="29" spans="2:57" s="3" customFormat="1" ht="14.45" customHeight="1">
      <c r="B29" s="39"/>
      <c r="C29" s="40"/>
      <c r="D29" s="28" t="s">
        <v>42</v>
      </c>
      <c r="E29" s="40"/>
      <c r="F29" s="28" t="s">
        <v>43</v>
      </c>
      <c r="G29" s="40"/>
      <c r="H29" s="40"/>
      <c r="I29" s="40"/>
      <c r="J29" s="40"/>
      <c r="K29" s="40"/>
      <c r="L29" s="285">
        <v>0.21</v>
      </c>
      <c r="M29" s="284"/>
      <c r="N29" s="284"/>
      <c r="O29" s="284"/>
      <c r="P29" s="284"/>
      <c r="Q29" s="40"/>
      <c r="R29" s="40"/>
      <c r="S29" s="40"/>
      <c r="T29" s="40"/>
      <c r="U29" s="40"/>
      <c r="V29" s="40"/>
      <c r="W29" s="283">
        <f>ROUND(AZ94,2)</f>
        <v>0</v>
      </c>
      <c r="X29" s="284"/>
      <c r="Y29" s="284"/>
      <c r="Z29" s="284"/>
      <c r="AA29" s="284"/>
      <c r="AB29" s="284"/>
      <c r="AC29" s="284"/>
      <c r="AD29" s="284"/>
      <c r="AE29" s="284"/>
      <c r="AF29" s="40"/>
      <c r="AG29" s="40"/>
      <c r="AH29" s="40"/>
      <c r="AI29" s="40"/>
      <c r="AJ29" s="40"/>
      <c r="AK29" s="283">
        <f>ROUND(AV94,2)</f>
        <v>0</v>
      </c>
      <c r="AL29" s="284"/>
      <c r="AM29" s="284"/>
      <c r="AN29" s="284"/>
      <c r="AO29" s="284"/>
      <c r="AP29" s="40"/>
      <c r="AQ29" s="40"/>
      <c r="AR29" s="41"/>
      <c r="BE29" s="299"/>
    </row>
    <row r="30" spans="2:57" s="3" customFormat="1" ht="14.45" customHeight="1">
      <c r="B30" s="39"/>
      <c r="C30" s="40"/>
      <c r="D30" s="40"/>
      <c r="E30" s="40"/>
      <c r="F30" s="28" t="s">
        <v>44</v>
      </c>
      <c r="G30" s="40"/>
      <c r="H30" s="40"/>
      <c r="I30" s="40"/>
      <c r="J30" s="40"/>
      <c r="K30" s="40"/>
      <c r="L30" s="285">
        <v>0.15</v>
      </c>
      <c r="M30" s="284"/>
      <c r="N30" s="284"/>
      <c r="O30" s="284"/>
      <c r="P30" s="284"/>
      <c r="Q30" s="40"/>
      <c r="R30" s="40"/>
      <c r="S30" s="40"/>
      <c r="T30" s="40"/>
      <c r="U30" s="40"/>
      <c r="V30" s="40"/>
      <c r="W30" s="283">
        <f>ROUND(BA94,2)</f>
        <v>0</v>
      </c>
      <c r="X30" s="284"/>
      <c r="Y30" s="284"/>
      <c r="Z30" s="284"/>
      <c r="AA30" s="284"/>
      <c r="AB30" s="284"/>
      <c r="AC30" s="284"/>
      <c r="AD30" s="284"/>
      <c r="AE30" s="284"/>
      <c r="AF30" s="40"/>
      <c r="AG30" s="40"/>
      <c r="AH30" s="40"/>
      <c r="AI30" s="40"/>
      <c r="AJ30" s="40"/>
      <c r="AK30" s="283">
        <f>ROUND(AW94,2)</f>
        <v>0</v>
      </c>
      <c r="AL30" s="284"/>
      <c r="AM30" s="284"/>
      <c r="AN30" s="284"/>
      <c r="AO30" s="284"/>
      <c r="AP30" s="40"/>
      <c r="AQ30" s="40"/>
      <c r="AR30" s="41"/>
      <c r="BE30" s="299"/>
    </row>
    <row r="31" spans="2:57" s="3" customFormat="1" ht="14.45" customHeight="1" hidden="1">
      <c r="B31" s="39"/>
      <c r="C31" s="40"/>
      <c r="D31" s="40"/>
      <c r="E31" s="40"/>
      <c r="F31" s="28" t="s">
        <v>45</v>
      </c>
      <c r="G31" s="40"/>
      <c r="H31" s="40"/>
      <c r="I31" s="40"/>
      <c r="J31" s="40"/>
      <c r="K31" s="40"/>
      <c r="L31" s="285">
        <v>0.21</v>
      </c>
      <c r="M31" s="284"/>
      <c r="N31" s="284"/>
      <c r="O31" s="284"/>
      <c r="P31" s="284"/>
      <c r="Q31" s="40"/>
      <c r="R31" s="40"/>
      <c r="S31" s="40"/>
      <c r="T31" s="40"/>
      <c r="U31" s="40"/>
      <c r="V31" s="40"/>
      <c r="W31" s="283">
        <f>ROUND(BB94,2)</f>
        <v>0</v>
      </c>
      <c r="X31" s="284"/>
      <c r="Y31" s="284"/>
      <c r="Z31" s="284"/>
      <c r="AA31" s="284"/>
      <c r="AB31" s="284"/>
      <c r="AC31" s="284"/>
      <c r="AD31" s="284"/>
      <c r="AE31" s="284"/>
      <c r="AF31" s="40"/>
      <c r="AG31" s="40"/>
      <c r="AH31" s="40"/>
      <c r="AI31" s="40"/>
      <c r="AJ31" s="40"/>
      <c r="AK31" s="283">
        <v>0</v>
      </c>
      <c r="AL31" s="284"/>
      <c r="AM31" s="284"/>
      <c r="AN31" s="284"/>
      <c r="AO31" s="284"/>
      <c r="AP31" s="40"/>
      <c r="AQ31" s="40"/>
      <c r="AR31" s="41"/>
      <c r="BE31" s="299"/>
    </row>
    <row r="32" spans="2:57" s="3" customFormat="1" ht="14.45" customHeight="1" hidden="1">
      <c r="B32" s="39"/>
      <c r="C32" s="40"/>
      <c r="D32" s="40"/>
      <c r="E32" s="40"/>
      <c r="F32" s="28" t="s">
        <v>46</v>
      </c>
      <c r="G32" s="40"/>
      <c r="H32" s="40"/>
      <c r="I32" s="40"/>
      <c r="J32" s="40"/>
      <c r="K32" s="40"/>
      <c r="L32" s="285">
        <v>0.15</v>
      </c>
      <c r="M32" s="284"/>
      <c r="N32" s="284"/>
      <c r="O32" s="284"/>
      <c r="P32" s="284"/>
      <c r="Q32" s="40"/>
      <c r="R32" s="40"/>
      <c r="S32" s="40"/>
      <c r="T32" s="40"/>
      <c r="U32" s="40"/>
      <c r="V32" s="40"/>
      <c r="W32" s="283">
        <f>ROUND(BC94,2)</f>
        <v>0</v>
      </c>
      <c r="X32" s="284"/>
      <c r="Y32" s="284"/>
      <c r="Z32" s="284"/>
      <c r="AA32" s="284"/>
      <c r="AB32" s="284"/>
      <c r="AC32" s="284"/>
      <c r="AD32" s="284"/>
      <c r="AE32" s="284"/>
      <c r="AF32" s="40"/>
      <c r="AG32" s="40"/>
      <c r="AH32" s="40"/>
      <c r="AI32" s="40"/>
      <c r="AJ32" s="40"/>
      <c r="AK32" s="283">
        <v>0</v>
      </c>
      <c r="AL32" s="284"/>
      <c r="AM32" s="284"/>
      <c r="AN32" s="284"/>
      <c r="AO32" s="284"/>
      <c r="AP32" s="40"/>
      <c r="AQ32" s="40"/>
      <c r="AR32" s="41"/>
      <c r="BE32" s="299"/>
    </row>
    <row r="33" spans="2:57" s="3" customFormat="1" ht="14.45" customHeight="1" hidden="1">
      <c r="B33" s="39"/>
      <c r="C33" s="40"/>
      <c r="D33" s="40"/>
      <c r="E33" s="40"/>
      <c r="F33" s="28" t="s">
        <v>47</v>
      </c>
      <c r="G33" s="40"/>
      <c r="H33" s="40"/>
      <c r="I33" s="40"/>
      <c r="J33" s="40"/>
      <c r="K33" s="40"/>
      <c r="L33" s="285">
        <v>0</v>
      </c>
      <c r="M33" s="284"/>
      <c r="N33" s="284"/>
      <c r="O33" s="284"/>
      <c r="P33" s="284"/>
      <c r="Q33" s="40"/>
      <c r="R33" s="40"/>
      <c r="S33" s="40"/>
      <c r="T33" s="40"/>
      <c r="U33" s="40"/>
      <c r="V33" s="40"/>
      <c r="W33" s="283">
        <f>ROUND(BD94,2)</f>
        <v>0</v>
      </c>
      <c r="X33" s="284"/>
      <c r="Y33" s="284"/>
      <c r="Z33" s="284"/>
      <c r="AA33" s="284"/>
      <c r="AB33" s="284"/>
      <c r="AC33" s="284"/>
      <c r="AD33" s="284"/>
      <c r="AE33" s="284"/>
      <c r="AF33" s="40"/>
      <c r="AG33" s="40"/>
      <c r="AH33" s="40"/>
      <c r="AI33" s="40"/>
      <c r="AJ33" s="40"/>
      <c r="AK33" s="283">
        <v>0</v>
      </c>
      <c r="AL33" s="284"/>
      <c r="AM33" s="284"/>
      <c r="AN33" s="284"/>
      <c r="AO33" s="284"/>
      <c r="AP33" s="40"/>
      <c r="AQ33" s="40"/>
      <c r="AR33" s="41"/>
      <c r="BE33" s="299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98"/>
    </row>
    <row r="35" spans="1:57" s="2" customFormat="1" ht="25.9" customHeight="1">
      <c r="A35" s="33"/>
      <c r="B35" s="34"/>
      <c r="C35" s="42"/>
      <c r="D35" s="43" t="s">
        <v>48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49</v>
      </c>
      <c r="U35" s="44"/>
      <c r="V35" s="44"/>
      <c r="W35" s="44"/>
      <c r="X35" s="296" t="s">
        <v>50</v>
      </c>
      <c r="Y35" s="294"/>
      <c r="Z35" s="294"/>
      <c r="AA35" s="294"/>
      <c r="AB35" s="294"/>
      <c r="AC35" s="44"/>
      <c r="AD35" s="44"/>
      <c r="AE35" s="44"/>
      <c r="AF35" s="44"/>
      <c r="AG35" s="44"/>
      <c r="AH35" s="44"/>
      <c r="AI35" s="44"/>
      <c r="AJ35" s="44"/>
      <c r="AK35" s="293">
        <f>SUM(AK26:AK33)</f>
        <v>0</v>
      </c>
      <c r="AL35" s="294"/>
      <c r="AM35" s="294"/>
      <c r="AN35" s="294"/>
      <c r="AO35" s="295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51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52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53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54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53</v>
      </c>
      <c r="AI60" s="37"/>
      <c r="AJ60" s="37"/>
      <c r="AK60" s="37"/>
      <c r="AL60" s="37"/>
      <c r="AM60" s="51" t="s">
        <v>54</v>
      </c>
      <c r="AN60" s="37"/>
      <c r="AO60" s="37"/>
      <c r="AP60" s="35"/>
      <c r="AQ60" s="35"/>
      <c r="AR60" s="38"/>
      <c r="BE60" s="33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55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56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53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54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53</v>
      </c>
      <c r="AI75" s="37"/>
      <c r="AJ75" s="37"/>
      <c r="AK75" s="37"/>
      <c r="AL75" s="37"/>
      <c r="AM75" s="51" t="s">
        <v>54</v>
      </c>
      <c r="AN75" s="37"/>
      <c r="AO75" s="37"/>
      <c r="AP75" s="35"/>
      <c r="AQ75" s="35"/>
      <c r="AR75" s="38"/>
      <c r="BE75" s="33"/>
    </row>
    <row r="76" spans="1:57" s="2" customFormat="1" ht="1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57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Nove_Straseci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86" t="str">
        <f>K6</f>
        <v>Nové Strašecí ON - oprava</v>
      </c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žst. Nové Strašecí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88" t="str">
        <f>IF(AN8="","",AN8)</f>
        <v>25. 2. 2020</v>
      </c>
      <c r="AN87" s="288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Správa železnic, státní organizace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32</v>
      </c>
      <c r="AJ89" s="35"/>
      <c r="AK89" s="35"/>
      <c r="AL89" s="35"/>
      <c r="AM89" s="271" t="str">
        <f>IF(E17="","",E17)</f>
        <v xml:space="preserve"> </v>
      </c>
      <c r="AN89" s="272"/>
      <c r="AO89" s="272"/>
      <c r="AP89" s="272"/>
      <c r="AQ89" s="35"/>
      <c r="AR89" s="38"/>
      <c r="AS89" s="265" t="s">
        <v>58</v>
      </c>
      <c r="AT89" s="266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30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35</v>
      </c>
      <c r="AJ90" s="35"/>
      <c r="AK90" s="35"/>
      <c r="AL90" s="35"/>
      <c r="AM90" s="271" t="str">
        <f>IF(E20="","",E20)</f>
        <v>L. Ulrich, DiS</v>
      </c>
      <c r="AN90" s="272"/>
      <c r="AO90" s="272"/>
      <c r="AP90" s="272"/>
      <c r="AQ90" s="35"/>
      <c r="AR90" s="38"/>
      <c r="AS90" s="267"/>
      <c r="AT90" s="268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69"/>
      <c r="AT91" s="270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73" t="s">
        <v>59</v>
      </c>
      <c r="D92" s="274"/>
      <c r="E92" s="274"/>
      <c r="F92" s="274"/>
      <c r="G92" s="274"/>
      <c r="H92" s="72"/>
      <c r="I92" s="276" t="s">
        <v>60</v>
      </c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5" t="s">
        <v>61</v>
      </c>
      <c r="AH92" s="274"/>
      <c r="AI92" s="274"/>
      <c r="AJ92" s="274"/>
      <c r="AK92" s="274"/>
      <c r="AL92" s="274"/>
      <c r="AM92" s="274"/>
      <c r="AN92" s="276" t="s">
        <v>62</v>
      </c>
      <c r="AO92" s="274"/>
      <c r="AP92" s="277"/>
      <c r="AQ92" s="73" t="s">
        <v>63</v>
      </c>
      <c r="AR92" s="38"/>
      <c r="AS92" s="74" t="s">
        <v>64</v>
      </c>
      <c r="AT92" s="75" t="s">
        <v>65</v>
      </c>
      <c r="AU92" s="75" t="s">
        <v>66</v>
      </c>
      <c r="AV92" s="75" t="s">
        <v>67</v>
      </c>
      <c r="AW92" s="75" t="s">
        <v>68</v>
      </c>
      <c r="AX92" s="75" t="s">
        <v>69</v>
      </c>
      <c r="AY92" s="75" t="s">
        <v>70</v>
      </c>
      <c r="AZ92" s="75" t="s">
        <v>71</v>
      </c>
      <c r="BA92" s="75" t="s">
        <v>72</v>
      </c>
      <c r="BB92" s="75" t="s">
        <v>73</v>
      </c>
      <c r="BC92" s="75" t="s">
        <v>74</v>
      </c>
      <c r="BD92" s="76" t="s">
        <v>75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76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81">
        <f>ROUND(SUM(AG95:AG102),2)</f>
        <v>0</v>
      </c>
      <c r="AH94" s="281"/>
      <c r="AI94" s="281"/>
      <c r="AJ94" s="281"/>
      <c r="AK94" s="281"/>
      <c r="AL94" s="281"/>
      <c r="AM94" s="281"/>
      <c r="AN94" s="282">
        <f aca="true" t="shared" si="0" ref="AN94:AN102">SUM(AG94,AT94)</f>
        <v>0</v>
      </c>
      <c r="AO94" s="282"/>
      <c r="AP94" s="282"/>
      <c r="AQ94" s="84" t="s">
        <v>1</v>
      </c>
      <c r="AR94" s="85"/>
      <c r="AS94" s="86">
        <f>ROUND(SUM(AS95:AS102),2)</f>
        <v>0</v>
      </c>
      <c r="AT94" s="87">
        <f aca="true" t="shared" si="1" ref="AT94:AT102">ROUND(SUM(AV94:AW94),2)</f>
        <v>0</v>
      </c>
      <c r="AU94" s="88">
        <f>ROUND(SUM(AU95:AU102),5)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ROUND(SUM(AZ95:AZ102),2)</f>
        <v>0</v>
      </c>
      <c r="BA94" s="87">
        <f>ROUND(SUM(BA95:BA102),2)</f>
        <v>0</v>
      </c>
      <c r="BB94" s="87">
        <f>ROUND(SUM(BB95:BB102),2)</f>
        <v>0</v>
      </c>
      <c r="BC94" s="87">
        <f>ROUND(SUM(BC95:BC102),2)</f>
        <v>0</v>
      </c>
      <c r="BD94" s="89">
        <f>ROUND(SUM(BD95:BD102),2)</f>
        <v>0</v>
      </c>
      <c r="BS94" s="90" t="s">
        <v>77</v>
      </c>
      <c r="BT94" s="90" t="s">
        <v>78</v>
      </c>
      <c r="BU94" s="91" t="s">
        <v>79</v>
      </c>
      <c r="BV94" s="90" t="s">
        <v>80</v>
      </c>
      <c r="BW94" s="90" t="s">
        <v>5</v>
      </c>
      <c r="BX94" s="90" t="s">
        <v>81</v>
      </c>
      <c r="CL94" s="90" t="s">
        <v>1</v>
      </c>
    </row>
    <row r="95" spans="1:91" s="7" customFormat="1" ht="16.5" customHeight="1">
      <c r="A95" s="92" t="s">
        <v>82</v>
      </c>
      <c r="B95" s="93"/>
      <c r="C95" s="94"/>
      <c r="D95" s="278" t="s">
        <v>83</v>
      </c>
      <c r="E95" s="278"/>
      <c r="F95" s="278"/>
      <c r="G95" s="278"/>
      <c r="H95" s="278"/>
      <c r="I95" s="95"/>
      <c r="J95" s="278" t="s">
        <v>84</v>
      </c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9">
        <f>'001 - Oprava střechy'!J30</f>
        <v>0</v>
      </c>
      <c r="AH95" s="280"/>
      <c r="AI95" s="280"/>
      <c r="AJ95" s="280"/>
      <c r="AK95" s="280"/>
      <c r="AL95" s="280"/>
      <c r="AM95" s="280"/>
      <c r="AN95" s="279">
        <f t="shared" si="0"/>
        <v>0</v>
      </c>
      <c r="AO95" s="280"/>
      <c r="AP95" s="280"/>
      <c r="AQ95" s="96" t="s">
        <v>85</v>
      </c>
      <c r="AR95" s="97"/>
      <c r="AS95" s="98">
        <v>0</v>
      </c>
      <c r="AT95" s="99">
        <f t="shared" si="1"/>
        <v>0</v>
      </c>
      <c r="AU95" s="100">
        <f>'001 - Oprava střechy'!P129</f>
        <v>0</v>
      </c>
      <c r="AV95" s="99">
        <f>'001 - Oprava střechy'!J33</f>
        <v>0</v>
      </c>
      <c r="AW95" s="99">
        <f>'001 - Oprava střechy'!J34</f>
        <v>0</v>
      </c>
      <c r="AX95" s="99">
        <f>'001 - Oprava střechy'!J35</f>
        <v>0</v>
      </c>
      <c r="AY95" s="99">
        <f>'001 - Oprava střechy'!J36</f>
        <v>0</v>
      </c>
      <c r="AZ95" s="99">
        <f>'001 - Oprava střechy'!F33</f>
        <v>0</v>
      </c>
      <c r="BA95" s="99">
        <f>'001 - Oprava střechy'!F34</f>
        <v>0</v>
      </c>
      <c r="BB95" s="99">
        <f>'001 - Oprava střechy'!F35</f>
        <v>0</v>
      </c>
      <c r="BC95" s="99">
        <f>'001 - Oprava střechy'!F36</f>
        <v>0</v>
      </c>
      <c r="BD95" s="101">
        <f>'001 - Oprava střechy'!F37</f>
        <v>0</v>
      </c>
      <c r="BT95" s="102" t="s">
        <v>86</v>
      </c>
      <c r="BV95" s="102" t="s">
        <v>80</v>
      </c>
      <c r="BW95" s="102" t="s">
        <v>87</v>
      </c>
      <c r="BX95" s="102" t="s">
        <v>5</v>
      </c>
      <c r="CL95" s="102" t="s">
        <v>1</v>
      </c>
      <c r="CM95" s="102" t="s">
        <v>88</v>
      </c>
    </row>
    <row r="96" spans="1:91" s="7" customFormat="1" ht="16.5" customHeight="1">
      <c r="A96" s="92" t="s">
        <v>82</v>
      </c>
      <c r="B96" s="93"/>
      <c r="C96" s="94"/>
      <c r="D96" s="278" t="s">
        <v>89</v>
      </c>
      <c r="E96" s="278"/>
      <c r="F96" s="278"/>
      <c r="G96" s="278"/>
      <c r="H96" s="278"/>
      <c r="I96" s="95"/>
      <c r="J96" s="278" t="s">
        <v>90</v>
      </c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9">
        <f>'002 - Oprava vnějšího pláště'!J30</f>
        <v>0</v>
      </c>
      <c r="AH96" s="280"/>
      <c r="AI96" s="280"/>
      <c r="AJ96" s="280"/>
      <c r="AK96" s="280"/>
      <c r="AL96" s="280"/>
      <c r="AM96" s="280"/>
      <c r="AN96" s="279">
        <f t="shared" si="0"/>
        <v>0</v>
      </c>
      <c r="AO96" s="280"/>
      <c r="AP96" s="280"/>
      <c r="AQ96" s="96" t="s">
        <v>85</v>
      </c>
      <c r="AR96" s="97"/>
      <c r="AS96" s="98">
        <v>0</v>
      </c>
      <c r="AT96" s="99">
        <f t="shared" si="1"/>
        <v>0</v>
      </c>
      <c r="AU96" s="100">
        <f>'002 - Oprava vnějšího pláště'!P136</f>
        <v>0</v>
      </c>
      <c r="AV96" s="99">
        <f>'002 - Oprava vnějšího pláště'!J33</f>
        <v>0</v>
      </c>
      <c r="AW96" s="99">
        <f>'002 - Oprava vnějšího pláště'!J34</f>
        <v>0</v>
      </c>
      <c r="AX96" s="99">
        <f>'002 - Oprava vnějšího pláště'!J35</f>
        <v>0</v>
      </c>
      <c r="AY96" s="99">
        <f>'002 - Oprava vnějšího pláště'!J36</f>
        <v>0</v>
      </c>
      <c r="AZ96" s="99">
        <f>'002 - Oprava vnějšího pláště'!F33</f>
        <v>0</v>
      </c>
      <c r="BA96" s="99">
        <f>'002 - Oprava vnějšího pláště'!F34</f>
        <v>0</v>
      </c>
      <c r="BB96" s="99">
        <f>'002 - Oprava vnějšího pláště'!F35</f>
        <v>0</v>
      </c>
      <c r="BC96" s="99">
        <f>'002 - Oprava vnějšího pláště'!F36</f>
        <v>0</v>
      </c>
      <c r="BD96" s="101">
        <f>'002 - Oprava vnějšího pláště'!F37</f>
        <v>0</v>
      </c>
      <c r="BT96" s="102" t="s">
        <v>86</v>
      </c>
      <c r="BV96" s="102" t="s">
        <v>80</v>
      </c>
      <c r="BW96" s="102" t="s">
        <v>91</v>
      </c>
      <c r="BX96" s="102" t="s">
        <v>5</v>
      </c>
      <c r="CL96" s="102" t="s">
        <v>1</v>
      </c>
      <c r="CM96" s="102" t="s">
        <v>88</v>
      </c>
    </row>
    <row r="97" spans="1:91" s="7" customFormat="1" ht="16.5" customHeight="1">
      <c r="A97" s="92" t="s">
        <v>82</v>
      </c>
      <c r="B97" s="93"/>
      <c r="C97" s="94"/>
      <c r="D97" s="278" t="s">
        <v>92</v>
      </c>
      <c r="E97" s="278"/>
      <c r="F97" s="278"/>
      <c r="G97" s="278"/>
      <c r="H97" s="278"/>
      <c r="I97" s="95"/>
      <c r="J97" s="278" t="s">
        <v>93</v>
      </c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9">
        <f>'003 - Oprava zpevněných p...'!J30</f>
        <v>0</v>
      </c>
      <c r="AH97" s="280"/>
      <c r="AI97" s="280"/>
      <c r="AJ97" s="280"/>
      <c r="AK97" s="280"/>
      <c r="AL97" s="280"/>
      <c r="AM97" s="280"/>
      <c r="AN97" s="279">
        <f t="shared" si="0"/>
        <v>0</v>
      </c>
      <c r="AO97" s="280"/>
      <c r="AP97" s="280"/>
      <c r="AQ97" s="96" t="s">
        <v>85</v>
      </c>
      <c r="AR97" s="97"/>
      <c r="AS97" s="98">
        <v>0</v>
      </c>
      <c r="AT97" s="99">
        <f t="shared" si="1"/>
        <v>0</v>
      </c>
      <c r="AU97" s="100">
        <f>'003 - Oprava zpevněných p...'!P126</f>
        <v>0</v>
      </c>
      <c r="AV97" s="99">
        <f>'003 - Oprava zpevněných p...'!J33</f>
        <v>0</v>
      </c>
      <c r="AW97" s="99">
        <f>'003 - Oprava zpevněných p...'!J34</f>
        <v>0</v>
      </c>
      <c r="AX97" s="99">
        <f>'003 - Oprava zpevněných p...'!J35</f>
        <v>0</v>
      </c>
      <c r="AY97" s="99">
        <f>'003 - Oprava zpevněných p...'!J36</f>
        <v>0</v>
      </c>
      <c r="AZ97" s="99">
        <f>'003 - Oprava zpevněných p...'!F33</f>
        <v>0</v>
      </c>
      <c r="BA97" s="99">
        <f>'003 - Oprava zpevněných p...'!F34</f>
        <v>0</v>
      </c>
      <c r="BB97" s="99">
        <f>'003 - Oprava zpevněných p...'!F35</f>
        <v>0</v>
      </c>
      <c r="BC97" s="99">
        <f>'003 - Oprava zpevněných p...'!F36</f>
        <v>0</v>
      </c>
      <c r="BD97" s="101">
        <f>'003 - Oprava zpevněných p...'!F37</f>
        <v>0</v>
      </c>
      <c r="BT97" s="102" t="s">
        <v>86</v>
      </c>
      <c r="BV97" s="102" t="s">
        <v>80</v>
      </c>
      <c r="BW97" s="102" t="s">
        <v>94</v>
      </c>
      <c r="BX97" s="102" t="s">
        <v>5</v>
      </c>
      <c r="CL97" s="102" t="s">
        <v>1</v>
      </c>
      <c r="CM97" s="102" t="s">
        <v>88</v>
      </c>
    </row>
    <row r="98" spans="1:91" s="7" customFormat="1" ht="16.5" customHeight="1">
      <c r="A98" s="92" t="s">
        <v>82</v>
      </c>
      <c r="B98" s="93"/>
      <c r="C98" s="94"/>
      <c r="D98" s="278" t="s">
        <v>95</v>
      </c>
      <c r="E98" s="278"/>
      <c r="F98" s="278"/>
      <c r="G98" s="278"/>
      <c r="H98" s="278"/>
      <c r="I98" s="95"/>
      <c r="J98" s="278" t="s">
        <v>96</v>
      </c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9">
        <f>'004 - Oprava čekárny'!J30</f>
        <v>0</v>
      </c>
      <c r="AH98" s="280"/>
      <c r="AI98" s="280"/>
      <c r="AJ98" s="280"/>
      <c r="AK98" s="280"/>
      <c r="AL98" s="280"/>
      <c r="AM98" s="280"/>
      <c r="AN98" s="279">
        <f t="shared" si="0"/>
        <v>0</v>
      </c>
      <c r="AO98" s="280"/>
      <c r="AP98" s="280"/>
      <c r="AQ98" s="96" t="s">
        <v>85</v>
      </c>
      <c r="AR98" s="97"/>
      <c r="AS98" s="98">
        <v>0</v>
      </c>
      <c r="AT98" s="99">
        <f t="shared" si="1"/>
        <v>0</v>
      </c>
      <c r="AU98" s="100">
        <f>'004 - Oprava čekárny'!P132</f>
        <v>0</v>
      </c>
      <c r="AV98" s="99">
        <f>'004 - Oprava čekárny'!J33</f>
        <v>0</v>
      </c>
      <c r="AW98" s="99">
        <f>'004 - Oprava čekárny'!J34</f>
        <v>0</v>
      </c>
      <c r="AX98" s="99">
        <f>'004 - Oprava čekárny'!J35</f>
        <v>0</v>
      </c>
      <c r="AY98" s="99">
        <f>'004 - Oprava čekárny'!J36</f>
        <v>0</v>
      </c>
      <c r="AZ98" s="99">
        <f>'004 - Oprava čekárny'!F33</f>
        <v>0</v>
      </c>
      <c r="BA98" s="99">
        <f>'004 - Oprava čekárny'!F34</f>
        <v>0</v>
      </c>
      <c r="BB98" s="99">
        <f>'004 - Oprava čekárny'!F35</f>
        <v>0</v>
      </c>
      <c r="BC98" s="99">
        <f>'004 - Oprava čekárny'!F36</f>
        <v>0</v>
      </c>
      <c r="BD98" s="101">
        <f>'004 - Oprava čekárny'!F37</f>
        <v>0</v>
      </c>
      <c r="BT98" s="102" t="s">
        <v>86</v>
      </c>
      <c r="BV98" s="102" t="s">
        <v>80</v>
      </c>
      <c r="BW98" s="102" t="s">
        <v>97</v>
      </c>
      <c r="BX98" s="102" t="s">
        <v>5</v>
      </c>
      <c r="CL98" s="102" t="s">
        <v>1</v>
      </c>
      <c r="CM98" s="102" t="s">
        <v>88</v>
      </c>
    </row>
    <row r="99" spans="1:91" s="7" customFormat="1" ht="16.5" customHeight="1">
      <c r="A99" s="92" t="s">
        <v>82</v>
      </c>
      <c r="B99" s="93"/>
      <c r="C99" s="94"/>
      <c r="D99" s="278" t="s">
        <v>98</v>
      </c>
      <c r="E99" s="278"/>
      <c r="F99" s="278"/>
      <c r="G99" s="278"/>
      <c r="H99" s="278"/>
      <c r="I99" s="95"/>
      <c r="J99" s="278" t="s">
        <v>99</v>
      </c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9">
        <f>'005 - Oprava zázemí pro d...'!J30</f>
        <v>0</v>
      </c>
      <c r="AH99" s="280"/>
      <c r="AI99" s="280"/>
      <c r="AJ99" s="280"/>
      <c r="AK99" s="280"/>
      <c r="AL99" s="280"/>
      <c r="AM99" s="280"/>
      <c r="AN99" s="279">
        <f t="shared" si="0"/>
        <v>0</v>
      </c>
      <c r="AO99" s="280"/>
      <c r="AP99" s="280"/>
      <c r="AQ99" s="96" t="s">
        <v>85</v>
      </c>
      <c r="AR99" s="97"/>
      <c r="AS99" s="98">
        <v>0</v>
      </c>
      <c r="AT99" s="99">
        <f t="shared" si="1"/>
        <v>0</v>
      </c>
      <c r="AU99" s="100">
        <f>'005 - Oprava zázemí pro d...'!P134</f>
        <v>0</v>
      </c>
      <c r="AV99" s="99">
        <f>'005 - Oprava zázemí pro d...'!J33</f>
        <v>0</v>
      </c>
      <c r="AW99" s="99">
        <f>'005 - Oprava zázemí pro d...'!J34</f>
        <v>0</v>
      </c>
      <c r="AX99" s="99">
        <f>'005 - Oprava zázemí pro d...'!J35</f>
        <v>0</v>
      </c>
      <c r="AY99" s="99">
        <f>'005 - Oprava zázemí pro d...'!J36</f>
        <v>0</v>
      </c>
      <c r="AZ99" s="99">
        <f>'005 - Oprava zázemí pro d...'!F33</f>
        <v>0</v>
      </c>
      <c r="BA99" s="99">
        <f>'005 - Oprava zázemí pro d...'!F34</f>
        <v>0</v>
      </c>
      <c r="BB99" s="99">
        <f>'005 - Oprava zázemí pro d...'!F35</f>
        <v>0</v>
      </c>
      <c r="BC99" s="99">
        <f>'005 - Oprava zázemí pro d...'!F36</f>
        <v>0</v>
      </c>
      <c r="BD99" s="101">
        <f>'005 - Oprava zázemí pro d...'!F37</f>
        <v>0</v>
      </c>
      <c r="BT99" s="102" t="s">
        <v>86</v>
      </c>
      <c r="BV99" s="102" t="s">
        <v>80</v>
      </c>
      <c r="BW99" s="102" t="s">
        <v>100</v>
      </c>
      <c r="BX99" s="102" t="s">
        <v>5</v>
      </c>
      <c r="CL99" s="102" t="s">
        <v>1</v>
      </c>
      <c r="CM99" s="102" t="s">
        <v>88</v>
      </c>
    </row>
    <row r="100" spans="1:91" s="7" customFormat="1" ht="24.75" customHeight="1">
      <c r="A100" s="92" t="s">
        <v>82</v>
      </c>
      <c r="B100" s="93"/>
      <c r="C100" s="94"/>
      <c r="D100" s="278" t="s">
        <v>101</v>
      </c>
      <c r="E100" s="278"/>
      <c r="F100" s="278"/>
      <c r="G100" s="278"/>
      <c r="H100" s="278"/>
      <c r="I100" s="95"/>
      <c r="J100" s="278" t="s">
        <v>102</v>
      </c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9">
        <f>'006 - Oprava sklepních pr...'!J30</f>
        <v>0</v>
      </c>
      <c r="AH100" s="280"/>
      <c r="AI100" s="280"/>
      <c r="AJ100" s="280"/>
      <c r="AK100" s="280"/>
      <c r="AL100" s="280"/>
      <c r="AM100" s="280"/>
      <c r="AN100" s="279">
        <f t="shared" si="0"/>
        <v>0</v>
      </c>
      <c r="AO100" s="280"/>
      <c r="AP100" s="280"/>
      <c r="AQ100" s="96" t="s">
        <v>85</v>
      </c>
      <c r="AR100" s="97"/>
      <c r="AS100" s="98">
        <v>0</v>
      </c>
      <c r="AT100" s="99">
        <f t="shared" si="1"/>
        <v>0</v>
      </c>
      <c r="AU100" s="100">
        <f>'006 - Oprava sklepních pr...'!P125</f>
        <v>0</v>
      </c>
      <c r="AV100" s="99">
        <f>'006 - Oprava sklepních pr...'!J33</f>
        <v>0</v>
      </c>
      <c r="AW100" s="99">
        <f>'006 - Oprava sklepních pr...'!J34</f>
        <v>0</v>
      </c>
      <c r="AX100" s="99">
        <f>'006 - Oprava sklepních pr...'!J35</f>
        <v>0</v>
      </c>
      <c r="AY100" s="99">
        <f>'006 - Oprava sklepních pr...'!J36</f>
        <v>0</v>
      </c>
      <c r="AZ100" s="99">
        <f>'006 - Oprava sklepních pr...'!F33</f>
        <v>0</v>
      </c>
      <c r="BA100" s="99">
        <f>'006 - Oprava sklepních pr...'!F34</f>
        <v>0</v>
      </c>
      <c r="BB100" s="99">
        <f>'006 - Oprava sklepních pr...'!F35</f>
        <v>0</v>
      </c>
      <c r="BC100" s="99">
        <f>'006 - Oprava sklepních pr...'!F36</f>
        <v>0</v>
      </c>
      <c r="BD100" s="101">
        <f>'006 - Oprava sklepních pr...'!F37</f>
        <v>0</v>
      </c>
      <c r="BT100" s="102" t="s">
        <v>86</v>
      </c>
      <c r="BV100" s="102" t="s">
        <v>80</v>
      </c>
      <c r="BW100" s="102" t="s">
        <v>103</v>
      </c>
      <c r="BX100" s="102" t="s">
        <v>5</v>
      </c>
      <c r="CL100" s="102" t="s">
        <v>1</v>
      </c>
      <c r="CM100" s="102" t="s">
        <v>88</v>
      </c>
    </row>
    <row r="101" spans="1:91" s="7" customFormat="1" ht="16.5" customHeight="1">
      <c r="A101" s="92" t="s">
        <v>82</v>
      </c>
      <c r="B101" s="93"/>
      <c r="C101" s="94"/>
      <c r="D101" s="278" t="s">
        <v>104</v>
      </c>
      <c r="E101" s="278"/>
      <c r="F101" s="278"/>
      <c r="G101" s="278"/>
      <c r="H101" s="278"/>
      <c r="I101" s="95"/>
      <c r="J101" s="278" t="s">
        <v>105</v>
      </c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9">
        <f>'007 - Elektroinstalace a ...'!J30</f>
        <v>0</v>
      </c>
      <c r="AH101" s="280"/>
      <c r="AI101" s="280"/>
      <c r="AJ101" s="280"/>
      <c r="AK101" s="280"/>
      <c r="AL101" s="280"/>
      <c r="AM101" s="280"/>
      <c r="AN101" s="279">
        <f t="shared" si="0"/>
        <v>0</v>
      </c>
      <c r="AO101" s="280"/>
      <c r="AP101" s="280"/>
      <c r="AQ101" s="96" t="s">
        <v>85</v>
      </c>
      <c r="AR101" s="97"/>
      <c r="AS101" s="98">
        <v>0</v>
      </c>
      <c r="AT101" s="99">
        <f t="shared" si="1"/>
        <v>0</v>
      </c>
      <c r="AU101" s="100">
        <f>'007 - Elektroinstalace a ...'!P122</f>
        <v>0</v>
      </c>
      <c r="AV101" s="99">
        <f>'007 - Elektroinstalace a ...'!J33</f>
        <v>0</v>
      </c>
      <c r="AW101" s="99">
        <f>'007 - Elektroinstalace a ...'!J34</f>
        <v>0</v>
      </c>
      <c r="AX101" s="99">
        <f>'007 - Elektroinstalace a ...'!J35</f>
        <v>0</v>
      </c>
      <c r="AY101" s="99">
        <f>'007 - Elektroinstalace a ...'!J36</f>
        <v>0</v>
      </c>
      <c r="AZ101" s="99">
        <f>'007 - Elektroinstalace a ...'!F33</f>
        <v>0</v>
      </c>
      <c r="BA101" s="99">
        <f>'007 - Elektroinstalace a ...'!F34</f>
        <v>0</v>
      </c>
      <c r="BB101" s="99">
        <f>'007 - Elektroinstalace a ...'!F35</f>
        <v>0</v>
      </c>
      <c r="BC101" s="99">
        <f>'007 - Elektroinstalace a ...'!F36</f>
        <v>0</v>
      </c>
      <c r="BD101" s="101">
        <f>'007 - Elektroinstalace a ...'!F37</f>
        <v>0</v>
      </c>
      <c r="BT101" s="102" t="s">
        <v>86</v>
      </c>
      <c r="BV101" s="102" t="s">
        <v>80</v>
      </c>
      <c r="BW101" s="102" t="s">
        <v>106</v>
      </c>
      <c r="BX101" s="102" t="s">
        <v>5</v>
      </c>
      <c r="CL101" s="102" t="s">
        <v>1</v>
      </c>
      <c r="CM101" s="102" t="s">
        <v>88</v>
      </c>
    </row>
    <row r="102" spans="1:91" s="7" customFormat="1" ht="16.5" customHeight="1">
      <c r="A102" s="92" t="s">
        <v>82</v>
      </c>
      <c r="B102" s="93"/>
      <c r="C102" s="94"/>
      <c r="D102" s="278" t="s">
        <v>107</v>
      </c>
      <c r="E102" s="278"/>
      <c r="F102" s="278"/>
      <c r="G102" s="278"/>
      <c r="H102" s="278"/>
      <c r="I102" s="95"/>
      <c r="J102" s="278" t="s">
        <v>108</v>
      </c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9">
        <f>'008 - Vedlejší a ostatní ...'!J30</f>
        <v>0</v>
      </c>
      <c r="AH102" s="280"/>
      <c r="AI102" s="280"/>
      <c r="AJ102" s="280"/>
      <c r="AK102" s="280"/>
      <c r="AL102" s="280"/>
      <c r="AM102" s="280"/>
      <c r="AN102" s="279">
        <f t="shared" si="0"/>
        <v>0</v>
      </c>
      <c r="AO102" s="280"/>
      <c r="AP102" s="280"/>
      <c r="AQ102" s="96" t="s">
        <v>109</v>
      </c>
      <c r="AR102" s="97"/>
      <c r="AS102" s="103">
        <v>0</v>
      </c>
      <c r="AT102" s="104">
        <f t="shared" si="1"/>
        <v>0</v>
      </c>
      <c r="AU102" s="105">
        <f>'008 - Vedlejší a ostatní ...'!P120</f>
        <v>0</v>
      </c>
      <c r="AV102" s="104">
        <f>'008 - Vedlejší a ostatní ...'!J33</f>
        <v>0</v>
      </c>
      <c r="AW102" s="104">
        <f>'008 - Vedlejší a ostatní ...'!J34</f>
        <v>0</v>
      </c>
      <c r="AX102" s="104">
        <f>'008 - Vedlejší a ostatní ...'!J35</f>
        <v>0</v>
      </c>
      <c r="AY102" s="104">
        <f>'008 - Vedlejší a ostatní ...'!J36</f>
        <v>0</v>
      </c>
      <c r="AZ102" s="104">
        <f>'008 - Vedlejší a ostatní ...'!F33</f>
        <v>0</v>
      </c>
      <c r="BA102" s="104">
        <f>'008 - Vedlejší a ostatní ...'!F34</f>
        <v>0</v>
      </c>
      <c r="BB102" s="104">
        <f>'008 - Vedlejší a ostatní ...'!F35</f>
        <v>0</v>
      </c>
      <c r="BC102" s="104">
        <f>'008 - Vedlejší a ostatní ...'!F36</f>
        <v>0</v>
      </c>
      <c r="BD102" s="106">
        <f>'008 - Vedlejší a ostatní ...'!F37</f>
        <v>0</v>
      </c>
      <c r="BT102" s="102" t="s">
        <v>86</v>
      </c>
      <c r="BV102" s="102" t="s">
        <v>80</v>
      </c>
      <c r="BW102" s="102" t="s">
        <v>110</v>
      </c>
      <c r="BX102" s="102" t="s">
        <v>5</v>
      </c>
      <c r="CL102" s="102" t="s">
        <v>1</v>
      </c>
      <c r="CM102" s="102" t="s">
        <v>88</v>
      </c>
    </row>
    <row r="103" spans="1:57" s="2" customFormat="1" ht="30" customHeight="1">
      <c r="A103" s="33"/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8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57" s="2" customFormat="1" ht="6.95" customHeight="1">
      <c r="A104" s="33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38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</sheetData>
  <sheetProtection algorithmName="SHA-512" hashValue="0F6esCaHv45mmQag5s7yyuF+c/ntE7nGyeL7FK0UWHNRKa7G9g71FV56uwmxfLyNTyy5/9mtOSkjWWNRIsX4vg==" saltValue="3KvAFZE1kjosIUg0ZbqAv16bemcYYsoVMBGENqeVIFOGBXQyP29pUAhEGi5B49QL1JchP6qdv3pal6enQxXAhQ==" spinCount="100000" sheet="1" objects="1" scenarios="1" formatColumns="0" formatRows="0"/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2:AP102"/>
    <mergeCell ref="AG102:AM102"/>
    <mergeCell ref="AN99:AP99"/>
    <mergeCell ref="AG99:AM99"/>
    <mergeCell ref="AN96:AP96"/>
    <mergeCell ref="AN97:AP97"/>
    <mergeCell ref="L85:AO85"/>
    <mergeCell ref="AM87:AN87"/>
    <mergeCell ref="AM89:AP89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D95:H95"/>
    <mergeCell ref="AG95:AM95"/>
    <mergeCell ref="J95:AF95"/>
    <mergeCell ref="AN95:AP95"/>
    <mergeCell ref="D99:H99"/>
    <mergeCell ref="J99:AF99"/>
    <mergeCell ref="J96:AF96"/>
    <mergeCell ref="D96:H96"/>
    <mergeCell ref="AG96:AM96"/>
    <mergeCell ref="D97:H97"/>
    <mergeCell ref="J97:AF97"/>
    <mergeCell ref="AG97:AM97"/>
    <mergeCell ref="AS89:AT91"/>
    <mergeCell ref="AM90:AP90"/>
    <mergeCell ref="C92:G92"/>
    <mergeCell ref="AG92:AM92"/>
    <mergeCell ref="I92:AF92"/>
    <mergeCell ref="AN92:AP92"/>
  </mergeCells>
  <hyperlinks>
    <hyperlink ref="A95" location="'001 - Oprava střechy'!C2" display="/"/>
    <hyperlink ref="A96" location="'002 - Oprava vnějšího pláště'!C2" display="/"/>
    <hyperlink ref="A97" location="'003 - Oprava zpevněných p...'!C2" display="/"/>
    <hyperlink ref="A98" location="'004 - Oprava čekárny'!C2" display="/"/>
    <hyperlink ref="A99" location="'005 - Oprava zázemí pro d...'!C2" display="/"/>
    <hyperlink ref="A100" location="'006 - Oprava sklepních pr...'!C2" display="/"/>
    <hyperlink ref="A101" location="'007 - Elektroinstalace a ...'!C2" display="/"/>
    <hyperlink ref="A102" location="'008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7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6" t="s">
        <v>87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24.95" customHeight="1">
      <c r="B4" s="19"/>
      <c r="D4" s="111" t="s">
        <v>111</v>
      </c>
      <c r="I4" s="107"/>
      <c r="L4" s="19"/>
      <c r="M4" s="112" t="s">
        <v>10</v>
      </c>
      <c r="AT4" s="16" t="s">
        <v>4</v>
      </c>
    </row>
    <row r="5" spans="2:12" s="1" customFormat="1" ht="6.95" customHeight="1">
      <c r="B5" s="19"/>
      <c r="I5" s="107"/>
      <c r="L5" s="19"/>
    </row>
    <row r="6" spans="2:12" s="1" customFormat="1" ht="12" customHeight="1">
      <c r="B6" s="19"/>
      <c r="D6" s="113" t="s">
        <v>16</v>
      </c>
      <c r="I6" s="107"/>
      <c r="L6" s="19"/>
    </row>
    <row r="7" spans="2:12" s="1" customFormat="1" ht="16.5" customHeight="1">
      <c r="B7" s="19"/>
      <c r="E7" s="309" t="str">
        <f>'Rekapitulace zakázky'!K6</f>
        <v>Nové Strašecí ON - oprava</v>
      </c>
      <c r="F7" s="310"/>
      <c r="G7" s="310"/>
      <c r="H7" s="310"/>
      <c r="I7" s="107"/>
      <c r="L7" s="19"/>
    </row>
    <row r="8" spans="1:31" s="2" customFormat="1" ht="12" customHeight="1">
      <c r="A8" s="33"/>
      <c r="B8" s="38"/>
      <c r="C8" s="33"/>
      <c r="D8" s="113" t="s">
        <v>112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11" t="s">
        <v>113</v>
      </c>
      <c r="F9" s="312"/>
      <c r="G9" s="312"/>
      <c r="H9" s="312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zakázky'!AN8</f>
        <v>25. 2. 2020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29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3" t="s">
        <v>30</v>
      </c>
      <c r="E17" s="33"/>
      <c r="F17" s="33"/>
      <c r="G17" s="33"/>
      <c r="H17" s="33"/>
      <c r="I17" s="116" t="s">
        <v>25</v>
      </c>
      <c r="J17" s="29" t="str">
        <f>'Rekapitulace zakázky'!AN13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13" t="str">
        <f>'Rekapitulace zakázky'!E14</f>
        <v>Vyplň údaj</v>
      </c>
      <c r="F18" s="314"/>
      <c r="G18" s="314"/>
      <c r="H18" s="314"/>
      <c r="I18" s="116" t="s">
        <v>28</v>
      </c>
      <c r="J18" s="29" t="str">
        <f>'Rekapitulace zakázky'!AN14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3" t="s">
        <v>32</v>
      </c>
      <c r="E20" s="33"/>
      <c r="F20" s="33"/>
      <c r="G20" s="33"/>
      <c r="H20" s="33"/>
      <c r="I20" s="116" t="s">
        <v>25</v>
      </c>
      <c r="J20" s="115" t="str">
        <f>IF('Rekapitulace zakázky'!AN16="","",'Rekapitulace zakázky'!AN16)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5" t="str">
        <f>IF('Rekapitulace zakázky'!E17="","",'Rekapitulace zakázky'!E17)</f>
        <v xml:space="preserve"> </v>
      </c>
      <c r="F21" s="33"/>
      <c r="G21" s="33"/>
      <c r="H21" s="33"/>
      <c r="I21" s="116" t="s">
        <v>28</v>
      </c>
      <c r="J21" s="115" t="str">
        <f>IF('Rekapitulace zakázky'!AN17="","",'Rekapitulace zakázky'!AN17)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3" t="s">
        <v>35</v>
      </c>
      <c r="E23" s="33"/>
      <c r="F23" s="33"/>
      <c r="G23" s="33"/>
      <c r="H23" s="33"/>
      <c r="I23" s="116" t="s">
        <v>25</v>
      </c>
      <c r="J23" s="115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5" t="s">
        <v>36</v>
      </c>
      <c r="F24" s="33"/>
      <c r="G24" s="33"/>
      <c r="H24" s="33"/>
      <c r="I24" s="116" t="s">
        <v>28</v>
      </c>
      <c r="J24" s="115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8"/>
      <c r="B27" s="119"/>
      <c r="C27" s="118"/>
      <c r="D27" s="118"/>
      <c r="E27" s="315" t="s">
        <v>1</v>
      </c>
      <c r="F27" s="315"/>
      <c r="G27" s="315"/>
      <c r="H27" s="315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ROUND(J129,2)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8" t="s">
        <v>42</v>
      </c>
      <c r="E33" s="113" t="s">
        <v>43</v>
      </c>
      <c r="F33" s="129">
        <f>ROUND((SUM(BE129:BE280)),2)</f>
        <v>0</v>
      </c>
      <c r="G33" s="33"/>
      <c r="H33" s="33"/>
      <c r="I33" s="130">
        <v>0.21</v>
      </c>
      <c r="J33" s="129">
        <f>ROUND(((SUM(BE129:BE280))*I33),2)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3" t="s">
        <v>44</v>
      </c>
      <c r="F34" s="129">
        <f>ROUND((SUM(BF129:BF280)),2)</f>
        <v>0</v>
      </c>
      <c r="G34" s="33"/>
      <c r="H34" s="33"/>
      <c r="I34" s="130">
        <v>0.15</v>
      </c>
      <c r="J34" s="129">
        <f>ROUND(((SUM(BF129:BF280))*I34),2)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3" t="s">
        <v>45</v>
      </c>
      <c r="F35" s="129">
        <f>ROUND((SUM(BG129:BG280)),2)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3" t="s">
        <v>46</v>
      </c>
      <c r="F36" s="129">
        <f>ROUND((SUM(BH129:BH280)),2)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3" t="s">
        <v>47</v>
      </c>
      <c r="F37" s="129">
        <f>ROUND((SUM(BI129:BI280)),2)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I41" s="107"/>
      <c r="L41" s="19"/>
    </row>
    <row r="42" spans="2:12" s="1" customFormat="1" ht="14.45" customHeight="1">
      <c r="B42" s="19"/>
      <c r="I42" s="107"/>
      <c r="L42" s="19"/>
    </row>
    <row r="43" spans="2:12" s="1" customFormat="1" ht="14.45" customHeight="1">
      <c r="B43" s="19"/>
      <c r="I43" s="107"/>
      <c r="L43" s="19"/>
    </row>
    <row r="44" spans="2:12" s="1" customFormat="1" ht="14.45" customHeight="1">
      <c r="B44" s="19"/>
      <c r="I44" s="107"/>
      <c r="L44" s="19"/>
    </row>
    <row r="45" spans="2:12" s="1" customFormat="1" ht="14.45" customHeight="1">
      <c r="B45" s="19"/>
      <c r="I45" s="107"/>
      <c r="L45" s="19"/>
    </row>
    <row r="46" spans="2:12" s="1" customFormat="1" ht="14.45" customHeight="1">
      <c r="B46" s="19"/>
      <c r="I46" s="107"/>
      <c r="L46" s="19"/>
    </row>
    <row r="47" spans="2:12" s="1" customFormat="1" ht="14.45" customHeight="1">
      <c r="B47" s="19"/>
      <c r="I47" s="107"/>
      <c r="L47" s="19"/>
    </row>
    <row r="48" spans="2:12" s="1" customFormat="1" ht="14.45" customHeight="1">
      <c r="B48" s="19"/>
      <c r="I48" s="107"/>
      <c r="L48" s="19"/>
    </row>
    <row r="49" spans="2:12" s="1" customFormat="1" ht="14.45" customHeight="1">
      <c r="B49" s="19"/>
      <c r="I49" s="107"/>
      <c r="L49" s="19"/>
    </row>
    <row r="50" spans="2:12" s="2" customFormat="1" ht="14.45" customHeight="1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7" t="str">
        <f>E7</f>
        <v>Nové Strašecí ON - oprava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112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86" t="str">
        <f>E9</f>
        <v>001 - Oprava střechy</v>
      </c>
      <c r="F87" s="306"/>
      <c r="G87" s="306"/>
      <c r="H87" s="306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žst. Nové Strašecí</v>
      </c>
      <c r="G89" s="35"/>
      <c r="H89" s="35"/>
      <c r="I89" s="116" t="s">
        <v>22</v>
      </c>
      <c r="J89" s="65" t="str">
        <f>IF(J12="","",J12)</f>
        <v>25. 2. 2020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Správa železnic, státní organizace</v>
      </c>
      <c r="G91" s="35"/>
      <c r="H91" s="35"/>
      <c r="I91" s="116" t="s">
        <v>32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30</v>
      </c>
      <c r="D92" s="35"/>
      <c r="E92" s="35"/>
      <c r="F92" s="26" t="str">
        <f>IF(E18="","",E18)</f>
        <v>Vyplň údaj</v>
      </c>
      <c r="G92" s="35"/>
      <c r="H92" s="35"/>
      <c r="I92" s="116" t="s">
        <v>35</v>
      </c>
      <c r="J92" s="31" t="str">
        <f>E24</f>
        <v>L. Ulrich, DiS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55" t="s">
        <v>115</v>
      </c>
      <c r="D94" s="156"/>
      <c r="E94" s="156"/>
      <c r="F94" s="156"/>
      <c r="G94" s="156"/>
      <c r="H94" s="156"/>
      <c r="I94" s="157"/>
      <c r="J94" s="158" t="s">
        <v>116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59" t="s">
        <v>117</v>
      </c>
      <c r="D96" s="35"/>
      <c r="E96" s="35"/>
      <c r="F96" s="35"/>
      <c r="G96" s="35"/>
      <c r="H96" s="35"/>
      <c r="I96" s="114"/>
      <c r="J96" s="83">
        <f>J129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118</v>
      </c>
    </row>
    <row r="97" spans="2:12" s="9" customFormat="1" ht="24.95" customHeight="1">
      <c r="B97" s="160"/>
      <c r="C97" s="161"/>
      <c r="D97" s="162" t="s">
        <v>119</v>
      </c>
      <c r="E97" s="163"/>
      <c r="F97" s="163"/>
      <c r="G97" s="163"/>
      <c r="H97" s="163"/>
      <c r="I97" s="164"/>
      <c r="J97" s="165">
        <f>J130</f>
        <v>0</v>
      </c>
      <c r="K97" s="161"/>
      <c r="L97" s="166"/>
    </row>
    <row r="98" spans="2:12" s="9" customFormat="1" ht="24.95" customHeight="1">
      <c r="B98" s="160"/>
      <c r="C98" s="161"/>
      <c r="D98" s="162" t="s">
        <v>120</v>
      </c>
      <c r="E98" s="163"/>
      <c r="F98" s="163"/>
      <c r="G98" s="163"/>
      <c r="H98" s="163"/>
      <c r="I98" s="164"/>
      <c r="J98" s="165">
        <f>J133</f>
        <v>0</v>
      </c>
      <c r="K98" s="161"/>
      <c r="L98" s="166"/>
    </row>
    <row r="99" spans="2:12" s="10" customFormat="1" ht="19.9" customHeight="1">
      <c r="B99" s="167"/>
      <c r="C99" s="168"/>
      <c r="D99" s="169" t="s">
        <v>121</v>
      </c>
      <c r="E99" s="170"/>
      <c r="F99" s="170"/>
      <c r="G99" s="170"/>
      <c r="H99" s="170"/>
      <c r="I99" s="171"/>
      <c r="J99" s="172">
        <f>J134</f>
        <v>0</v>
      </c>
      <c r="K99" s="168"/>
      <c r="L99" s="173"/>
    </row>
    <row r="100" spans="2:12" s="10" customFormat="1" ht="19.9" customHeight="1">
      <c r="B100" s="167"/>
      <c r="C100" s="168"/>
      <c r="D100" s="169" t="s">
        <v>122</v>
      </c>
      <c r="E100" s="170"/>
      <c r="F100" s="170"/>
      <c r="G100" s="170"/>
      <c r="H100" s="170"/>
      <c r="I100" s="171"/>
      <c r="J100" s="172">
        <f>J138</f>
        <v>0</v>
      </c>
      <c r="K100" s="168"/>
      <c r="L100" s="173"/>
    </row>
    <row r="101" spans="2:12" s="10" customFormat="1" ht="19.9" customHeight="1">
      <c r="B101" s="167"/>
      <c r="C101" s="168"/>
      <c r="D101" s="169" t="s">
        <v>123</v>
      </c>
      <c r="E101" s="170"/>
      <c r="F101" s="170"/>
      <c r="G101" s="170"/>
      <c r="H101" s="170"/>
      <c r="I101" s="171"/>
      <c r="J101" s="172">
        <f>J144</f>
        <v>0</v>
      </c>
      <c r="K101" s="168"/>
      <c r="L101" s="173"/>
    </row>
    <row r="102" spans="2:12" s="10" customFormat="1" ht="19.9" customHeight="1">
      <c r="B102" s="167"/>
      <c r="C102" s="168"/>
      <c r="D102" s="169" t="s">
        <v>124</v>
      </c>
      <c r="E102" s="170"/>
      <c r="F102" s="170"/>
      <c r="G102" s="170"/>
      <c r="H102" s="170"/>
      <c r="I102" s="171"/>
      <c r="J102" s="172">
        <f>J155</f>
        <v>0</v>
      </c>
      <c r="K102" s="168"/>
      <c r="L102" s="173"/>
    </row>
    <row r="103" spans="2:12" s="9" customFormat="1" ht="24.95" customHeight="1">
      <c r="B103" s="160"/>
      <c r="C103" s="161"/>
      <c r="D103" s="162" t="s">
        <v>125</v>
      </c>
      <c r="E103" s="163"/>
      <c r="F103" s="163"/>
      <c r="G103" s="163"/>
      <c r="H103" s="163"/>
      <c r="I103" s="164"/>
      <c r="J103" s="165">
        <f>J157</f>
        <v>0</v>
      </c>
      <c r="K103" s="161"/>
      <c r="L103" s="166"/>
    </row>
    <row r="104" spans="2:12" s="10" customFormat="1" ht="19.9" customHeight="1">
      <c r="B104" s="167"/>
      <c r="C104" s="168"/>
      <c r="D104" s="169" t="s">
        <v>126</v>
      </c>
      <c r="E104" s="170"/>
      <c r="F104" s="170"/>
      <c r="G104" s="170"/>
      <c r="H104" s="170"/>
      <c r="I104" s="171"/>
      <c r="J104" s="172">
        <f>J158</f>
        <v>0</v>
      </c>
      <c r="K104" s="168"/>
      <c r="L104" s="173"/>
    </row>
    <row r="105" spans="2:12" s="10" customFormat="1" ht="19.9" customHeight="1">
      <c r="B105" s="167"/>
      <c r="C105" s="168"/>
      <c r="D105" s="169" t="s">
        <v>127</v>
      </c>
      <c r="E105" s="170"/>
      <c r="F105" s="170"/>
      <c r="G105" s="170"/>
      <c r="H105" s="170"/>
      <c r="I105" s="171"/>
      <c r="J105" s="172">
        <f>J161</f>
        <v>0</v>
      </c>
      <c r="K105" s="168"/>
      <c r="L105" s="173"/>
    </row>
    <row r="106" spans="2:12" s="10" customFormat="1" ht="19.9" customHeight="1">
      <c r="B106" s="167"/>
      <c r="C106" s="168"/>
      <c r="D106" s="169" t="s">
        <v>128</v>
      </c>
      <c r="E106" s="170"/>
      <c r="F106" s="170"/>
      <c r="G106" s="170"/>
      <c r="H106" s="170"/>
      <c r="I106" s="171"/>
      <c r="J106" s="172">
        <f>J204</f>
        <v>0</v>
      </c>
      <c r="K106" s="168"/>
      <c r="L106" s="173"/>
    </row>
    <row r="107" spans="2:12" s="10" customFormat="1" ht="19.9" customHeight="1">
      <c r="B107" s="167"/>
      <c r="C107" s="168"/>
      <c r="D107" s="169" t="s">
        <v>129</v>
      </c>
      <c r="E107" s="170"/>
      <c r="F107" s="170"/>
      <c r="G107" s="170"/>
      <c r="H107" s="170"/>
      <c r="I107" s="171"/>
      <c r="J107" s="172">
        <f>J247</f>
        <v>0</v>
      </c>
      <c r="K107" s="168"/>
      <c r="L107" s="173"/>
    </row>
    <row r="108" spans="2:12" s="10" customFormat="1" ht="19.9" customHeight="1">
      <c r="B108" s="167"/>
      <c r="C108" s="168"/>
      <c r="D108" s="169" t="s">
        <v>130</v>
      </c>
      <c r="E108" s="170"/>
      <c r="F108" s="170"/>
      <c r="G108" s="170"/>
      <c r="H108" s="170"/>
      <c r="I108" s="171"/>
      <c r="J108" s="172">
        <f>J253</f>
        <v>0</v>
      </c>
      <c r="K108" s="168"/>
      <c r="L108" s="173"/>
    </row>
    <row r="109" spans="2:12" s="10" customFormat="1" ht="19.9" customHeight="1">
      <c r="B109" s="167"/>
      <c r="C109" s="168"/>
      <c r="D109" s="169" t="s">
        <v>131</v>
      </c>
      <c r="E109" s="170"/>
      <c r="F109" s="170"/>
      <c r="G109" s="170"/>
      <c r="H109" s="170"/>
      <c r="I109" s="171"/>
      <c r="J109" s="172">
        <f>J261</f>
        <v>0</v>
      </c>
      <c r="K109" s="168"/>
      <c r="L109" s="173"/>
    </row>
    <row r="110" spans="1:31" s="2" customFormat="1" ht="21.75" customHeight="1">
      <c r="A110" s="33"/>
      <c r="B110" s="34"/>
      <c r="C110" s="35"/>
      <c r="D110" s="35"/>
      <c r="E110" s="35"/>
      <c r="F110" s="35"/>
      <c r="G110" s="35"/>
      <c r="H110" s="35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53"/>
      <c r="C111" s="54"/>
      <c r="D111" s="54"/>
      <c r="E111" s="54"/>
      <c r="F111" s="54"/>
      <c r="G111" s="54"/>
      <c r="H111" s="54"/>
      <c r="I111" s="151"/>
      <c r="J111" s="54"/>
      <c r="K111" s="54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5"/>
      <c r="C115" s="56"/>
      <c r="D115" s="56"/>
      <c r="E115" s="56"/>
      <c r="F115" s="56"/>
      <c r="G115" s="56"/>
      <c r="H115" s="56"/>
      <c r="I115" s="154"/>
      <c r="J115" s="56"/>
      <c r="K115" s="56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2" t="s">
        <v>132</v>
      </c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5"/>
      <c r="D117" s="35"/>
      <c r="E117" s="35"/>
      <c r="F117" s="35"/>
      <c r="G117" s="35"/>
      <c r="H117" s="35"/>
      <c r="I117" s="114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16</v>
      </c>
      <c r="D118" s="35"/>
      <c r="E118" s="35"/>
      <c r="F118" s="35"/>
      <c r="G118" s="35"/>
      <c r="H118" s="35"/>
      <c r="I118" s="114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5"/>
      <c r="D119" s="35"/>
      <c r="E119" s="307" t="str">
        <f>E7</f>
        <v>Nové Strašecí ON - oprava</v>
      </c>
      <c r="F119" s="308"/>
      <c r="G119" s="308"/>
      <c r="H119" s="308"/>
      <c r="I119" s="114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112</v>
      </c>
      <c r="D120" s="35"/>
      <c r="E120" s="35"/>
      <c r="F120" s="35"/>
      <c r="G120" s="35"/>
      <c r="H120" s="35"/>
      <c r="I120" s="114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5"/>
      <c r="D121" s="35"/>
      <c r="E121" s="286" t="str">
        <f>E9</f>
        <v>001 - Oprava střechy</v>
      </c>
      <c r="F121" s="306"/>
      <c r="G121" s="306"/>
      <c r="H121" s="306"/>
      <c r="I121" s="114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114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20</v>
      </c>
      <c r="D123" s="35"/>
      <c r="E123" s="35"/>
      <c r="F123" s="26" t="str">
        <f>F12</f>
        <v>žst. Nové Strašecí</v>
      </c>
      <c r="G123" s="35"/>
      <c r="H123" s="35"/>
      <c r="I123" s="116" t="s">
        <v>22</v>
      </c>
      <c r="J123" s="65" t="str">
        <f>IF(J12="","",J12)</f>
        <v>25. 2. 2020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5"/>
      <c r="D124" s="35"/>
      <c r="E124" s="35"/>
      <c r="F124" s="35"/>
      <c r="G124" s="35"/>
      <c r="H124" s="35"/>
      <c r="I124" s="114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24</v>
      </c>
      <c r="D125" s="35"/>
      <c r="E125" s="35"/>
      <c r="F125" s="26" t="str">
        <f>E15</f>
        <v>Správa železnic, státní organizace</v>
      </c>
      <c r="G125" s="35"/>
      <c r="H125" s="35"/>
      <c r="I125" s="116" t="s">
        <v>32</v>
      </c>
      <c r="J125" s="31" t="str">
        <f>E21</f>
        <v xml:space="preserve"> </v>
      </c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30</v>
      </c>
      <c r="D126" s="35"/>
      <c r="E126" s="35"/>
      <c r="F126" s="26" t="str">
        <f>IF(E18="","",E18)</f>
        <v>Vyplň údaj</v>
      </c>
      <c r="G126" s="35"/>
      <c r="H126" s="35"/>
      <c r="I126" s="116" t="s">
        <v>35</v>
      </c>
      <c r="J126" s="31" t="str">
        <f>E24</f>
        <v>L. Ulrich, DiS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5"/>
      <c r="D127" s="35"/>
      <c r="E127" s="35"/>
      <c r="F127" s="35"/>
      <c r="G127" s="35"/>
      <c r="H127" s="35"/>
      <c r="I127" s="114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74"/>
      <c r="B128" s="175"/>
      <c r="C128" s="176" t="s">
        <v>133</v>
      </c>
      <c r="D128" s="177" t="s">
        <v>63</v>
      </c>
      <c r="E128" s="177" t="s">
        <v>59</v>
      </c>
      <c r="F128" s="177" t="s">
        <v>60</v>
      </c>
      <c r="G128" s="177" t="s">
        <v>134</v>
      </c>
      <c r="H128" s="177" t="s">
        <v>135</v>
      </c>
      <c r="I128" s="178" t="s">
        <v>136</v>
      </c>
      <c r="J128" s="179" t="s">
        <v>116</v>
      </c>
      <c r="K128" s="180" t="s">
        <v>137</v>
      </c>
      <c r="L128" s="181"/>
      <c r="M128" s="74" t="s">
        <v>1</v>
      </c>
      <c r="N128" s="75" t="s">
        <v>42</v>
      </c>
      <c r="O128" s="75" t="s">
        <v>138</v>
      </c>
      <c r="P128" s="75" t="s">
        <v>139</v>
      </c>
      <c r="Q128" s="75" t="s">
        <v>140</v>
      </c>
      <c r="R128" s="75" t="s">
        <v>141</v>
      </c>
      <c r="S128" s="75" t="s">
        <v>142</v>
      </c>
      <c r="T128" s="76" t="s">
        <v>143</v>
      </c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</row>
    <row r="129" spans="1:63" s="2" customFormat="1" ht="22.9" customHeight="1">
      <c r="A129" s="33"/>
      <c r="B129" s="34"/>
      <c r="C129" s="81" t="s">
        <v>144</v>
      </c>
      <c r="D129" s="35"/>
      <c r="E129" s="35"/>
      <c r="F129" s="35"/>
      <c r="G129" s="35"/>
      <c r="H129" s="35"/>
      <c r="I129" s="114"/>
      <c r="J129" s="182">
        <f>BK129</f>
        <v>0</v>
      </c>
      <c r="K129" s="35"/>
      <c r="L129" s="38"/>
      <c r="M129" s="77"/>
      <c r="N129" s="183"/>
      <c r="O129" s="78"/>
      <c r="P129" s="184">
        <f>P130+P133+P157</f>
        <v>0</v>
      </c>
      <c r="Q129" s="78"/>
      <c r="R129" s="184">
        <f>R130+R133+R157</f>
        <v>49.46555474</v>
      </c>
      <c r="S129" s="78"/>
      <c r="T129" s="185">
        <f>T130+T133+T157</f>
        <v>30.604304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77</v>
      </c>
      <c r="AU129" s="16" t="s">
        <v>118</v>
      </c>
      <c r="BK129" s="186">
        <f>BK130+BK133+BK157</f>
        <v>0</v>
      </c>
    </row>
    <row r="130" spans="2:63" s="12" customFormat="1" ht="25.9" customHeight="1">
      <c r="B130" s="187"/>
      <c r="C130" s="188"/>
      <c r="D130" s="189" t="s">
        <v>77</v>
      </c>
      <c r="E130" s="190" t="s">
        <v>145</v>
      </c>
      <c r="F130" s="190" t="s">
        <v>146</v>
      </c>
      <c r="G130" s="188"/>
      <c r="H130" s="188"/>
      <c r="I130" s="191"/>
      <c r="J130" s="192">
        <f>BK130</f>
        <v>0</v>
      </c>
      <c r="K130" s="188"/>
      <c r="L130" s="193"/>
      <c r="M130" s="194"/>
      <c r="N130" s="195"/>
      <c r="O130" s="195"/>
      <c r="P130" s="196">
        <f>SUM(P131:P132)</f>
        <v>0</v>
      </c>
      <c r="Q130" s="195"/>
      <c r="R130" s="196">
        <f>SUM(R131:R132)</f>
        <v>0</v>
      </c>
      <c r="S130" s="195"/>
      <c r="T130" s="197">
        <f>SUM(T131:T132)</f>
        <v>0</v>
      </c>
      <c r="AR130" s="198" t="s">
        <v>147</v>
      </c>
      <c r="AT130" s="199" t="s">
        <v>77</v>
      </c>
      <c r="AU130" s="199" t="s">
        <v>78</v>
      </c>
      <c r="AY130" s="198" t="s">
        <v>148</v>
      </c>
      <c r="BK130" s="200">
        <f>SUM(BK131:BK132)</f>
        <v>0</v>
      </c>
    </row>
    <row r="131" spans="1:65" s="2" customFormat="1" ht="16.5" customHeight="1">
      <c r="A131" s="33"/>
      <c r="B131" s="34"/>
      <c r="C131" s="201" t="s">
        <v>86</v>
      </c>
      <c r="D131" s="201" t="s">
        <v>149</v>
      </c>
      <c r="E131" s="202" t="s">
        <v>150</v>
      </c>
      <c r="F131" s="203" t="s">
        <v>146</v>
      </c>
      <c r="G131" s="204" t="s">
        <v>1</v>
      </c>
      <c r="H131" s="205">
        <v>0</v>
      </c>
      <c r="I131" s="206"/>
      <c r="J131" s="207">
        <f>ROUND(I131*H131,2)</f>
        <v>0</v>
      </c>
      <c r="K131" s="208"/>
      <c r="L131" s="38"/>
      <c r="M131" s="209" t="s">
        <v>1</v>
      </c>
      <c r="N131" s="210" t="s">
        <v>43</v>
      </c>
      <c r="O131" s="70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3" t="s">
        <v>151</v>
      </c>
      <c r="AT131" s="213" t="s">
        <v>149</v>
      </c>
      <c r="AU131" s="213" t="s">
        <v>86</v>
      </c>
      <c r="AY131" s="16" t="s">
        <v>148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6" t="s">
        <v>86</v>
      </c>
      <c r="BK131" s="214">
        <f>ROUND(I131*H131,2)</f>
        <v>0</v>
      </c>
      <c r="BL131" s="16" t="s">
        <v>151</v>
      </c>
      <c r="BM131" s="213" t="s">
        <v>152</v>
      </c>
    </row>
    <row r="132" spans="1:47" s="2" customFormat="1" ht="146.25">
      <c r="A132" s="33"/>
      <c r="B132" s="34"/>
      <c r="C132" s="35"/>
      <c r="D132" s="215" t="s">
        <v>153</v>
      </c>
      <c r="E132" s="35"/>
      <c r="F132" s="216" t="s">
        <v>154</v>
      </c>
      <c r="G132" s="35"/>
      <c r="H132" s="35"/>
      <c r="I132" s="114"/>
      <c r="J132" s="35"/>
      <c r="K132" s="35"/>
      <c r="L132" s="38"/>
      <c r="M132" s="217"/>
      <c r="N132" s="218"/>
      <c r="O132" s="70"/>
      <c r="P132" s="70"/>
      <c r="Q132" s="70"/>
      <c r="R132" s="70"/>
      <c r="S132" s="70"/>
      <c r="T132" s="7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153</v>
      </c>
      <c r="AU132" s="16" t="s">
        <v>86</v>
      </c>
    </row>
    <row r="133" spans="2:63" s="12" customFormat="1" ht="25.9" customHeight="1">
      <c r="B133" s="187"/>
      <c r="C133" s="188"/>
      <c r="D133" s="189" t="s">
        <v>77</v>
      </c>
      <c r="E133" s="190" t="s">
        <v>155</v>
      </c>
      <c r="F133" s="190" t="s">
        <v>156</v>
      </c>
      <c r="G133" s="188"/>
      <c r="H133" s="188"/>
      <c r="I133" s="191"/>
      <c r="J133" s="192">
        <f>BK133</f>
        <v>0</v>
      </c>
      <c r="K133" s="188"/>
      <c r="L133" s="193"/>
      <c r="M133" s="194"/>
      <c r="N133" s="195"/>
      <c r="O133" s="195"/>
      <c r="P133" s="196">
        <f>P134+P138+P144+P155</f>
        <v>0</v>
      </c>
      <c r="Q133" s="195"/>
      <c r="R133" s="196">
        <f>R134+R138+R144+R155</f>
        <v>11.421774000000001</v>
      </c>
      <c r="S133" s="195"/>
      <c r="T133" s="197">
        <f>T134+T138+T144+T155</f>
        <v>9.336160000000001</v>
      </c>
      <c r="AR133" s="198" t="s">
        <v>86</v>
      </c>
      <c r="AT133" s="199" t="s">
        <v>77</v>
      </c>
      <c r="AU133" s="199" t="s">
        <v>78</v>
      </c>
      <c r="AY133" s="198" t="s">
        <v>148</v>
      </c>
      <c r="BK133" s="200">
        <f>BK134+BK138+BK144+BK155</f>
        <v>0</v>
      </c>
    </row>
    <row r="134" spans="2:63" s="12" customFormat="1" ht="22.9" customHeight="1">
      <c r="B134" s="187"/>
      <c r="C134" s="188"/>
      <c r="D134" s="189" t="s">
        <v>77</v>
      </c>
      <c r="E134" s="219" t="s">
        <v>157</v>
      </c>
      <c r="F134" s="219" t="s">
        <v>158</v>
      </c>
      <c r="G134" s="188"/>
      <c r="H134" s="188"/>
      <c r="I134" s="191"/>
      <c r="J134" s="220">
        <f>BK134</f>
        <v>0</v>
      </c>
      <c r="K134" s="188"/>
      <c r="L134" s="193"/>
      <c r="M134" s="194"/>
      <c r="N134" s="195"/>
      <c r="O134" s="195"/>
      <c r="P134" s="196">
        <f>SUM(P135:P137)</f>
        <v>0</v>
      </c>
      <c r="Q134" s="195"/>
      <c r="R134" s="196">
        <f>SUM(R135:R137)</f>
        <v>11.421774000000001</v>
      </c>
      <c r="S134" s="195"/>
      <c r="T134" s="197">
        <f>SUM(T135:T137)</f>
        <v>0</v>
      </c>
      <c r="AR134" s="198" t="s">
        <v>86</v>
      </c>
      <c r="AT134" s="199" t="s">
        <v>77</v>
      </c>
      <c r="AU134" s="199" t="s">
        <v>86</v>
      </c>
      <c r="AY134" s="198" t="s">
        <v>148</v>
      </c>
      <c r="BK134" s="200">
        <f>SUM(BK135:BK137)</f>
        <v>0</v>
      </c>
    </row>
    <row r="135" spans="1:65" s="2" customFormat="1" ht="33" customHeight="1">
      <c r="A135" s="33"/>
      <c r="B135" s="34"/>
      <c r="C135" s="201" t="s">
        <v>88</v>
      </c>
      <c r="D135" s="201" t="s">
        <v>149</v>
      </c>
      <c r="E135" s="202" t="s">
        <v>159</v>
      </c>
      <c r="F135" s="203" t="s">
        <v>160</v>
      </c>
      <c r="G135" s="204" t="s">
        <v>161</v>
      </c>
      <c r="H135" s="205">
        <v>5.04</v>
      </c>
      <c r="I135" s="206"/>
      <c r="J135" s="207">
        <f>ROUND(I135*H135,2)</f>
        <v>0</v>
      </c>
      <c r="K135" s="208"/>
      <c r="L135" s="38"/>
      <c r="M135" s="209" t="s">
        <v>1</v>
      </c>
      <c r="N135" s="210" t="s">
        <v>43</v>
      </c>
      <c r="O135" s="70"/>
      <c r="P135" s="211">
        <f>O135*H135</f>
        <v>0</v>
      </c>
      <c r="Q135" s="211">
        <v>1.8056</v>
      </c>
      <c r="R135" s="211">
        <f>Q135*H135</f>
        <v>9.100224</v>
      </c>
      <c r="S135" s="211">
        <v>0</v>
      </c>
      <c r="T135" s="21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3" t="s">
        <v>147</v>
      </c>
      <c r="AT135" s="213" t="s">
        <v>149</v>
      </c>
      <c r="AU135" s="213" t="s">
        <v>88</v>
      </c>
      <c r="AY135" s="16" t="s">
        <v>148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6" t="s">
        <v>86</v>
      </c>
      <c r="BK135" s="214">
        <f>ROUND(I135*H135,2)</f>
        <v>0</v>
      </c>
      <c r="BL135" s="16" t="s">
        <v>147</v>
      </c>
      <c r="BM135" s="213" t="s">
        <v>162</v>
      </c>
    </row>
    <row r="136" spans="2:51" s="13" customFormat="1" ht="12">
      <c r="B136" s="221"/>
      <c r="C136" s="222"/>
      <c r="D136" s="215" t="s">
        <v>163</v>
      </c>
      <c r="E136" s="223" t="s">
        <v>1</v>
      </c>
      <c r="F136" s="224" t="s">
        <v>164</v>
      </c>
      <c r="G136" s="222"/>
      <c r="H136" s="225">
        <v>5.04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163</v>
      </c>
      <c r="AU136" s="231" t="s">
        <v>88</v>
      </c>
      <c r="AV136" s="13" t="s">
        <v>88</v>
      </c>
      <c r="AW136" s="13" t="s">
        <v>34</v>
      </c>
      <c r="AX136" s="13" t="s">
        <v>86</v>
      </c>
      <c r="AY136" s="231" t="s">
        <v>148</v>
      </c>
    </row>
    <row r="137" spans="1:65" s="2" customFormat="1" ht="21.75" customHeight="1">
      <c r="A137" s="33"/>
      <c r="B137" s="34"/>
      <c r="C137" s="201" t="s">
        <v>157</v>
      </c>
      <c r="D137" s="201" t="s">
        <v>149</v>
      </c>
      <c r="E137" s="202" t="s">
        <v>165</v>
      </c>
      <c r="F137" s="203" t="s">
        <v>166</v>
      </c>
      <c r="G137" s="204" t="s">
        <v>167</v>
      </c>
      <c r="H137" s="205">
        <v>9</v>
      </c>
      <c r="I137" s="206"/>
      <c r="J137" s="207">
        <f>ROUND(I137*H137,2)</f>
        <v>0</v>
      </c>
      <c r="K137" s="208"/>
      <c r="L137" s="38"/>
      <c r="M137" s="209" t="s">
        <v>1</v>
      </c>
      <c r="N137" s="210" t="s">
        <v>43</v>
      </c>
      <c r="O137" s="70"/>
      <c r="P137" s="211">
        <f>O137*H137</f>
        <v>0</v>
      </c>
      <c r="Q137" s="211">
        <v>0.25795</v>
      </c>
      <c r="R137" s="211">
        <f>Q137*H137</f>
        <v>2.3215500000000002</v>
      </c>
      <c r="S137" s="211">
        <v>0</v>
      </c>
      <c r="T137" s="21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3" t="s">
        <v>147</v>
      </c>
      <c r="AT137" s="213" t="s">
        <v>149</v>
      </c>
      <c r="AU137" s="213" t="s">
        <v>88</v>
      </c>
      <c r="AY137" s="16" t="s">
        <v>148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6" t="s">
        <v>86</v>
      </c>
      <c r="BK137" s="214">
        <f>ROUND(I137*H137,2)</f>
        <v>0</v>
      </c>
      <c r="BL137" s="16" t="s">
        <v>147</v>
      </c>
      <c r="BM137" s="213" t="s">
        <v>168</v>
      </c>
    </row>
    <row r="138" spans="2:63" s="12" customFormat="1" ht="22.9" customHeight="1">
      <c r="B138" s="187"/>
      <c r="C138" s="188"/>
      <c r="D138" s="189" t="s">
        <v>77</v>
      </c>
      <c r="E138" s="219" t="s">
        <v>169</v>
      </c>
      <c r="F138" s="219" t="s">
        <v>170</v>
      </c>
      <c r="G138" s="188"/>
      <c r="H138" s="188"/>
      <c r="I138" s="191"/>
      <c r="J138" s="220">
        <f>BK138</f>
        <v>0</v>
      </c>
      <c r="K138" s="188"/>
      <c r="L138" s="193"/>
      <c r="M138" s="194"/>
      <c r="N138" s="195"/>
      <c r="O138" s="195"/>
      <c r="P138" s="196">
        <f>SUM(P139:P143)</f>
        <v>0</v>
      </c>
      <c r="Q138" s="195"/>
      <c r="R138" s="196">
        <f>SUM(R139:R143)</f>
        <v>0</v>
      </c>
      <c r="S138" s="195"/>
      <c r="T138" s="197">
        <f>SUM(T139:T143)</f>
        <v>9.336160000000001</v>
      </c>
      <c r="AR138" s="198" t="s">
        <v>86</v>
      </c>
      <c r="AT138" s="199" t="s">
        <v>77</v>
      </c>
      <c r="AU138" s="199" t="s">
        <v>86</v>
      </c>
      <c r="AY138" s="198" t="s">
        <v>148</v>
      </c>
      <c r="BK138" s="200">
        <f>SUM(BK139:BK143)</f>
        <v>0</v>
      </c>
    </row>
    <row r="139" spans="1:65" s="2" customFormat="1" ht="21.75" customHeight="1">
      <c r="A139" s="33"/>
      <c r="B139" s="34"/>
      <c r="C139" s="201" t="s">
        <v>147</v>
      </c>
      <c r="D139" s="201" t="s">
        <v>149</v>
      </c>
      <c r="E139" s="202" t="s">
        <v>171</v>
      </c>
      <c r="F139" s="203" t="s">
        <v>172</v>
      </c>
      <c r="G139" s="204" t="s">
        <v>173</v>
      </c>
      <c r="H139" s="205">
        <v>1</v>
      </c>
      <c r="I139" s="206"/>
      <c r="J139" s="207">
        <f>ROUND(I139*H139,2)</f>
        <v>0</v>
      </c>
      <c r="K139" s="208"/>
      <c r="L139" s="38"/>
      <c r="M139" s="209" t="s">
        <v>1</v>
      </c>
      <c r="N139" s="210" t="s">
        <v>43</v>
      </c>
      <c r="O139" s="70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3" t="s">
        <v>147</v>
      </c>
      <c r="AT139" s="213" t="s">
        <v>149</v>
      </c>
      <c r="AU139" s="213" t="s">
        <v>88</v>
      </c>
      <c r="AY139" s="16" t="s">
        <v>148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6" t="s">
        <v>86</v>
      </c>
      <c r="BK139" s="214">
        <f>ROUND(I139*H139,2)</f>
        <v>0</v>
      </c>
      <c r="BL139" s="16" t="s">
        <v>147</v>
      </c>
      <c r="BM139" s="213" t="s">
        <v>174</v>
      </c>
    </row>
    <row r="140" spans="1:65" s="2" customFormat="1" ht="33" customHeight="1">
      <c r="A140" s="33"/>
      <c r="B140" s="34"/>
      <c r="C140" s="201" t="s">
        <v>175</v>
      </c>
      <c r="D140" s="201" t="s">
        <v>149</v>
      </c>
      <c r="E140" s="202" t="s">
        <v>176</v>
      </c>
      <c r="F140" s="203" t="s">
        <v>177</v>
      </c>
      <c r="G140" s="204" t="s">
        <v>173</v>
      </c>
      <c r="H140" s="205">
        <v>1</v>
      </c>
      <c r="I140" s="206"/>
      <c r="J140" s="207">
        <f>ROUND(I140*H140,2)</f>
        <v>0</v>
      </c>
      <c r="K140" s="208"/>
      <c r="L140" s="38"/>
      <c r="M140" s="209" t="s">
        <v>1</v>
      </c>
      <c r="N140" s="210" t="s">
        <v>43</v>
      </c>
      <c r="O140" s="70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3" t="s">
        <v>147</v>
      </c>
      <c r="AT140" s="213" t="s">
        <v>149</v>
      </c>
      <c r="AU140" s="213" t="s">
        <v>88</v>
      </c>
      <c r="AY140" s="16" t="s">
        <v>148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6" t="s">
        <v>86</v>
      </c>
      <c r="BK140" s="214">
        <f>ROUND(I140*H140,2)</f>
        <v>0</v>
      </c>
      <c r="BL140" s="16" t="s">
        <v>147</v>
      </c>
      <c r="BM140" s="213" t="s">
        <v>178</v>
      </c>
    </row>
    <row r="141" spans="1:65" s="2" customFormat="1" ht="21.75" customHeight="1">
      <c r="A141" s="33"/>
      <c r="B141" s="34"/>
      <c r="C141" s="201" t="s">
        <v>179</v>
      </c>
      <c r="D141" s="201" t="s">
        <v>149</v>
      </c>
      <c r="E141" s="202" t="s">
        <v>180</v>
      </c>
      <c r="F141" s="203" t="s">
        <v>181</v>
      </c>
      <c r="G141" s="204" t="s">
        <v>161</v>
      </c>
      <c r="H141" s="205">
        <v>5.04</v>
      </c>
      <c r="I141" s="206"/>
      <c r="J141" s="207">
        <f>ROUND(I141*H141,2)</f>
        <v>0</v>
      </c>
      <c r="K141" s="208"/>
      <c r="L141" s="38"/>
      <c r="M141" s="209" t="s">
        <v>1</v>
      </c>
      <c r="N141" s="210" t="s">
        <v>43</v>
      </c>
      <c r="O141" s="70"/>
      <c r="P141" s="211">
        <f>O141*H141</f>
        <v>0</v>
      </c>
      <c r="Q141" s="211">
        <v>0</v>
      </c>
      <c r="R141" s="211">
        <f>Q141*H141</f>
        <v>0</v>
      </c>
      <c r="S141" s="211">
        <v>1.594</v>
      </c>
      <c r="T141" s="212">
        <f>S141*H141</f>
        <v>8.033760000000001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3" t="s">
        <v>147</v>
      </c>
      <c r="AT141" s="213" t="s">
        <v>149</v>
      </c>
      <c r="AU141" s="213" t="s">
        <v>88</v>
      </c>
      <c r="AY141" s="16" t="s">
        <v>148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6" t="s">
        <v>86</v>
      </c>
      <c r="BK141" s="214">
        <f>ROUND(I141*H141,2)</f>
        <v>0</v>
      </c>
      <c r="BL141" s="16" t="s">
        <v>147</v>
      </c>
      <c r="BM141" s="213" t="s">
        <v>182</v>
      </c>
    </row>
    <row r="142" spans="1:65" s="2" customFormat="1" ht="16.5" customHeight="1">
      <c r="A142" s="33"/>
      <c r="B142" s="34"/>
      <c r="C142" s="201" t="s">
        <v>183</v>
      </c>
      <c r="D142" s="201" t="s">
        <v>149</v>
      </c>
      <c r="E142" s="202" t="s">
        <v>184</v>
      </c>
      <c r="F142" s="203" t="s">
        <v>185</v>
      </c>
      <c r="G142" s="204" t="s">
        <v>186</v>
      </c>
      <c r="H142" s="205">
        <v>7.4</v>
      </c>
      <c r="I142" s="206"/>
      <c r="J142" s="207">
        <f>ROUND(I142*H142,2)</f>
        <v>0</v>
      </c>
      <c r="K142" s="208"/>
      <c r="L142" s="38"/>
      <c r="M142" s="209" t="s">
        <v>1</v>
      </c>
      <c r="N142" s="210" t="s">
        <v>43</v>
      </c>
      <c r="O142" s="70"/>
      <c r="P142" s="211">
        <f>O142*H142</f>
        <v>0</v>
      </c>
      <c r="Q142" s="211">
        <v>0</v>
      </c>
      <c r="R142" s="211">
        <f>Q142*H142</f>
        <v>0</v>
      </c>
      <c r="S142" s="211">
        <v>0.176</v>
      </c>
      <c r="T142" s="212">
        <f>S142*H142</f>
        <v>1.3024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3" t="s">
        <v>147</v>
      </c>
      <c r="AT142" s="213" t="s">
        <v>149</v>
      </c>
      <c r="AU142" s="213" t="s">
        <v>88</v>
      </c>
      <c r="AY142" s="16" t="s">
        <v>148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6" t="s">
        <v>86</v>
      </c>
      <c r="BK142" s="214">
        <f>ROUND(I142*H142,2)</f>
        <v>0</v>
      </c>
      <c r="BL142" s="16" t="s">
        <v>147</v>
      </c>
      <c r="BM142" s="213" t="s">
        <v>187</v>
      </c>
    </row>
    <row r="143" spans="2:51" s="13" customFormat="1" ht="12">
      <c r="B143" s="221"/>
      <c r="C143" s="222"/>
      <c r="D143" s="215" t="s">
        <v>163</v>
      </c>
      <c r="E143" s="223" t="s">
        <v>1</v>
      </c>
      <c r="F143" s="224" t="s">
        <v>188</v>
      </c>
      <c r="G143" s="222"/>
      <c r="H143" s="225">
        <v>7.4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163</v>
      </c>
      <c r="AU143" s="231" t="s">
        <v>88</v>
      </c>
      <c r="AV143" s="13" t="s">
        <v>88</v>
      </c>
      <c r="AW143" s="13" t="s">
        <v>34</v>
      </c>
      <c r="AX143" s="13" t="s">
        <v>86</v>
      </c>
      <c r="AY143" s="231" t="s">
        <v>148</v>
      </c>
    </row>
    <row r="144" spans="2:63" s="12" customFormat="1" ht="22.9" customHeight="1">
      <c r="B144" s="187"/>
      <c r="C144" s="188"/>
      <c r="D144" s="189" t="s">
        <v>77</v>
      </c>
      <c r="E144" s="219" t="s">
        <v>189</v>
      </c>
      <c r="F144" s="219" t="s">
        <v>190</v>
      </c>
      <c r="G144" s="188"/>
      <c r="H144" s="188"/>
      <c r="I144" s="191"/>
      <c r="J144" s="220">
        <f>BK144</f>
        <v>0</v>
      </c>
      <c r="K144" s="188"/>
      <c r="L144" s="193"/>
      <c r="M144" s="194"/>
      <c r="N144" s="195"/>
      <c r="O144" s="195"/>
      <c r="P144" s="196">
        <f>SUM(P145:P154)</f>
        <v>0</v>
      </c>
      <c r="Q144" s="195"/>
      <c r="R144" s="196">
        <f>SUM(R145:R154)</f>
        <v>0</v>
      </c>
      <c r="S144" s="195"/>
      <c r="T144" s="197">
        <f>SUM(T145:T154)</f>
        <v>0</v>
      </c>
      <c r="AR144" s="198" t="s">
        <v>86</v>
      </c>
      <c r="AT144" s="199" t="s">
        <v>77</v>
      </c>
      <c r="AU144" s="199" t="s">
        <v>86</v>
      </c>
      <c r="AY144" s="198" t="s">
        <v>148</v>
      </c>
      <c r="BK144" s="200">
        <f>SUM(BK145:BK154)</f>
        <v>0</v>
      </c>
    </row>
    <row r="145" spans="1:65" s="2" customFormat="1" ht="21.75" customHeight="1">
      <c r="A145" s="33"/>
      <c r="B145" s="34"/>
      <c r="C145" s="201" t="s">
        <v>191</v>
      </c>
      <c r="D145" s="201" t="s">
        <v>149</v>
      </c>
      <c r="E145" s="202" t="s">
        <v>192</v>
      </c>
      <c r="F145" s="203" t="s">
        <v>193</v>
      </c>
      <c r="G145" s="204" t="s">
        <v>194</v>
      </c>
      <c r="H145" s="205">
        <v>30.604</v>
      </c>
      <c r="I145" s="206"/>
      <c r="J145" s="207">
        <f>ROUND(I145*H145,2)</f>
        <v>0</v>
      </c>
      <c r="K145" s="208"/>
      <c r="L145" s="38"/>
      <c r="M145" s="209" t="s">
        <v>1</v>
      </c>
      <c r="N145" s="210" t="s">
        <v>43</v>
      </c>
      <c r="O145" s="70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3" t="s">
        <v>147</v>
      </c>
      <c r="AT145" s="213" t="s">
        <v>149</v>
      </c>
      <c r="AU145" s="213" t="s">
        <v>88</v>
      </c>
      <c r="AY145" s="16" t="s">
        <v>148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6" t="s">
        <v>86</v>
      </c>
      <c r="BK145" s="214">
        <f>ROUND(I145*H145,2)</f>
        <v>0</v>
      </c>
      <c r="BL145" s="16" t="s">
        <v>147</v>
      </c>
      <c r="BM145" s="213" t="s">
        <v>195</v>
      </c>
    </row>
    <row r="146" spans="1:65" s="2" customFormat="1" ht="21.75" customHeight="1">
      <c r="A146" s="33"/>
      <c r="B146" s="34"/>
      <c r="C146" s="201" t="s">
        <v>169</v>
      </c>
      <c r="D146" s="201" t="s">
        <v>149</v>
      </c>
      <c r="E146" s="202" t="s">
        <v>196</v>
      </c>
      <c r="F146" s="203" t="s">
        <v>197</v>
      </c>
      <c r="G146" s="204" t="s">
        <v>194</v>
      </c>
      <c r="H146" s="205">
        <v>30.604</v>
      </c>
      <c r="I146" s="206"/>
      <c r="J146" s="207">
        <f>ROUND(I146*H146,2)</f>
        <v>0</v>
      </c>
      <c r="K146" s="208"/>
      <c r="L146" s="38"/>
      <c r="M146" s="209" t="s">
        <v>1</v>
      </c>
      <c r="N146" s="210" t="s">
        <v>43</v>
      </c>
      <c r="O146" s="70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3" t="s">
        <v>147</v>
      </c>
      <c r="AT146" s="213" t="s">
        <v>149</v>
      </c>
      <c r="AU146" s="213" t="s">
        <v>88</v>
      </c>
      <c r="AY146" s="16" t="s">
        <v>148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6" t="s">
        <v>86</v>
      </c>
      <c r="BK146" s="214">
        <f>ROUND(I146*H146,2)</f>
        <v>0</v>
      </c>
      <c r="BL146" s="16" t="s">
        <v>147</v>
      </c>
      <c r="BM146" s="213" t="s">
        <v>198</v>
      </c>
    </row>
    <row r="147" spans="1:65" s="2" customFormat="1" ht="21.75" customHeight="1">
      <c r="A147" s="33"/>
      <c r="B147" s="34"/>
      <c r="C147" s="201" t="s">
        <v>199</v>
      </c>
      <c r="D147" s="201" t="s">
        <v>149</v>
      </c>
      <c r="E147" s="202" t="s">
        <v>200</v>
      </c>
      <c r="F147" s="203" t="s">
        <v>201</v>
      </c>
      <c r="G147" s="204" t="s">
        <v>194</v>
      </c>
      <c r="H147" s="205">
        <v>581.476</v>
      </c>
      <c r="I147" s="206"/>
      <c r="J147" s="207">
        <f>ROUND(I147*H147,2)</f>
        <v>0</v>
      </c>
      <c r="K147" s="208"/>
      <c r="L147" s="38"/>
      <c r="M147" s="209" t="s">
        <v>1</v>
      </c>
      <c r="N147" s="210" t="s">
        <v>43</v>
      </c>
      <c r="O147" s="70"/>
      <c r="P147" s="211">
        <f>O147*H147</f>
        <v>0</v>
      </c>
      <c r="Q147" s="211">
        <v>0</v>
      </c>
      <c r="R147" s="211">
        <f>Q147*H147</f>
        <v>0</v>
      </c>
      <c r="S147" s="211">
        <v>0</v>
      </c>
      <c r="T147" s="21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3" t="s">
        <v>147</v>
      </c>
      <c r="AT147" s="213" t="s">
        <v>149</v>
      </c>
      <c r="AU147" s="213" t="s">
        <v>88</v>
      </c>
      <c r="AY147" s="16" t="s">
        <v>148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6" t="s">
        <v>86</v>
      </c>
      <c r="BK147" s="214">
        <f>ROUND(I147*H147,2)</f>
        <v>0</v>
      </c>
      <c r="BL147" s="16" t="s">
        <v>147</v>
      </c>
      <c r="BM147" s="213" t="s">
        <v>202</v>
      </c>
    </row>
    <row r="148" spans="2:51" s="13" customFormat="1" ht="12">
      <c r="B148" s="221"/>
      <c r="C148" s="222"/>
      <c r="D148" s="215" t="s">
        <v>163</v>
      </c>
      <c r="E148" s="222"/>
      <c r="F148" s="224" t="s">
        <v>203</v>
      </c>
      <c r="G148" s="222"/>
      <c r="H148" s="225">
        <v>581.476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163</v>
      </c>
      <c r="AU148" s="231" t="s">
        <v>88</v>
      </c>
      <c r="AV148" s="13" t="s">
        <v>88</v>
      </c>
      <c r="AW148" s="13" t="s">
        <v>4</v>
      </c>
      <c r="AX148" s="13" t="s">
        <v>86</v>
      </c>
      <c r="AY148" s="231" t="s">
        <v>148</v>
      </c>
    </row>
    <row r="149" spans="1:65" s="2" customFormat="1" ht="21.75" customHeight="1">
      <c r="A149" s="33"/>
      <c r="B149" s="34"/>
      <c r="C149" s="201" t="s">
        <v>204</v>
      </c>
      <c r="D149" s="201" t="s">
        <v>149</v>
      </c>
      <c r="E149" s="202" t="s">
        <v>205</v>
      </c>
      <c r="F149" s="203" t="s">
        <v>206</v>
      </c>
      <c r="G149" s="204" t="s">
        <v>194</v>
      </c>
      <c r="H149" s="205">
        <v>3.563</v>
      </c>
      <c r="I149" s="206"/>
      <c r="J149" s="207">
        <f>ROUND(I149*H149,2)</f>
        <v>0</v>
      </c>
      <c r="K149" s="208"/>
      <c r="L149" s="38"/>
      <c r="M149" s="209" t="s">
        <v>1</v>
      </c>
      <c r="N149" s="210" t="s">
        <v>43</v>
      </c>
      <c r="O149" s="70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13" t="s">
        <v>147</v>
      </c>
      <c r="AT149" s="213" t="s">
        <v>149</v>
      </c>
      <c r="AU149" s="213" t="s">
        <v>88</v>
      </c>
      <c r="AY149" s="16" t="s">
        <v>148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6" t="s">
        <v>86</v>
      </c>
      <c r="BK149" s="214">
        <f>ROUND(I149*H149,2)</f>
        <v>0</v>
      </c>
      <c r="BL149" s="16" t="s">
        <v>147</v>
      </c>
      <c r="BM149" s="213" t="s">
        <v>207</v>
      </c>
    </row>
    <row r="150" spans="1:47" s="2" customFormat="1" ht="78">
      <c r="A150" s="33"/>
      <c r="B150" s="34"/>
      <c r="C150" s="35"/>
      <c r="D150" s="215" t="s">
        <v>153</v>
      </c>
      <c r="E150" s="35"/>
      <c r="F150" s="216" t="s">
        <v>208</v>
      </c>
      <c r="G150" s="35"/>
      <c r="H150" s="35"/>
      <c r="I150" s="114"/>
      <c r="J150" s="35"/>
      <c r="K150" s="35"/>
      <c r="L150" s="38"/>
      <c r="M150" s="217"/>
      <c r="N150" s="218"/>
      <c r="O150" s="70"/>
      <c r="P150" s="70"/>
      <c r="Q150" s="70"/>
      <c r="R150" s="70"/>
      <c r="S150" s="70"/>
      <c r="T150" s="71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153</v>
      </c>
      <c r="AU150" s="16" t="s">
        <v>88</v>
      </c>
    </row>
    <row r="151" spans="1:65" s="2" customFormat="1" ht="21.75" customHeight="1">
      <c r="A151" s="33"/>
      <c r="B151" s="34"/>
      <c r="C151" s="201" t="s">
        <v>209</v>
      </c>
      <c r="D151" s="201" t="s">
        <v>149</v>
      </c>
      <c r="E151" s="202" t="s">
        <v>210</v>
      </c>
      <c r="F151" s="203" t="s">
        <v>211</v>
      </c>
      <c r="G151" s="204" t="s">
        <v>194</v>
      </c>
      <c r="H151" s="205">
        <v>1.302</v>
      </c>
      <c r="I151" s="206"/>
      <c r="J151" s="207">
        <f>ROUND(I151*H151,2)</f>
        <v>0</v>
      </c>
      <c r="K151" s="208"/>
      <c r="L151" s="38"/>
      <c r="M151" s="209" t="s">
        <v>1</v>
      </c>
      <c r="N151" s="210" t="s">
        <v>43</v>
      </c>
      <c r="O151" s="70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3" t="s">
        <v>147</v>
      </c>
      <c r="AT151" s="213" t="s">
        <v>149</v>
      </c>
      <c r="AU151" s="213" t="s">
        <v>88</v>
      </c>
      <c r="AY151" s="16" t="s">
        <v>148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6" t="s">
        <v>86</v>
      </c>
      <c r="BK151" s="214">
        <f>ROUND(I151*H151,2)</f>
        <v>0</v>
      </c>
      <c r="BL151" s="16" t="s">
        <v>147</v>
      </c>
      <c r="BM151" s="213" t="s">
        <v>212</v>
      </c>
    </row>
    <row r="152" spans="1:65" s="2" customFormat="1" ht="21.75" customHeight="1">
      <c r="A152" s="33"/>
      <c r="B152" s="34"/>
      <c r="C152" s="201" t="s">
        <v>213</v>
      </c>
      <c r="D152" s="201" t="s">
        <v>149</v>
      </c>
      <c r="E152" s="202" t="s">
        <v>214</v>
      </c>
      <c r="F152" s="203" t="s">
        <v>215</v>
      </c>
      <c r="G152" s="204" t="s">
        <v>194</v>
      </c>
      <c r="H152" s="205">
        <v>6.034</v>
      </c>
      <c r="I152" s="206"/>
      <c r="J152" s="207">
        <f>ROUND(I152*H152,2)</f>
        <v>0</v>
      </c>
      <c r="K152" s="208"/>
      <c r="L152" s="38"/>
      <c r="M152" s="209" t="s">
        <v>1</v>
      </c>
      <c r="N152" s="210" t="s">
        <v>43</v>
      </c>
      <c r="O152" s="70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3" t="s">
        <v>147</v>
      </c>
      <c r="AT152" s="213" t="s">
        <v>149</v>
      </c>
      <c r="AU152" s="213" t="s">
        <v>88</v>
      </c>
      <c r="AY152" s="16" t="s">
        <v>148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6" t="s">
        <v>86</v>
      </c>
      <c r="BK152" s="214">
        <f>ROUND(I152*H152,2)</f>
        <v>0</v>
      </c>
      <c r="BL152" s="16" t="s">
        <v>147</v>
      </c>
      <c r="BM152" s="213" t="s">
        <v>216</v>
      </c>
    </row>
    <row r="153" spans="1:65" s="2" customFormat="1" ht="21.75" customHeight="1">
      <c r="A153" s="33"/>
      <c r="B153" s="34"/>
      <c r="C153" s="201" t="s">
        <v>217</v>
      </c>
      <c r="D153" s="201" t="s">
        <v>149</v>
      </c>
      <c r="E153" s="202" t="s">
        <v>218</v>
      </c>
      <c r="F153" s="203" t="s">
        <v>219</v>
      </c>
      <c r="G153" s="204" t="s">
        <v>194</v>
      </c>
      <c r="H153" s="205">
        <v>14.696</v>
      </c>
      <c r="I153" s="206"/>
      <c r="J153" s="207">
        <f>ROUND(I153*H153,2)</f>
        <v>0</v>
      </c>
      <c r="K153" s="208"/>
      <c r="L153" s="38"/>
      <c r="M153" s="209" t="s">
        <v>1</v>
      </c>
      <c r="N153" s="210" t="s">
        <v>43</v>
      </c>
      <c r="O153" s="70"/>
      <c r="P153" s="211">
        <f>O153*H153</f>
        <v>0</v>
      </c>
      <c r="Q153" s="211">
        <v>0</v>
      </c>
      <c r="R153" s="211">
        <f>Q153*H153</f>
        <v>0</v>
      </c>
      <c r="S153" s="211">
        <v>0</v>
      </c>
      <c r="T153" s="21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3" t="s">
        <v>147</v>
      </c>
      <c r="AT153" s="213" t="s">
        <v>149</v>
      </c>
      <c r="AU153" s="213" t="s">
        <v>88</v>
      </c>
      <c r="AY153" s="16" t="s">
        <v>148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6" t="s">
        <v>86</v>
      </c>
      <c r="BK153" s="214">
        <f>ROUND(I153*H153,2)</f>
        <v>0</v>
      </c>
      <c r="BL153" s="16" t="s">
        <v>147</v>
      </c>
      <c r="BM153" s="213" t="s">
        <v>220</v>
      </c>
    </row>
    <row r="154" spans="1:65" s="2" customFormat="1" ht="21.75" customHeight="1">
      <c r="A154" s="33"/>
      <c r="B154" s="34"/>
      <c r="C154" s="201" t="s">
        <v>8</v>
      </c>
      <c r="D154" s="201" t="s">
        <v>149</v>
      </c>
      <c r="E154" s="202" t="s">
        <v>221</v>
      </c>
      <c r="F154" s="203" t="s">
        <v>222</v>
      </c>
      <c r="G154" s="204" t="s">
        <v>194</v>
      </c>
      <c r="H154" s="205">
        <v>5</v>
      </c>
      <c r="I154" s="206"/>
      <c r="J154" s="207">
        <f>ROUND(I154*H154,2)</f>
        <v>0</v>
      </c>
      <c r="K154" s="208"/>
      <c r="L154" s="38"/>
      <c r="M154" s="209" t="s">
        <v>1</v>
      </c>
      <c r="N154" s="210" t="s">
        <v>43</v>
      </c>
      <c r="O154" s="70"/>
      <c r="P154" s="211">
        <f>O154*H154</f>
        <v>0</v>
      </c>
      <c r="Q154" s="211">
        <v>0</v>
      </c>
      <c r="R154" s="211">
        <f>Q154*H154</f>
        <v>0</v>
      </c>
      <c r="S154" s="211">
        <v>0</v>
      </c>
      <c r="T154" s="21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3" t="s">
        <v>147</v>
      </c>
      <c r="AT154" s="213" t="s">
        <v>149</v>
      </c>
      <c r="AU154" s="213" t="s">
        <v>88</v>
      </c>
      <c r="AY154" s="16" t="s">
        <v>148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6" t="s">
        <v>86</v>
      </c>
      <c r="BK154" s="214">
        <f>ROUND(I154*H154,2)</f>
        <v>0</v>
      </c>
      <c r="BL154" s="16" t="s">
        <v>147</v>
      </c>
      <c r="BM154" s="213" t="s">
        <v>223</v>
      </c>
    </row>
    <row r="155" spans="2:63" s="12" customFormat="1" ht="22.9" customHeight="1">
      <c r="B155" s="187"/>
      <c r="C155" s="188"/>
      <c r="D155" s="189" t="s">
        <v>77</v>
      </c>
      <c r="E155" s="219" t="s">
        <v>224</v>
      </c>
      <c r="F155" s="219" t="s">
        <v>225</v>
      </c>
      <c r="G155" s="188"/>
      <c r="H155" s="188"/>
      <c r="I155" s="191"/>
      <c r="J155" s="220">
        <f>BK155</f>
        <v>0</v>
      </c>
      <c r="K155" s="188"/>
      <c r="L155" s="193"/>
      <c r="M155" s="194"/>
      <c r="N155" s="195"/>
      <c r="O155" s="195"/>
      <c r="P155" s="196">
        <f>P156</f>
        <v>0</v>
      </c>
      <c r="Q155" s="195"/>
      <c r="R155" s="196">
        <f>R156</f>
        <v>0</v>
      </c>
      <c r="S155" s="195"/>
      <c r="T155" s="197">
        <f>T156</f>
        <v>0</v>
      </c>
      <c r="AR155" s="198" t="s">
        <v>86</v>
      </c>
      <c r="AT155" s="199" t="s">
        <v>77</v>
      </c>
      <c r="AU155" s="199" t="s">
        <v>86</v>
      </c>
      <c r="AY155" s="198" t="s">
        <v>148</v>
      </c>
      <c r="BK155" s="200">
        <f>BK156</f>
        <v>0</v>
      </c>
    </row>
    <row r="156" spans="1:65" s="2" customFormat="1" ht="16.5" customHeight="1">
      <c r="A156" s="33"/>
      <c r="B156" s="34"/>
      <c r="C156" s="201" t="s">
        <v>226</v>
      </c>
      <c r="D156" s="201" t="s">
        <v>149</v>
      </c>
      <c r="E156" s="202" t="s">
        <v>227</v>
      </c>
      <c r="F156" s="203" t="s">
        <v>228</v>
      </c>
      <c r="G156" s="204" t="s">
        <v>194</v>
      </c>
      <c r="H156" s="205">
        <v>11.422</v>
      </c>
      <c r="I156" s="206"/>
      <c r="J156" s="207">
        <f>ROUND(I156*H156,2)</f>
        <v>0</v>
      </c>
      <c r="K156" s="208"/>
      <c r="L156" s="38"/>
      <c r="M156" s="209" t="s">
        <v>1</v>
      </c>
      <c r="N156" s="210" t="s">
        <v>43</v>
      </c>
      <c r="O156" s="70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3" t="s">
        <v>147</v>
      </c>
      <c r="AT156" s="213" t="s">
        <v>149</v>
      </c>
      <c r="AU156" s="213" t="s">
        <v>88</v>
      </c>
      <c r="AY156" s="16" t="s">
        <v>148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6" t="s">
        <v>86</v>
      </c>
      <c r="BK156" s="214">
        <f>ROUND(I156*H156,2)</f>
        <v>0</v>
      </c>
      <c r="BL156" s="16" t="s">
        <v>147</v>
      </c>
      <c r="BM156" s="213" t="s">
        <v>229</v>
      </c>
    </row>
    <row r="157" spans="2:63" s="12" customFormat="1" ht="25.9" customHeight="1">
      <c r="B157" s="187"/>
      <c r="C157" s="188"/>
      <c r="D157" s="189" t="s">
        <v>77</v>
      </c>
      <c r="E157" s="190" t="s">
        <v>230</v>
      </c>
      <c r="F157" s="190" t="s">
        <v>231</v>
      </c>
      <c r="G157" s="188"/>
      <c r="H157" s="188"/>
      <c r="I157" s="191"/>
      <c r="J157" s="192">
        <f>BK157</f>
        <v>0</v>
      </c>
      <c r="K157" s="188"/>
      <c r="L157" s="193"/>
      <c r="M157" s="194"/>
      <c r="N157" s="195"/>
      <c r="O157" s="195"/>
      <c r="P157" s="196">
        <f>P158+P161+P204+P247+P253+P261</f>
        <v>0</v>
      </c>
      <c r="Q157" s="195"/>
      <c r="R157" s="196">
        <f>R158+R161+R204+R247+R253+R261</f>
        <v>38.04378074</v>
      </c>
      <c r="S157" s="195"/>
      <c r="T157" s="197">
        <f>T158+T161+T204+T247+T253+T261</f>
        <v>21.268144</v>
      </c>
      <c r="AR157" s="198" t="s">
        <v>88</v>
      </c>
      <c r="AT157" s="199" t="s">
        <v>77</v>
      </c>
      <c r="AU157" s="199" t="s">
        <v>78</v>
      </c>
      <c r="AY157" s="198" t="s">
        <v>148</v>
      </c>
      <c r="BK157" s="200">
        <f>BK158+BK161+BK204+BK247+BK253+BK261</f>
        <v>0</v>
      </c>
    </row>
    <row r="158" spans="2:63" s="12" customFormat="1" ht="22.9" customHeight="1">
      <c r="B158" s="187"/>
      <c r="C158" s="188"/>
      <c r="D158" s="189" t="s">
        <v>77</v>
      </c>
      <c r="E158" s="219" t="s">
        <v>232</v>
      </c>
      <c r="F158" s="219" t="s">
        <v>233</v>
      </c>
      <c r="G158" s="188"/>
      <c r="H158" s="188"/>
      <c r="I158" s="191"/>
      <c r="J158" s="220">
        <f>BK158</f>
        <v>0</v>
      </c>
      <c r="K158" s="188"/>
      <c r="L158" s="193"/>
      <c r="M158" s="194"/>
      <c r="N158" s="195"/>
      <c r="O158" s="195"/>
      <c r="P158" s="196">
        <f>SUM(P159:P160)</f>
        <v>0</v>
      </c>
      <c r="Q158" s="195"/>
      <c r="R158" s="196">
        <f>SUM(R159:R160)</f>
        <v>0.237</v>
      </c>
      <c r="S158" s="195"/>
      <c r="T158" s="197">
        <f>SUM(T159:T160)</f>
        <v>0</v>
      </c>
      <c r="AR158" s="198" t="s">
        <v>88</v>
      </c>
      <c r="AT158" s="199" t="s">
        <v>77</v>
      </c>
      <c r="AU158" s="199" t="s">
        <v>86</v>
      </c>
      <c r="AY158" s="198" t="s">
        <v>148</v>
      </c>
      <c r="BK158" s="200">
        <f>SUM(BK159:BK160)</f>
        <v>0</v>
      </c>
    </row>
    <row r="159" spans="1:65" s="2" customFormat="1" ht="21.75" customHeight="1">
      <c r="A159" s="33"/>
      <c r="B159" s="34"/>
      <c r="C159" s="201" t="s">
        <v>234</v>
      </c>
      <c r="D159" s="201" t="s">
        <v>149</v>
      </c>
      <c r="E159" s="202" t="s">
        <v>235</v>
      </c>
      <c r="F159" s="203" t="s">
        <v>236</v>
      </c>
      <c r="G159" s="204" t="s">
        <v>167</v>
      </c>
      <c r="H159" s="205">
        <v>3</v>
      </c>
      <c r="I159" s="206"/>
      <c r="J159" s="207">
        <f>ROUND(I159*H159,2)</f>
        <v>0</v>
      </c>
      <c r="K159" s="208"/>
      <c r="L159" s="38"/>
      <c r="M159" s="209" t="s">
        <v>1</v>
      </c>
      <c r="N159" s="210" t="s">
        <v>43</v>
      </c>
      <c r="O159" s="70"/>
      <c r="P159" s="211">
        <f>O159*H159</f>
        <v>0</v>
      </c>
      <c r="Q159" s="211">
        <v>0</v>
      </c>
      <c r="R159" s="211">
        <f>Q159*H159</f>
        <v>0</v>
      </c>
      <c r="S159" s="211">
        <v>0</v>
      </c>
      <c r="T159" s="21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3" t="s">
        <v>226</v>
      </c>
      <c r="AT159" s="213" t="s">
        <v>149</v>
      </c>
      <c r="AU159" s="213" t="s">
        <v>88</v>
      </c>
      <c r="AY159" s="16" t="s">
        <v>148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6" t="s">
        <v>86</v>
      </c>
      <c r="BK159" s="214">
        <f>ROUND(I159*H159,2)</f>
        <v>0</v>
      </c>
      <c r="BL159" s="16" t="s">
        <v>226</v>
      </c>
      <c r="BM159" s="213" t="s">
        <v>237</v>
      </c>
    </row>
    <row r="160" spans="1:65" s="2" customFormat="1" ht="16.5" customHeight="1">
      <c r="A160" s="33"/>
      <c r="B160" s="34"/>
      <c r="C160" s="232" t="s">
        <v>238</v>
      </c>
      <c r="D160" s="232" t="s">
        <v>239</v>
      </c>
      <c r="E160" s="233" t="s">
        <v>240</v>
      </c>
      <c r="F160" s="234" t="s">
        <v>241</v>
      </c>
      <c r="G160" s="235" t="s">
        <v>167</v>
      </c>
      <c r="H160" s="236">
        <v>3</v>
      </c>
      <c r="I160" s="237"/>
      <c r="J160" s="238">
        <f>ROUND(I160*H160,2)</f>
        <v>0</v>
      </c>
      <c r="K160" s="239"/>
      <c r="L160" s="240"/>
      <c r="M160" s="241" t="s">
        <v>1</v>
      </c>
      <c r="N160" s="242" t="s">
        <v>43</v>
      </c>
      <c r="O160" s="70"/>
      <c r="P160" s="211">
        <f>O160*H160</f>
        <v>0</v>
      </c>
      <c r="Q160" s="211">
        <v>0.079</v>
      </c>
      <c r="R160" s="211">
        <f>Q160*H160</f>
        <v>0.237</v>
      </c>
      <c r="S160" s="211">
        <v>0</v>
      </c>
      <c r="T160" s="21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3" t="s">
        <v>242</v>
      </c>
      <c r="AT160" s="213" t="s">
        <v>239</v>
      </c>
      <c r="AU160" s="213" t="s">
        <v>88</v>
      </c>
      <c r="AY160" s="16" t="s">
        <v>148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6" t="s">
        <v>86</v>
      </c>
      <c r="BK160" s="214">
        <f>ROUND(I160*H160,2)</f>
        <v>0</v>
      </c>
      <c r="BL160" s="16" t="s">
        <v>226</v>
      </c>
      <c r="BM160" s="213" t="s">
        <v>243</v>
      </c>
    </row>
    <row r="161" spans="2:63" s="12" customFormat="1" ht="22.9" customHeight="1">
      <c r="B161" s="187"/>
      <c r="C161" s="188"/>
      <c r="D161" s="189" t="s">
        <v>77</v>
      </c>
      <c r="E161" s="219" t="s">
        <v>244</v>
      </c>
      <c r="F161" s="219" t="s">
        <v>245</v>
      </c>
      <c r="G161" s="188"/>
      <c r="H161" s="188"/>
      <c r="I161" s="191"/>
      <c r="J161" s="220">
        <f>BK161</f>
        <v>0</v>
      </c>
      <c r="K161" s="188"/>
      <c r="L161" s="193"/>
      <c r="M161" s="194"/>
      <c r="N161" s="195"/>
      <c r="O161" s="195"/>
      <c r="P161" s="196">
        <f>SUM(P162:P203)</f>
        <v>0</v>
      </c>
      <c r="Q161" s="195"/>
      <c r="R161" s="196">
        <f>SUM(R162:R203)</f>
        <v>27.758017860000006</v>
      </c>
      <c r="S161" s="195"/>
      <c r="T161" s="197">
        <f>SUM(T162:T203)</f>
        <v>17.6958</v>
      </c>
      <c r="AR161" s="198" t="s">
        <v>88</v>
      </c>
      <c r="AT161" s="199" t="s">
        <v>77</v>
      </c>
      <c r="AU161" s="199" t="s">
        <v>86</v>
      </c>
      <c r="AY161" s="198" t="s">
        <v>148</v>
      </c>
      <c r="BK161" s="200">
        <f>SUM(BK162:BK203)</f>
        <v>0</v>
      </c>
    </row>
    <row r="162" spans="1:65" s="2" customFormat="1" ht="16.5" customHeight="1">
      <c r="A162" s="33"/>
      <c r="B162" s="34"/>
      <c r="C162" s="201" t="s">
        <v>246</v>
      </c>
      <c r="D162" s="201" t="s">
        <v>149</v>
      </c>
      <c r="E162" s="202" t="s">
        <v>247</v>
      </c>
      <c r="F162" s="203" t="s">
        <v>248</v>
      </c>
      <c r="G162" s="204" t="s">
        <v>249</v>
      </c>
      <c r="H162" s="205">
        <v>918</v>
      </c>
      <c r="I162" s="206"/>
      <c r="J162" s="207">
        <f>ROUND(I162*H162,2)</f>
        <v>0</v>
      </c>
      <c r="K162" s="208"/>
      <c r="L162" s="38"/>
      <c r="M162" s="209" t="s">
        <v>1</v>
      </c>
      <c r="N162" s="210" t="s">
        <v>43</v>
      </c>
      <c r="O162" s="70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13" t="s">
        <v>226</v>
      </c>
      <c r="AT162" s="213" t="s">
        <v>149</v>
      </c>
      <c r="AU162" s="213" t="s">
        <v>88</v>
      </c>
      <c r="AY162" s="16" t="s">
        <v>148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6" t="s">
        <v>86</v>
      </c>
      <c r="BK162" s="214">
        <f>ROUND(I162*H162,2)</f>
        <v>0</v>
      </c>
      <c r="BL162" s="16" t="s">
        <v>226</v>
      </c>
      <c r="BM162" s="213" t="s">
        <v>250</v>
      </c>
    </row>
    <row r="163" spans="2:51" s="13" customFormat="1" ht="12">
      <c r="B163" s="221"/>
      <c r="C163" s="222"/>
      <c r="D163" s="215" t="s">
        <v>163</v>
      </c>
      <c r="E163" s="223" t="s">
        <v>1</v>
      </c>
      <c r="F163" s="224" t="s">
        <v>251</v>
      </c>
      <c r="G163" s="222"/>
      <c r="H163" s="225">
        <v>540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163</v>
      </c>
      <c r="AU163" s="231" t="s">
        <v>88</v>
      </c>
      <c r="AV163" s="13" t="s">
        <v>88</v>
      </c>
      <c r="AW163" s="13" t="s">
        <v>34</v>
      </c>
      <c r="AX163" s="13" t="s">
        <v>78</v>
      </c>
      <c r="AY163" s="231" t="s">
        <v>148</v>
      </c>
    </row>
    <row r="164" spans="2:51" s="13" customFormat="1" ht="12">
      <c r="B164" s="221"/>
      <c r="C164" s="222"/>
      <c r="D164" s="215" t="s">
        <v>163</v>
      </c>
      <c r="E164" s="223" t="s">
        <v>1</v>
      </c>
      <c r="F164" s="224" t="s">
        <v>252</v>
      </c>
      <c r="G164" s="222"/>
      <c r="H164" s="225">
        <v>378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163</v>
      </c>
      <c r="AU164" s="231" t="s">
        <v>88</v>
      </c>
      <c r="AV164" s="13" t="s">
        <v>88</v>
      </c>
      <c r="AW164" s="13" t="s">
        <v>34</v>
      </c>
      <c r="AX164" s="13" t="s">
        <v>78</v>
      </c>
      <c r="AY164" s="231" t="s">
        <v>148</v>
      </c>
    </row>
    <row r="165" spans="2:51" s="14" customFormat="1" ht="12">
      <c r="B165" s="243"/>
      <c r="C165" s="244"/>
      <c r="D165" s="215" t="s">
        <v>163</v>
      </c>
      <c r="E165" s="245" t="s">
        <v>1</v>
      </c>
      <c r="F165" s="246" t="s">
        <v>253</v>
      </c>
      <c r="G165" s="244"/>
      <c r="H165" s="247">
        <v>918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163</v>
      </c>
      <c r="AU165" s="253" t="s">
        <v>88</v>
      </c>
      <c r="AV165" s="14" t="s">
        <v>147</v>
      </c>
      <c r="AW165" s="14" t="s">
        <v>34</v>
      </c>
      <c r="AX165" s="14" t="s">
        <v>86</v>
      </c>
      <c r="AY165" s="253" t="s">
        <v>148</v>
      </c>
    </row>
    <row r="166" spans="1:65" s="2" customFormat="1" ht="21.75" customHeight="1">
      <c r="A166" s="33"/>
      <c r="B166" s="34"/>
      <c r="C166" s="201" t="s">
        <v>254</v>
      </c>
      <c r="D166" s="201" t="s">
        <v>149</v>
      </c>
      <c r="E166" s="202" t="s">
        <v>255</v>
      </c>
      <c r="F166" s="203" t="s">
        <v>256</v>
      </c>
      <c r="G166" s="204" t="s">
        <v>249</v>
      </c>
      <c r="H166" s="205">
        <v>367.2</v>
      </c>
      <c r="I166" s="206"/>
      <c r="J166" s="207">
        <f>ROUND(I166*H166,2)</f>
        <v>0</v>
      </c>
      <c r="K166" s="208"/>
      <c r="L166" s="38"/>
      <c r="M166" s="209" t="s">
        <v>1</v>
      </c>
      <c r="N166" s="210" t="s">
        <v>43</v>
      </c>
      <c r="O166" s="70"/>
      <c r="P166" s="211">
        <f>O166*H166</f>
        <v>0</v>
      </c>
      <c r="Q166" s="211">
        <v>0.01363</v>
      </c>
      <c r="R166" s="211">
        <f>Q166*H166</f>
        <v>5.004936</v>
      </c>
      <c r="S166" s="211">
        <v>0.014</v>
      </c>
      <c r="T166" s="212">
        <f>S166*H166</f>
        <v>5.1408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13" t="s">
        <v>226</v>
      </c>
      <c r="AT166" s="213" t="s">
        <v>149</v>
      </c>
      <c r="AU166" s="213" t="s">
        <v>88</v>
      </c>
      <c r="AY166" s="16" t="s">
        <v>148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6" t="s">
        <v>86</v>
      </c>
      <c r="BK166" s="214">
        <f>ROUND(I166*H166,2)</f>
        <v>0</v>
      </c>
      <c r="BL166" s="16" t="s">
        <v>226</v>
      </c>
      <c r="BM166" s="213" t="s">
        <v>257</v>
      </c>
    </row>
    <row r="167" spans="2:51" s="13" customFormat="1" ht="12">
      <c r="B167" s="221"/>
      <c r="C167" s="222"/>
      <c r="D167" s="215" t="s">
        <v>163</v>
      </c>
      <c r="E167" s="223" t="s">
        <v>1</v>
      </c>
      <c r="F167" s="224" t="s">
        <v>258</v>
      </c>
      <c r="G167" s="222"/>
      <c r="H167" s="225">
        <v>367.2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163</v>
      </c>
      <c r="AU167" s="231" t="s">
        <v>88</v>
      </c>
      <c r="AV167" s="13" t="s">
        <v>88</v>
      </c>
      <c r="AW167" s="13" t="s">
        <v>34</v>
      </c>
      <c r="AX167" s="13" t="s">
        <v>86</v>
      </c>
      <c r="AY167" s="231" t="s">
        <v>148</v>
      </c>
    </row>
    <row r="168" spans="1:65" s="2" customFormat="1" ht="16.5" customHeight="1">
      <c r="A168" s="33"/>
      <c r="B168" s="34"/>
      <c r="C168" s="201" t="s">
        <v>7</v>
      </c>
      <c r="D168" s="201" t="s">
        <v>149</v>
      </c>
      <c r="E168" s="202" t="s">
        <v>259</v>
      </c>
      <c r="F168" s="203" t="s">
        <v>260</v>
      </c>
      <c r="G168" s="204" t="s">
        <v>186</v>
      </c>
      <c r="H168" s="205">
        <v>820.2</v>
      </c>
      <c r="I168" s="206"/>
      <c r="J168" s="207">
        <f>ROUND(I168*H168,2)</f>
        <v>0</v>
      </c>
      <c r="K168" s="208"/>
      <c r="L168" s="38"/>
      <c r="M168" s="209" t="s">
        <v>1</v>
      </c>
      <c r="N168" s="210" t="s">
        <v>43</v>
      </c>
      <c r="O168" s="70"/>
      <c r="P168" s="211">
        <f>O168*H168</f>
        <v>0</v>
      </c>
      <c r="Q168" s="211">
        <v>0</v>
      </c>
      <c r="R168" s="211">
        <f>Q168*H168</f>
        <v>0</v>
      </c>
      <c r="S168" s="211">
        <v>0.015</v>
      </c>
      <c r="T168" s="212">
        <f>S168*H168</f>
        <v>12.303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13" t="s">
        <v>226</v>
      </c>
      <c r="AT168" s="213" t="s">
        <v>149</v>
      </c>
      <c r="AU168" s="213" t="s">
        <v>88</v>
      </c>
      <c r="AY168" s="16" t="s">
        <v>148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6" t="s">
        <v>86</v>
      </c>
      <c r="BK168" s="214">
        <f>ROUND(I168*H168,2)</f>
        <v>0</v>
      </c>
      <c r="BL168" s="16" t="s">
        <v>226</v>
      </c>
      <c r="BM168" s="213" t="s">
        <v>261</v>
      </c>
    </row>
    <row r="169" spans="2:51" s="13" customFormat="1" ht="12">
      <c r="B169" s="221"/>
      <c r="C169" s="222"/>
      <c r="D169" s="215" t="s">
        <v>163</v>
      </c>
      <c r="E169" s="223" t="s">
        <v>1</v>
      </c>
      <c r="F169" s="224" t="s">
        <v>262</v>
      </c>
      <c r="G169" s="222"/>
      <c r="H169" s="225">
        <v>475.8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163</v>
      </c>
      <c r="AU169" s="231" t="s">
        <v>88</v>
      </c>
      <c r="AV169" s="13" t="s">
        <v>88</v>
      </c>
      <c r="AW169" s="13" t="s">
        <v>34</v>
      </c>
      <c r="AX169" s="13" t="s">
        <v>78</v>
      </c>
      <c r="AY169" s="231" t="s">
        <v>148</v>
      </c>
    </row>
    <row r="170" spans="2:51" s="13" customFormat="1" ht="12">
      <c r="B170" s="221"/>
      <c r="C170" s="222"/>
      <c r="D170" s="215" t="s">
        <v>163</v>
      </c>
      <c r="E170" s="223" t="s">
        <v>1</v>
      </c>
      <c r="F170" s="224" t="s">
        <v>263</v>
      </c>
      <c r="G170" s="222"/>
      <c r="H170" s="225">
        <v>344.4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163</v>
      </c>
      <c r="AU170" s="231" t="s">
        <v>88</v>
      </c>
      <c r="AV170" s="13" t="s">
        <v>88</v>
      </c>
      <c r="AW170" s="13" t="s">
        <v>34</v>
      </c>
      <c r="AX170" s="13" t="s">
        <v>78</v>
      </c>
      <c r="AY170" s="231" t="s">
        <v>148</v>
      </c>
    </row>
    <row r="171" spans="2:51" s="14" customFormat="1" ht="12">
      <c r="B171" s="243"/>
      <c r="C171" s="244"/>
      <c r="D171" s="215" t="s">
        <v>163</v>
      </c>
      <c r="E171" s="245" t="s">
        <v>1</v>
      </c>
      <c r="F171" s="246" t="s">
        <v>253</v>
      </c>
      <c r="G171" s="244"/>
      <c r="H171" s="247">
        <v>820.2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163</v>
      </c>
      <c r="AU171" s="253" t="s">
        <v>88</v>
      </c>
      <c r="AV171" s="14" t="s">
        <v>147</v>
      </c>
      <c r="AW171" s="14" t="s">
        <v>34</v>
      </c>
      <c r="AX171" s="14" t="s">
        <v>86</v>
      </c>
      <c r="AY171" s="253" t="s">
        <v>148</v>
      </c>
    </row>
    <row r="172" spans="1:65" s="2" customFormat="1" ht="21.75" customHeight="1">
      <c r="A172" s="33"/>
      <c r="B172" s="34"/>
      <c r="C172" s="201" t="s">
        <v>264</v>
      </c>
      <c r="D172" s="201" t="s">
        <v>149</v>
      </c>
      <c r="E172" s="202" t="s">
        <v>265</v>
      </c>
      <c r="F172" s="203" t="s">
        <v>266</v>
      </c>
      <c r="G172" s="204" t="s">
        <v>186</v>
      </c>
      <c r="H172" s="205">
        <v>526.08</v>
      </c>
      <c r="I172" s="206"/>
      <c r="J172" s="207">
        <f>ROUND(I172*H172,2)</f>
        <v>0</v>
      </c>
      <c r="K172" s="208"/>
      <c r="L172" s="38"/>
      <c r="M172" s="209" t="s">
        <v>1</v>
      </c>
      <c r="N172" s="210" t="s">
        <v>43</v>
      </c>
      <c r="O172" s="70"/>
      <c r="P172" s="211">
        <f>O172*H172</f>
        <v>0</v>
      </c>
      <c r="Q172" s="211">
        <v>0</v>
      </c>
      <c r="R172" s="211">
        <f>Q172*H172</f>
        <v>0</v>
      </c>
      <c r="S172" s="211">
        <v>0</v>
      </c>
      <c r="T172" s="21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13" t="s">
        <v>226</v>
      </c>
      <c r="AT172" s="213" t="s">
        <v>149</v>
      </c>
      <c r="AU172" s="213" t="s">
        <v>88</v>
      </c>
      <c r="AY172" s="16" t="s">
        <v>148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6" t="s">
        <v>86</v>
      </c>
      <c r="BK172" s="214">
        <f>ROUND(I172*H172,2)</f>
        <v>0</v>
      </c>
      <c r="BL172" s="16" t="s">
        <v>226</v>
      </c>
      <c r="BM172" s="213" t="s">
        <v>267</v>
      </c>
    </row>
    <row r="173" spans="2:51" s="13" customFormat="1" ht="12">
      <c r="B173" s="221"/>
      <c r="C173" s="222"/>
      <c r="D173" s="215" t="s">
        <v>163</v>
      </c>
      <c r="E173" s="223" t="s">
        <v>1</v>
      </c>
      <c r="F173" s="224" t="s">
        <v>268</v>
      </c>
      <c r="G173" s="222"/>
      <c r="H173" s="225">
        <v>526.08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163</v>
      </c>
      <c r="AU173" s="231" t="s">
        <v>88</v>
      </c>
      <c r="AV173" s="13" t="s">
        <v>88</v>
      </c>
      <c r="AW173" s="13" t="s">
        <v>34</v>
      </c>
      <c r="AX173" s="13" t="s">
        <v>86</v>
      </c>
      <c r="AY173" s="231" t="s">
        <v>148</v>
      </c>
    </row>
    <row r="174" spans="1:65" s="2" customFormat="1" ht="16.5" customHeight="1">
      <c r="A174" s="33"/>
      <c r="B174" s="34"/>
      <c r="C174" s="232" t="s">
        <v>269</v>
      </c>
      <c r="D174" s="232" t="s">
        <v>239</v>
      </c>
      <c r="E174" s="233" t="s">
        <v>270</v>
      </c>
      <c r="F174" s="234" t="s">
        <v>271</v>
      </c>
      <c r="G174" s="235" t="s">
        <v>161</v>
      </c>
      <c r="H174" s="236">
        <v>22.556</v>
      </c>
      <c r="I174" s="237"/>
      <c r="J174" s="238">
        <f>ROUND(I174*H174,2)</f>
        <v>0</v>
      </c>
      <c r="K174" s="239"/>
      <c r="L174" s="240"/>
      <c r="M174" s="241" t="s">
        <v>1</v>
      </c>
      <c r="N174" s="242" t="s">
        <v>43</v>
      </c>
      <c r="O174" s="70"/>
      <c r="P174" s="211">
        <f>O174*H174</f>
        <v>0</v>
      </c>
      <c r="Q174" s="211">
        <v>0.55</v>
      </c>
      <c r="R174" s="211">
        <f>Q174*H174</f>
        <v>12.405800000000001</v>
      </c>
      <c r="S174" s="211">
        <v>0</v>
      </c>
      <c r="T174" s="21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13" t="s">
        <v>242</v>
      </c>
      <c r="AT174" s="213" t="s">
        <v>239</v>
      </c>
      <c r="AU174" s="213" t="s">
        <v>88</v>
      </c>
      <c r="AY174" s="16" t="s">
        <v>148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6" t="s">
        <v>86</v>
      </c>
      <c r="BK174" s="214">
        <f>ROUND(I174*H174,2)</f>
        <v>0</v>
      </c>
      <c r="BL174" s="16" t="s">
        <v>226</v>
      </c>
      <c r="BM174" s="213" t="s">
        <v>272</v>
      </c>
    </row>
    <row r="175" spans="2:51" s="13" customFormat="1" ht="12">
      <c r="B175" s="221"/>
      <c r="C175" s="222"/>
      <c r="D175" s="215" t="s">
        <v>163</v>
      </c>
      <c r="E175" s="223" t="s">
        <v>1</v>
      </c>
      <c r="F175" s="224" t="s">
        <v>273</v>
      </c>
      <c r="G175" s="222"/>
      <c r="H175" s="225">
        <v>20.505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163</v>
      </c>
      <c r="AU175" s="231" t="s">
        <v>88</v>
      </c>
      <c r="AV175" s="13" t="s">
        <v>88</v>
      </c>
      <c r="AW175" s="13" t="s">
        <v>34</v>
      </c>
      <c r="AX175" s="13" t="s">
        <v>86</v>
      </c>
      <c r="AY175" s="231" t="s">
        <v>148</v>
      </c>
    </row>
    <row r="176" spans="2:51" s="13" customFormat="1" ht="12">
      <c r="B176" s="221"/>
      <c r="C176" s="222"/>
      <c r="D176" s="215" t="s">
        <v>163</v>
      </c>
      <c r="E176" s="222"/>
      <c r="F176" s="224" t="s">
        <v>274</v>
      </c>
      <c r="G176" s="222"/>
      <c r="H176" s="225">
        <v>22.556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163</v>
      </c>
      <c r="AU176" s="231" t="s">
        <v>88</v>
      </c>
      <c r="AV176" s="13" t="s">
        <v>88</v>
      </c>
      <c r="AW176" s="13" t="s">
        <v>4</v>
      </c>
      <c r="AX176" s="13" t="s">
        <v>86</v>
      </c>
      <c r="AY176" s="231" t="s">
        <v>148</v>
      </c>
    </row>
    <row r="177" spans="1:65" s="2" customFormat="1" ht="21.75" customHeight="1">
      <c r="A177" s="33"/>
      <c r="B177" s="34"/>
      <c r="C177" s="201" t="s">
        <v>275</v>
      </c>
      <c r="D177" s="201" t="s">
        <v>149</v>
      </c>
      <c r="E177" s="202" t="s">
        <v>276</v>
      </c>
      <c r="F177" s="203" t="s">
        <v>277</v>
      </c>
      <c r="G177" s="204" t="s">
        <v>186</v>
      </c>
      <c r="H177" s="205">
        <v>294.12</v>
      </c>
      <c r="I177" s="206"/>
      <c r="J177" s="207">
        <f>ROUND(I177*H177,2)</f>
        <v>0</v>
      </c>
      <c r="K177" s="208"/>
      <c r="L177" s="38"/>
      <c r="M177" s="209" t="s">
        <v>1</v>
      </c>
      <c r="N177" s="210" t="s">
        <v>43</v>
      </c>
      <c r="O177" s="70"/>
      <c r="P177" s="211">
        <f>O177*H177</f>
        <v>0</v>
      </c>
      <c r="Q177" s="211">
        <v>0</v>
      </c>
      <c r="R177" s="211">
        <f>Q177*H177</f>
        <v>0</v>
      </c>
      <c r="S177" s="211">
        <v>0</v>
      </c>
      <c r="T177" s="21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13" t="s">
        <v>226</v>
      </c>
      <c r="AT177" s="213" t="s">
        <v>149</v>
      </c>
      <c r="AU177" s="213" t="s">
        <v>88</v>
      </c>
      <c r="AY177" s="16" t="s">
        <v>148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16" t="s">
        <v>86</v>
      </c>
      <c r="BK177" s="214">
        <f>ROUND(I177*H177,2)</f>
        <v>0</v>
      </c>
      <c r="BL177" s="16" t="s">
        <v>226</v>
      </c>
      <c r="BM177" s="213" t="s">
        <v>278</v>
      </c>
    </row>
    <row r="178" spans="2:51" s="13" customFormat="1" ht="12">
      <c r="B178" s="221"/>
      <c r="C178" s="222"/>
      <c r="D178" s="215" t="s">
        <v>163</v>
      </c>
      <c r="E178" s="223" t="s">
        <v>1</v>
      </c>
      <c r="F178" s="224" t="s">
        <v>279</v>
      </c>
      <c r="G178" s="222"/>
      <c r="H178" s="225">
        <v>204.12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163</v>
      </c>
      <c r="AU178" s="231" t="s">
        <v>88</v>
      </c>
      <c r="AV178" s="13" t="s">
        <v>88</v>
      </c>
      <c r="AW178" s="13" t="s">
        <v>34</v>
      </c>
      <c r="AX178" s="13" t="s">
        <v>78</v>
      </c>
      <c r="AY178" s="231" t="s">
        <v>148</v>
      </c>
    </row>
    <row r="179" spans="2:51" s="13" customFormat="1" ht="12">
      <c r="B179" s="221"/>
      <c r="C179" s="222"/>
      <c r="D179" s="215" t="s">
        <v>163</v>
      </c>
      <c r="E179" s="223" t="s">
        <v>1</v>
      </c>
      <c r="F179" s="224" t="s">
        <v>280</v>
      </c>
      <c r="G179" s="222"/>
      <c r="H179" s="225">
        <v>90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163</v>
      </c>
      <c r="AU179" s="231" t="s">
        <v>88</v>
      </c>
      <c r="AV179" s="13" t="s">
        <v>88</v>
      </c>
      <c r="AW179" s="13" t="s">
        <v>34</v>
      </c>
      <c r="AX179" s="13" t="s">
        <v>78</v>
      </c>
      <c r="AY179" s="231" t="s">
        <v>148</v>
      </c>
    </row>
    <row r="180" spans="2:51" s="14" customFormat="1" ht="12">
      <c r="B180" s="243"/>
      <c r="C180" s="244"/>
      <c r="D180" s="215" t="s">
        <v>163</v>
      </c>
      <c r="E180" s="245" t="s">
        <v>1</v>
      </c>
      <c r="F180" s="246" t="s">
        <v>253</v>
      </c>
      <c r="G180" s="244"/>
      <c r="H180" s="247">
        <v>294.12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AT180" s="253" t="s">
        <v>163</v>
      </c>
      <c r="AU180" s="253" t="s">
        <v>88</v>
      </c>
      <c r="AV180" s="14" t="s">
        <v>147</v>
      </c>
      <c r="AW180" s="14" t="s">
        <v>34</v>
      </c>
      <c r="AX180" s="14" t="s">
        <v>86</v>
      </c>
      <c r="AY180" s="253" t="s">
        <v>148</v>
      </c>
    </row>
    <row r="181" spans="1:65" s="2" customFormat="1" ht="16.5" customHeight="1">
      <c r="A181" s="33"/>
      <c r="B181" s="34"/>
      <c r="C181" s="232" t="s">
        <v>281</v>
      </c>
      <c r="D181" s="232" t="s">
        <v>239</v>
      </c>
      <c r="E181" s="233" t="s">
        <v>282</v>
      </c>
      <c r="F181" s="234" t="s">
        <v>283</v>
      </c>
      <c r="G181" s="235" t="s">
        <v>186</v>
      </c>
      <c r="H181" s="236">
        <v>323.532</v>
      </c>
      <c r="I181" s="237"/>
      <c r="J181" s="238">
        <f>ROUND(I181*H181,2)</f>
        <v>0</v>
      </c>
      <c r="K181" s="239"/>
      <c r="L181" s="240"/>
      <c r="M181" s="241" t="s">
        <v>1</v>
      </c>
      <c r="N181" s="242" t="s">
        <v>43</v>
      </c>
      <c r="O181" s="70"/>
      <c r="P181" s="211">
        <f>O181*H181</f>
        <v>0</v>
      </c>
      <c r="Q181" s="211">
        <v>0.01176</v>
      </c>
      <c r="R181" s="211">
        <f>Q181*H181</f>
        <v>3.8047363199999995</v>
      </c>
      <c r="S181" s="211">
        <v>0</v>
      </c>
      <c r="T181" s="21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13" t="s">
        <v>242</v>
      </c>
      <c r="AT181" s="213" t="s">
        <v>239</v>
      </c>
      <c r="AU181" s="213" t="s">
        <v>88</v>
      </c>
      <c r="AY181" s="16" t="s">
        <v>148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6" t="s">
        <v>86</v>
      </c>
      <c r="BK181" s="214">
        <f>ROUND(I181*H181,2)</f>
        <v>0</v>
      </c>
      <c r="BL181" s="16" t="s">
        <v>226</v>
      </c>
      <c r="BM181" s="213" t="s">
        <v>284</v>
      </c>
    </row>
    <row r="182" spans="2:51" s="13" customFormat="1" ht="12">
      <c r="B182" s="221"/>
      <c r="C182" s="222"/>
      <c r="D182" s="215" t="s">
        <v>163</v>
      </c>
      <c r="E182" s="222"/>
      <c r="F182" s="224" t="s">
        <v>285</v>
      </c>
      <c r="G182" s="222"/>
      <c r="H182" s="225">
        <v>323.532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163</v>
      </c>
      <c r="AU182" s="231" t="s">
        <v>88</v>
      </c>
      <c r="AV182" s="13" t="s">
        <v>88</v>
      </c>
      <c r="AW182" s="13" t="s">
        <v>4</v>
      </c>
      <c r="AX182" s="13" t="s">
        <v>86</v>
      </c>
      <c r="AY182" s="231" t="s">
        <v>148</v>
      </c>
    </row>
    <row r="183" spans="1:65" s="2" customFormat="1" ht="33" customHeight="1">
      <c r="A183" s="33"/>
      <c r="B183" s="34"/>
      <c r="C183" s="201" t="s">
        <v>286</v>
      </c>
      <c r="D183" s="201" t="s">
        <v>149</v>
      </c>
      <c r="E183" s="202" t="s">
        <v>287</v>
      </c>
      <c r="F183" s="203" t="s">
        <v>288</v>
      </c>
      <c r="G183" s="204" t="s">
        <v>186</v>
      </c>
      <c r="H183" s="205">
        <v>16.8</v>
      </c>
      <c r="I183" s="206"/>
      <c r="J183" s="207">
        <f>ROUND(I183*H183,2)</f>
        <v>0</v>
      </c>
      <c r="K183" s="208"/>
      <c r="L183" s="38"/>
      <c r="M183" s="209" t="s">
        <v>1</v>
      </c>
      <c r="N183" s="210" t="s">
        <v>43</v>
      </c>
      <c r="O183" s="70"/>
      <c r="P183" s="211">
        <f>O183*H183</f>
        <v>0</v>
      </c>
      <c r="Q183" s="211">
        <v>0</v>
      </c>
      <c r="R183" s="211">
        <f>Q183*H183</f>
        <v>0</v>
      </c>
      <c r="S183" s="211">
        <v>0.015</v>
      </c>
      <c r="T183" s="212">
        <f>S183*H183</f>
        <v>0.252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13" t="s">
        <v>226</v>
      </c>
      <c r="AT183" s="213" t="s">
        <v>149</v>
      </c>
      <c r="AU183" s="213" t="s">
        <v>88</v>
      </c>
      <c r="AY183" s="16" t="s">
        <v>148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6" t="s">
        <v>86</v>
      </c>
      <c r="BK183" s="214">
        <f>ROUND(I183*H183,2)</f>
        <v>0</v>
      </c>
      <c r="BL183" s="16" t="s">
        <v>226</v>
      </c>
      <c r="BM183" s="213" t="s">
        <v>289</v>
      </c>
    </row>
    <row r="184" spans="2:51" s="13" customFormat="1" ht="12">
      <c r="B184" s="221"/>
      <c r="C184" s="222"/>
      <c r="D184" s="215" t="s">
        <v>163</v>
      </c>
      <c r="E184" s="223" t="s">
        <v>1</v>
      </c>
      <c r="F184" s="224" t="s">
        <v>290</v>
      </c>
      <c r="G184" s="222"/>
      <c r="H184" s="225">
        <v>16.8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163</v>
      </c>
      <c r="AU184" s="231" t="s">
        <v>88</v>
      </c>
      <c r="AV184" s="13" t="s">
        <v>88</v>
      </c>
      <c r="AW184" s="13" t="s">
        <v>34</v>
      </c>
      <c r="AX184" s="13" t="s">
        <v>86</v>
      </c>
      <c r="AY184" s="231" t="s">
        <v>148</v>
      </c>
    </row>
    <row r="185" spans="1:65" s="2" customFormat="1" ht="44.25" customHeight="1">
      <c r="A185" s="33"/>
      <c r="B185" s="34"/>
      <c r="C185" s="201" t="s">
        <v>291</v>
      </c>
      <c r="D185" s="201" t="s">
        <v>149</v>
      </c>
      <c r="E185" s="202" t="s">
        <v>292</v>
      </c>
      <c r="F185" s="203" t="s">
        <v>293</v>
      </c>
      <c r="G185" s="204" t="s">
        <v>186</v>
      </c>
      <c r="H185" s="205">
        <v>16.8</v>
      </c>
      <c r="I185" s="206"/>
      <c r="J185" s="207">
        <f>ROUND(I185*H185,2)</f>
        <v>0</v>
      </c>
      <c r="K185" s="208"/>
      <c r="L185" s="38"/>
      <c r="M185" s="209" t="s">
        <v>1</v>
      </c>
      <c r="N185" s="210" t="s">
        <v>43</v>
      </c>
      <c r="O185" s="70"/>
      <c r="P185" s="211">
        <f>O185*H185</f>
        <v>0</v>
      </c>
      <c r="Q185" s="211">
        <v>0</v>
      </c>
      <c r="R185" s="211">
        <f>Q185*H185</f>
        <v>0</v>
      </c>
      <c r="S185" s="211">
        <v>0</v>
      </c>
      <c r="T185" s="21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13" t="s">
        <v>226</v>
      </c>
      <c r="AT185" s="213" t="s">
        <v>149</v>
      </c>
      <c r="AU185" s="213" t="s">
        <v>88</v>
      </c>
      <c r="AY185" s="16" t="s">
        <v>148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16" t="s">
        <v>86</v>
      </c>
      <c r="BK185" s="214">
        <f>ROUND(I185*H185,2)</f>
        <v>0</v>
      </c>
      <c r="BL185" s="16" t="s">
        <v>226</v>
      </c>
      <c r="BM185" s="213" t="s">
        <v>294</v>
      </c>
    </row>
    <row r="186" spans="1:65" s="2" customFormat="1" ht="21.75" customHeight="1">
      <c r="A186" s="33"/>
      <c r="B186" s="34"/>
      <c r="C186" s="232" t="s">
        <v>295</v>
      </c>
      <c r="D186" s="232" t="s">
        <v>239</v>
      </c>
      <c r="E186" s="233" t="s">
        <v>296</v>
      </c>
      <c r="F186" s="234" t="s">
        <v>297</v>
      </c>
      <c r="G186" s="235" t="s">
        <v>161</v>
      </c>
      <c r="H186" s="236">
        <v>1.109</v>
      </c>
      <c r="I186" s="237"/>
      <c r="J186" s="238">
        <f>ROUND(I186*H186,2)</f>
        <v>0</v>
      </c>
      <c r="K186" s="239"/>
      <c r="L186" s="240"/>
      <c r="M186" s="241" t="s">
        <v>1</v>
      </c>
      <c r="N186" s="242" t="s">
        <v>43</v>
      </c>
      <c r="O186" s="70"/>
      <c r="P186" s="211">
        <f>O186*H186</f>
        <v>0</v>
      </c>
      <c r="Q186" s="211">
        <v>0.55</v>
      </c>
      <c r="R186" s="211">
        <f>Q186*H186</f>
        <v>0.60995</v>
      </c>
      <c r="S186" s="211">
        <v>0</v>
      </c>
      <c r="T186" s="21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13" t="s">
        <v>242</v>
      </c>
      <c r="AT186" s="213" t="s">
        <v>239</v>
      </c>
      <c r="AU186" s="213" t="s">
        <v>88</v>
      </c>
      <c r="AY186" s="16" t="s">
        <v>148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16" t="s">
        <v>86</v>
      </c>
      <c r="BK186" s="214">
        <f>ROUND(I186*H186,2)</f>
        <v>0</v>
      </c>
      <c r="BL186" s="16" t="s">
        <v>226</v>
      </c>
      <c r="BM186" s="213" t="s">
        <v>298</v>
      </c>
    </row>
    <row r="187" spans="2:51" s="13" customFormat="1" ht="12">
      <c r="B187" s="221"/>
      <c r="C187" s="222"/>
      <c r="D187" s="215" t="s">
        <v>163</v>
      </c>
      <c r="E187" s="223" t="s">
        <v>1</v>
      </c>
      <c r="F187" s="224" t="s">
        <v>299</v>
      </c>
      <c r="G187" s="222"/>
      <c r="H187" s="225">
        <v>1.008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163</v>
      </c>
      <c r="AU187" s="231" t="s">
        <v>88</v>
      </c>
      <c r="AV187" s="13" t="s">
        <v>88</v>
      </c>
      <c r="AW187" s="13" t="s">
        <v>34</v>
      </c>
      <c r="AX187" s="13" t="s">
        <v>86</v>
      </c>
      <c r="AY187" s="231" t="s">
        <v>148</v>
      </c>
    </row>
    <row r="188" spans="2:51" s="13" customFormat="1" ht="12">
      <c r="B188" s="221"/>
      <c r="C188" s="222"/>
      <c r="D188" s="215" t="s">
        <v>163</v>
      </c>
      <c r="E188" s="222"/>
      <c r="F188" s="224" t="s">
        <v>300</v>
      </c>
      <c r="G188" s="222"/>
      <c r="H188" s="225">
        <v>1.109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163</v>
      </c>
      <c r="AU188" s="231" t="s">
        <v>88</v>
      </c>
      <c r="AV188" s="13" t="s">
        <v>88</v>
      </c>
      <c r="AW188" s="13" t="s">
        <v>4</v>
      </c>
      <c r="AX188" s="13" t="s">
        <v>86</v>
      </c>
      <c r="AY188" s="231" t="s">
        <v>148</v>
      </c>
    </row>
    <row r="189" spans="1:65" s="2" customFormat="1" ht="21.75" customHeight="1">
      <c r="A189" s="33"/>
      <c r="B189" s="34"/>
      <c r="C189" s="201" t="s">
        <v>301</v>
      </c>
      <c r="D189" s="201" t="s">
        <v>149</v>
      </c>
      <c r="E189" s="202" t="s">
        <v>302</v>
      </c>
      <c r="F189" s="203" t="s">
        <v>303</v>
      </c>
      <c r="G189" s="204" t="s">
        <v>161</v>
      </c>
      <c r="H189" s="205">
        <v>31.753</v>
      </c>
      <c r="I189" s="206"/>
      <c r="J189" s="207">
        <f>ROUND(I189*H189,2)</f>
        <v>0</v>
      </c>
      <c r="K189" s="208"/>
      <c r="L189" s="38"/>
      <c r="M189" s="209" t="s">
        <v>1</v>
      </c>
      <c r="N189" s="210" t="s">
        <v>43</v>
      </c>
      <c r="O189" s="70"/>
      <c r="P189" s="211">
        <f>O189*H189</f>
        <v>0</v>
      </c>
      <c r="Q189" s="211">
        <v>0.00189</v>
      </c>
      <c r="R189" s="211">
        <f>Q189*H189</f>
        <v>0.06001317</v>
      </c>
      <c r="S189" s="211">
        <v>0</v>
      </c>
      <c r="T189" s="21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13" t="s">
        <v>226</v>
      </c>
      <c r="AT189" s="213" t="s">
        <v>149</v>
      </c>
      <c r="AU189" s="213" t="s">
        <v>88</v>
      </c>
      <c r="AY189" s="16" t="s">
        <v>148</v>
      </c>
      <c r="BE189" s="214">
        <f>IF(N189="základní",J189,0)</f>
        <v>0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16" t="s">
        <v>86</v>
      </c>
      <c r="BK189" s="214">
        <f>ROUND(I189*H189,2)</f>
        <v>0</v>
      </c>
      <c r="BL189" s="16" t="s">
        <v>226</v>
      </c>
      <c r="BM189" s="213" t="s">
        <v>304</v>
      </c>
    </row>
    <row r="190" spans="2:51" s="13" customFormat="1" ht="12">
      <c r="B190" s="221"/>
      <c r="C190" s="222"/>
      <c r="D190" s="215" t="s">
        <v>163</v>
      </c>
      <c r="E190" s="223" t="s">
        <v>1</v>
      </c>
      <c r="F190" s="224" t="s">
        <v>305</v>
      </c>
      <c r="G190" s="222"/>
      <c r="H190" s="225">
        <v>31.753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163</v>
      </c>
      <c r="AU190" s="231" t="s">
        <v>88</v>
      </c>
      <c r="AV190" s="13" t="s">
        <v>88</v>
      </c>
      <c r="AW190" s="13" t="s">
        <v>34</v>
      </c>
      <c r="AX190" s="13" t="s">
        <v>86</v>
      </c>
      <c r="AY190" s="231" t="s">
        <v>148</v>
      </c>
    </row>
    <row r="191" spans="1:65" s="2" customFormat="1" ht="21.75" customHeight="1">
      <c r="A191" s="33"/>
      <c r="B191" s="34"/>
      <c r="C191" s="201" t="s">
        <v>306</v>
      </c>
      <c r="D191" s="201" t="s">
        <v>149</v>
      </c>
      <c r="E191" s="202" t="s">
        <v>307</v>
      </c>
      <c r="F191" s="203" t="s">
        <v>308</v>
      </c>
      <c r="G191" s="204" t="s">
        <v>186</v>
      </c>
      <c r="H191" s="205">
        <v>820.2</v>
      </c>
      <c r="I191" s="206"/>
      <c r="J191" s="207">
        <f>ROUND(I191*H191,2)</f>
        <v>0</v>
      </c>
      <c r="K191" s="208"/>
      <c r="L191" s="38"/>
      <c r="M191" s="209" t="s">
        <v>1</v>
      </c>
      <c r="N191" s="210" t="s">
        <v>43</v>
      </c>
      <c r="O191" s="70"/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13" t="s">
        <v>226</v>
      </c>
      <c r="AT191" s="213" t="s">
        <v>149</v>
      </c>
      <c r="AU191" s="213" t="s">
        <v>88</v>
      </c>
      <c r="AY191" s="16" t="s">
        <v>148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6" t="s">
        <v>86</v>
      </c>
      <c r="BK191" s="214">
        <f>ROUND(I191*H191,2)</f>
        <v>0</v>
      </c>
      <c r="BL191" s="16" t="s">
        <v>226</v>
      </c>
      <c r="BM191" s="213" t="s">
        <v>309</v>
      </c>
    </row>
    <row r="192" spans="1:65" s="2" customFormat="1" ht="16.5" customHeight="1">
      <c r="A192" s="33"/>
      <c r="B192" s="34"/>
      <c r="C192" s="232" t="s">
        <v>310</v>
      </c>
      <c r="D192" s="232" t="s">
        <v>239</v>
      </c>
      <c r="E192" s="233" t="s">
        <v>311</v>
      </c>
      <c r="F192" s="234" t="s">
        <v>312</v>
      </c>
      <c r="G192" s="235" t="s">
        <v>161</v>
      </c>
      <c r="H192" s="236">
        <v>5.312</v>
      </c>
      <c r="I192" s="237"/>
      <c r="J192" s="238">
        <f>ROUND(I192*H192,2)</f>
        <v>0</v>
      </c>
      <c r="K192" s="239"/>
      <c r="L192" s="240"/>
      <c r="M192" s="241" t="s">
        <v>1</v>
      </c>
      <c r="N192" s="242" t="s">
        <v>43</v>
      </c>
      <c r="O192" s="70"/>
      <c r="P192" s="211">
        <f>O192*H192</f>
        <v>0</v>
      </c>
      <c r="Q192" s="211">
        <v>0.55</v>
      </c>
      <c r="R192" s="211">
        <f>Q192*H192</f>
        <v>2.9216</v>
      </c>
      <c r="S192" s="211">
        <v>0</v>
      </c>
      <c r="T192" s="21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13" t="s">
        <v>242</v>
      </c>
      <c r="AT192" s="213" t="s">
        <v>239</v>
      </c>
      <c r="AU192" s="213" t="s">
        <v>88</v>
      </c>
      <c r="AY192" s="16" t="s">
        <v>148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6" t="s">
        <v>86</v>
      </c>
      <c r="BK192" s="214">
        <f>ROUND(I192*H192,2)</f>
        <v>0</v>
      </c>
      <c r="BL192" s="16" t="s">
        <v>226</v>
      </c>
      <c r="BM192" s="213" t="s">
        <v>313</v>
      </c>
    </row>
    <row r="193" spans="2:51" s="13" customFormat="1" ht="12">
      <c r="B193" s="221"/>
      <c r="C193" s="222"/>
      <c r="D193" s="215" t="s">
        <v>163</v>
      </c>
      <c r="E193" s="223" t="s">
        <v>1</v>
      </c>
      <c r="F193" s="224" t="s">
        <v>314</v>
      </c>
      <c r="G193" s="222"/>
      <c r="H193" s="225">
        <v>2.855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163</v>
      </c>
      <c r="AU193" s="231" t="s">
        <v>88</v>
      </c>
      <c r="AV193" s="13" t="s">
        <v>88</v>
      </c>
      <c r="AW193" s="13" t="s">
        <v>34</v>
      </c>
      <c r="AX193" s="13" t="s">
        <v>78</v>
      </c>
      <c r="AY193" s="231" t="s">
        <v>148</v>
      </c>
    </row>
    <row r="194" spans="2:51" s="13" customFormat="1" ht="12">
      <c r="B194" s="221"/>
      <c r="C194" s="222"/>
      <c r="D194" s="215" t="s">
        <v>163</v>
      </c>
      <c r="E194" s="223" t="s">
        <v>1</v>
      </c>
      <c r="F194" s="224" t="s">
        <v>315</v>
      </c>
      <c r="G194" s="222"/>
      <c r="H194" s="225">
        <v>1.974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163</v>
      </c>
      <c r="AU194" s="231" t="s">
        <v>88</v>
      </c>
      <c r="AV194" s="13" t="s">
        <v>88</v>
      </c>
      <c r="AW194" s="13" t="s">
        <v>34</v>
      </c>
      <c r="AX194" s="13" t="s">
        <v>78</v>
      </c>
      <c r="AY194" s="231" t="s">
        <v>148</v>
      </c>
    </row>
    <row r="195" spans="2:51" s="14" customFormat="1" ht="12">
      <c r="B195" s="243"/>
      <c r="C195" s="244"/>
      <c r="D195" s="215" t="s">
        <v>163</v>
      </c>
      <c r="E195" s="245" t="s">
        <v>1</v>
      </c>
      <c r="F195" s="246" t="s">
        <v>253</v>
      </c>
      <c r="G195" s="244"/>
      <c r="H195" s="247">
        <v>4.829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AT195" s="253" t="s">
        <v>163</v>
      </c>
      <c r="AU195" s="253" t="s">
        <v>88</v>
      </c>
      <c r="AV195" s="14" t="s">
        <v>147</v>
      </c>
      <c r="AW195" s="14" t="s">
        <v>34</v>
      </c>
      <c r="AX195" s="14" t="s">
        <v>86</v>
      </c>
      <c r="AY195" s="253" t="s">
        <v>148</v>
      </c>
    </row>
    <row r="196" spans="2:51" s="13" customFormat="1" ht="12">
      <c r="B196" s="221"/>
      <c r="C196" s="222"/>
      <c r="D196" s="215" t="s">
        <v>163</v>
      </c>
      <c r="E196" s="222"/>
      <c r="F196" s="224" t="s">
        <v>316</v>
      </c>
      <c r="G196" s="222"/>
      <c r="H196" s="225">
        <v>5.312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163</v>
      </c>
      <c r="AU196" s="231" t="s">
        <v>88</v>
      </c>
      <c r="AV196" s="13" t="s">
        <v>88</v>
      </c>
      <c r="AW196" s="13" t="s">
        <v>4</v>
      </c>
      <c r="AX196" s="13" t="s">
        <v>86</v>
      </c>
      <c r="AY196" s="231" t="s">
        <v>148</v>
      </c>
    </row>
    <row r="197" spans="1:65" s="2" customFormat="1" ht="21.75" customHeight="1">
      <c r="A197" s="33"/>
      <c r="B197" s="34"/>
      <c r="C197" s="201" t="s">
        <v>242</v>
      </c>
      <c r="D197" s="201" t="s">
        <v>149</v>
      </c>
      <c r="E197" s="202" t="s">
        <v>317</v>
      </c>
      <c r="F197" s="203" t="s">
        <v>318</v>
      </c>
      <c r="G197" s="204" t="s">
        <v>249</v>
      </c>
      <c r="H197" s="205">
        <v>918</v>
      </c>
      <c r="I197" s="206"/>
      <c r="J197" s="207">
        <f>ROUND(I197*H197,2)</f>
        <v>0</v>
      </c>
      <c r="K197" s="208"/>
      <c r="L197" s="38"/>
      <c r="M197" s="209" t="s">
        <v>1</v>
      </c>
      <c r="N197" s="210" t="s">
        <v>43</v>
      </c>
      <c r="O197" s="70"/>
      <c r="P197" s="211">
        <f>O197*H197</f>
        <v>0</v>
      </c>
      <c r="Q197" s="211">
        <v>0</v>
      </c>
      <c r="R197" s="211">
        <f>Q197*H197</f>
        <v>0</v>
      </c>
      <c r="S197" s="211">
        <v>0</v>
      </c>
      <c r="T197" s="21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13" t="s">
        <v>226</v>
      </c>
      <c r="AT197" s="213" t="s">
        <v>149</v>
      </c>
      <c r="AU197" s="213" t="s">
        <v>88</v>
      </c>
      <c r="AY197" s="16" t="s">
        <v>148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16" t="s">
        <v>86</v>
      </c>
      <c r="BK197" s="214">
        <f>ROUND(I197*H197,2)</f>
        <v>0</v>
      </c>
      <c r="BL197" s="16" t="s">
        <v>226</v>
      </c>
      <c r="BM197" s="213" t="s">
        <v>319</v>
      </c>
    </row>
    <row r="198" spans="1:65" s="2" customFormat="1" ht="16.5" customHeight="1">
      <c r="A198" s="33"/>
      <c r="B198" s="34"/>
      <c r="C198" s="232" t="s">
        <v>320</v>
      </c>
      <c r="D198" s="232" t="s">
        <v>239</v>
      </c>
      <c r="E198" s="233" t="s">
        <v>311</v>
      </c>
      <c r="F198" s="234" t="s">
        <v>312</v>
      </c>
      <c r="G198" s="235" t="s">
        <v>161</v>
      </c>
      <c r="H198" s="236">
        <v>3.636</v>
      </c>
      <c r="I198" s="237"/>
      <c r="J198" s="238">
        <f>ROUND(I198*H198,2)</f>
        <v>0</v>
      </c>
      <c r="K198" s="239"/>
      <c r="L198" s="240"/>
      <c r="M198" s="241" t="s">
        <v>1</v>
      </c>
      <c r="N198" s="242" t="s">
        <v>43</v>
      </c>
      <c r="O198" s="70"/>
      <c r="P198" s="211">
        <f>O198*H198</f>
        <v>0</v>
      </c>
      <c r="Q198" s="211">
        <v>0.55</v>
      </c>
      <c r="R198" s="211">
        <f>Q198*H198</f>
        <v>1.9998000000000002</v>
      </c>
      <c r="S198" s="211">
        <v>0</v>
      </c>
      <c r="T198" s="21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13" t="s">
        <v>242</v>
      </c>
      <c r="AT198" s="213" t="s">
        <v>239</v>
      </c>
      <c r="AU198" s="213" t="s">
        <v>88</v>
      </c>
      <c r="AY198" s="16" t="s">
        <v>148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6" t="s">
        <v>86</v>
      </c>
      <c r="BK198" s="214">
        <f>ROUND(I198*H198,2)</f>
        <v>0</v>
      </c>
      <c r="BL198" s="16" t="s">
        <v>226</v>
      </c>
      <c r="BM198" s="213" t="s">
        <v>321</v>
      </c>
    </row>
    <row r="199" spans="2:51" s="13" customFormat="1" ht="12">
      <c r="B199" s="221"/>
      <c r="C199" s="222"/>
      <c r="D199" s="215" t="s">
        <v>163</v>
      </c>
      <c r="E199" s="223" t="s">
        <v>1</v>
      </c>
      <c r="F199" s="224" t="s">
        <v>322</v>
      </c>
      <c r="G199" s="222"/>
      <c r="H199" s="225">
        <v>3.305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163</v>
      </c>
      <c r="AU199" s="231" t="s">
        <v>88</v>
      </c>
      <c r="AV199" s="13" t="s">
        <v>88</v>
      </c>
      <c r="AW199" s="13" t="s">
        <v>34</v>
      </c>
      <c r="AX199" s="13" t="s">
        <v>86</v>
      </c>
      <c r="AY199" s="231" t="s">
        <v>148</v>
      </c>
    </row>
    <row r="200" spans="2:51" s="13" customFormat="1" ht="12">
      <c r="B200" s="221"/>
      <c r="C200" s="222"/>
      <c r="D200" s="215" t="s">
        <v>163</v>
      </c>
      <c r="E200" s="222"/>
      <c r="F200" s="224" t="s">
        <v>323</v>
      </c>
      <c r="G200" s="222"/>
      <c r="H200" s="225">
        <v>3.636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163</v>
      </c>
      <c r="AU200" s="231" t="s">
        <v>88</v>
      </c>
      <c r="AV200" s="13" t="s">
        <v>88</v>
      </c>
      <c r="AW200" s="13" t="s">
        <v>4</v>
      </c>
      <c r="AX200" s="13" t="s">
        <v>86</v>
      </c>
      <c r="AY200" s="231" t="s">
        <v>148</v>
      </c>
    </row>
    <row r="201" spans="1:65" s="2" customFormat="1" ht="21.75" customHeight="1">
      <c r="A201" s="33"/>
      <c r="B201" s="34"/>
      <c r="C201" s="201" t="s">
        <v>324</v>
      </c>
      <c r="D201" s="201" t="s">
        <v>149</v>
      </c>
      <c r="E201" s="202" t="s">
        <v>325</v>
      </c>
      <c r="F201" s="203" t="s">
        <v>326</v>
      </c>
      <c r="G201" s="204" t="s">
        <v>161</v>
      </c>
      <c r="H201" s="205">
        <v>40.701</v>
      </c>
      <c r="I201" s="206"/>
      <c r="J201" s="207">
        <f>ROUND(I201*H201,2)</f>
        <v>0</v>
      </c>
      <c r="K201" s="208"/>
      <c r="L201" s="38"/>
      <c r="M201" s="209" t="s">
        <v>1</v>
      </c>
      <c r="N201" s="210" t="s">
        <v>43</v>
      </c>
      <c r="O201" s="70"/>
      <c r="P201" s="211">
        <f>O201*H201</f>
        <v>0</v>
      </c>
      <c r="Q201" s="211">
        <v>0.02337</v>
      </c>
      <c r="R201" s="211">
        <f>Q201*H201</f>
        <v>0.9511823699999999</v>
      </c>
      <c r="S201" s="211">
        <v>0</v>
      </c>
      <c r="T201" s="21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13" t="s">
        <v>226</v>
      </c>
      <c r="AT201" s="213" t="s">
        <v>149</v>
      </c>
      <c r="AU201" s="213" t="s">
        <v>88</v>
      </c>
      <c r="AY201" s="16" t="s">
        <v>148</v>
      </c>
      <c r="BE201" s="214">
        <f>IF(N201="základní",J201,0)</f>
        <v>0</v>
      </c>
      <c r="BF201" s="214">
        <f>IF(N201="snížená",J201,0)</f>
        <v>0</v>
      </c>
      <c r="BG201" s="214">
        <f>IF(N201="zákl. přenesená",J201,0)</f>
        <v>0</v>
      </c>
      <c r="BH201" s="214">
        <f>IF(N201="sníž. přenesená",J201,0)</f>
        <v>0</v>
      </c>
      <c r="BI201" s="214">
        <f>IF(N201="nulová",J201,0)</f>
        <v>0</v>
      </c>
      <c r="BJ201" s="16" t="s">
        <v>86</v>
      </c>
      <c r="BK201" s="214">
        <f>ROUND(I201*H201,2)</f>
        <v>0</v>
      </c>
      <c r="BL201" s="16" t="s">
        <v>226</v>
      </c>
      <c r="BM201" s="213" t="s">
        <v>327</v>
      </c>
    </row>
    <row r="202" spans="2:51" s="13" customFormat="1" ht="12">
      <c r="B202" s="221"/>
      <c r="C202" s="222"/>
      <c r="D202" s="215" t="s">
        <v>163</v>
      </c>
      <c r="E202" s="223" t="s">
        <v>1</v>
      </c>
      <c r="F202" s="224" t="s">
        <v>328</v>
      </c>
      <c r="G202" s="222"/>
      <c r="H202" s="225">
        <v>40.701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163</v>
      </c>
      <c r="AU202" s="231" t="s">
        <v>88</v>
      </c>
      <c r="AV202" s="13" t="s">
        <v>88</v>
      </c>
      <c r="AW202" s="13" t="s">
        <v>34</v>
      </c>
      <c r="AX202" s="13" t="s">
        <v>86</v>
      </c>
      <c r="AY202" s="231" t="s">
        <v>148</v>
      </c>
    </row>
    <row r="203" spans="1:65" s="2" customFormat="1" ht="21.75" customHeight="1">
      <c r="A203" s="33"/>
      <c r="B203" s="34"/>
      <c r="C203" s="201" t="s">
        <v>329</v>
      </c>
      <c r="D203" s="201" t="s">
        <v>149</v>
      </c>
      <c r="E203" s="202" t="s">
        <v>330</v>
      </c>
      <c r="F203" s="203" t="s">
        <v>331</v>
      </c>
      <c r="G203" s="204" t="s">
        <v>332</v>
      </c>
      <c r="H203" s="254"/>
      <c r="I203" s="206"/>
      <c r="J203" s="207">
        <f>ROUND(I203*H203,2)</f>
        <v>0</v>
      </c>
      <c r="K203" s="208"/>
      <c r="L203" s="38"/>
      <c r="M203" s="209" t="s">
        <v>1</v>
      </c>
      <c r="N203" s="210" t="s">
        <v>43</v>
      </c>
      <c r="O203" s="70"/>
      <c r="P203" s="211">
        <f>O203*H203</f>
        <v>0</v>
      </c>
      <c r="Q203" s="211">
        <v>0</v>
      </c>
      <c r="R203" s="211">
        <f>Q203*H203</f>
        <v>0</v>
      </c>
      <c r="S203" s="211">
        <v>0</v>
      </c>
      <c r="T203" s="21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13" t="s">
        <v>226</v>
      </c>
      <c r="AT203" s="213" t="s">
        <v>149</v>
      </c>
      <c r="AU203" s="213" t="s">
        <v>88</v>
      </c>
      <c r="AY203" s="16" t="s">
        <v>148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16" t="s">
        <v>86</v>
      </c>
      <c r="BK203" s="214">
        <f>ROUND(I203*H203,2)</f>
        <v>0</v>
      </c>
      <c r="BL203" s="16" t="s">
        <v>226</v>
      </c>
      <c r="BM203" s="213" t="s">
        <v>333</v>
      </c>
    </row>
    <row r="204" spans="2:63" s="12" customFormat="1" ht="22.9" customHeight="1">
      <c r="B204" s="187"/>
      <c r="C204" s="188"/>
      <c r="D204" s="189" t="s">
        <v>77</v>
      </c>
      <c r="E204" s="219" t="s">
        <v>334</v>
      </c>
      <c r="F204" s="219" t="s">
        <v>335</v>
      </c>
      <c r="G204" s="188"/>
      <c r="H204" s="188"/>
      <c r="I204" s="191"/>
      <c r="J204" s="220">
        <f>BK204</f>
        <v>0</v>
      </c>
      <c r="K204" s="188"/>
      <c r="L204" s="193"/>
      <c r="M204" s="194"/>
      <c r="N204" s="195"/>
      <c r="O204" s="195"/>
      <c r="P204" s="196">
        <f>SUM(P205:P246)</f>
        <v>0</v>
      </c>
      <c r="Q204" s="195"/>
      <c r="R204" s="196">
        <f>SUM(R205:R246)</f>
        <v>7.217005999999999</v>
      </c>
      <c r="S204" s="195"/>
      <c r="T204" s="197">
        <f>SUM(T205:T246)</f>
        <v>3.5723439999999993</v>
      </c>
      <c r="AR204" s="198" t="s">
        <v>88</v>
      </c>
      <c r="AT204" s="199" t="s">
        <v>77</v>
      </c>
      <c r="AU204" s="199" t="s">
        <v>86</v>
      </c>
      <c r="AY204" s="198" t="s">
        <v>148</v>
      </c>
      <c r="BK204" s="200">
        <f>SUM(BK205:BK246)</f>
        <v>0</v>
      </c>
    </row>
    <row r="205" spans="1:65" s="2" customFormat="1" ht="16.5" customHeight="1">
      <c r="A205" s="33"/>
      <c r="B205" s="34"/>
      <c r="C205" s="201" t="s">
        <v>336</v>
      </c>
      <c r="D205" s="201" t="s">
        <v>149</v>
      </c>
      <c r="E205" s="202" t="s">
        <v>337</v>
      </c>
      <c r="F205" s="203" t="s">
        <v>338</v>
      </c>
      <c r="G205" s="204" t="s">
        <v>186</v>
      </c>
      <c r="H205" s="205">
        <v>820.2</v>
      </c>
      <c r="I205" s="206"/>
      <c r="J205" s="207">
        <f>ROUND(I205*H205,2)</f>
        <v>0</v>
      </c>
      <c r="K205" s="208"/>
      <c r="L205" s="38"/>
      <c r="M205" s="209" t="s">
        <v>1</v>
      </c>
      <c r="N205" s="210" t="s">
        <v>43</v>
      </c>
      <c r="O205" s="70"/>
      <c r="P205" s="211">
        <f>O205*H205</f>
        <v>0</v>
      </c>
      <c r="Q205" s="211">
        <v>0</v>
      </c>
      <c r="R205" s="211">
        <f>Q205*H205</f>
        <v>0</v>
      </c>
      <c r="S205" s="211">
        <v>0.00312</v>
      </c>
      <c r="T205" s="212">
        <f>S205*H205</f>
        <v>2.559024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13" t="s">
        <v>226</v>
      </c>
      <c r="AT205" s="213" t="s">
        <v>149</v>
      </c>
      <c r="AU205" s="213" t="s">
        <v>88</v>
      </c>
      <c r="AY205" s="16" t="s">
        <v>148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6" t="s">
        <v>86</v>
      </c>
      <c r="BK205" s="214">
        <f>ROUND(I205*H205,2)</f>
        <v>0</v>
      </c>
      <c r="BL205" s="16" t="s">
        <v>226</v>
      </c>
      <c r="BM205" s="213" t="s">
        <v>339</v>
      </c>
    </row>
    <row r="206" spans="1:65" s="2" customFormat="1" ht="33" customHeight="1">
      <c r="A206" s="33"/>
      <c r="B206" s="34"/>
      <c r="C206" s="201" t="s">
        <v>340</v>
      </c>
      <c r="D206" s="201" t="s">
        <v>149</v>
      </c>
      <c r="E206" s="202" t="s">
        <v>341</v>
      </c>
      <c r="F206" s="203" t="s">
        <v>342</v>
      </c>
      <c r="G206" s="204" t="s">
        <v>186</v>
      </c>
      <c r="H206" s="205">
        <v>820.2</v>
      </c>
      <c r="I206" s="206"/>
      <c r="J206" s="207">
        <f>ROUND(I206*H206,2)</f>
        <v>0</v>
      </c>
      <c r="K206" s="208"/>
      <c r="L206" s="38"/>
      <c r="M206" s="209" t="s">
        <v>1</v>
      </c>
      <c r="N206" s="210" t="s">
        <v>43</v>
      </c>
      <c r="O206" s="70"/>
      <c r="P206" s="211">
        <f>O206*H206</f>
        <v>0</v>
      </c>
      <c r="Q206" s="211">
        <v>0.0065</v>
      </c>
      <c r="R206" s="211">
        <f>Q206*H206</f>
        <v>5.3313</v>
      </c>
      <c r="S206" s="211">
        <v>0</v>
      </c>
      <c r="T206" s="21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213" t="s">
        <v>226</v>
      </c>
      <c r="AT206" s="213" t="s">
        <v>149</v>
      </c>
      <c r="AU206" s="213" t="s">
        <v>88</v>
      </c>
      <c r="AY206" s="16" t="s">
        <v>148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16" t="s">
        <v>86</v>
      </c>
      <c r="BK206" s="214">
        <f>ROUND(I206*H206,2)</f>
        <v>0</v>
      </c>
      <c r="BL206" s="16" t="s">
        <v>226</v>
      </c>
      <c r="BM206" s="213" t="s">
        <v>343</v>
      </c>
    </row>
    <row r="207" spans="1:47" s="2" customFormat="1" ht="78">
      <c r="A207" s="33"/>
      <c r="B207" s="34"/>
      <c r="C207" s="35"/>
      <c r="D207" s="215" t="s">
        <v>153</v>
      </c>
      <c r="E207" s="35"/>
      <c r="F207" s="216" t="s">
        <v>344</v>
      </c>
      <c r="G207" s="35"/>
      <c r="H207" s="35"/>
      <c r="I207" s="114"/>
      <c r="J207" s="35"/>
      <c r="K207" s="35"/>
      <c r="L207" s="38"/>
      <c r="M207" s="217"/>
      <c r="N207" s="218"/>
      <c r="O207" s="70"/>
      <c r="P207" s="70"/>
      <c r="Q207" s="70"/>
      <c r="R207" s="70"/>
      <c r="S207" s="70"/>
      <c r="T207" s="71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6" t="s">
        <v>153</v>
      </c>
      <c r="AU207" s="16" t="s">
        <v>88</v>
      </c>
    </row>
    <row r="208" spans="1:65" s="2" customFormat="1" ht="21.75" customHeight="1">
      <c r="A208" s="33"/>
      <c r="B208" s="34"/>
      <c r="C208" s="201" t="s">
        <v>345</v>
      </c>
      <c r="D208" s="201" t="s">
        <v>149</v>
      </c>
      <c r="E208" s="202" t="s">
        <v>346</v>
      </c>
      <c r="F208" s="203" t="s">
        <v>347</v>
      </c>
      <c r="G208" s="204" t="s">
        <v>249</v>
      </c>
      <c r="H208" s="205">
        <v>6</v>
      </c>
      <c r="I208" s="206"/>
      <c r="J208" s="207">
        <f>ROUND(I208*H208,2)</f>
        <v>0</v>
      </c>
      <c r="K208" s="208"/>
      <c r="L208" s="38"/>
      <c r="M208" s="209" t="s">
        <v>1</v>
      </c>
      <c r="N208" s="210" t="s">
        <v>43</v>
      </c>
      <c r="O208" s="70"/>
      <c r="P208" s="211">
        <f>O208*H208</f>
        <v>0</v>
      </c>
      <c r="Q208" s="211">
        <v>0</v>
      </c>
      <c r="R208" s="211">
        <f>Q208*H208</f>
        <v>0</v>
      </c>
      <c r="S208" s="211">
        <v>0.00191</v>
      </c>
      <c r="T208" s="212">
        <f>S208*H208</f>
        <v>0.01146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13" t="s">
        <v>226</v>
      </c>
      <c r="AT208" s="213" t="s">
        <v>149</v>
      </c>
      <c r="AU208" s="213" t="s">
        <v>88</v>
      </c>
      <c r="AY208" s="16" t="s">
        <v>148</v>
      </c>
      <c r="BE208" s="214">
        <f>IF(N208="základní",J208,0)</f>
        <v>0</v>
      </c>
      <c r="BF208" s="214">
        <f>IF(N208="snížená",J208,0)</f>
        <v>0</v>
      </c>
      <c r="BG208" s="214">
        <f>IF(N208="zákl. přenesená",J208,0)</f>
        <v>0</v>
      </c>
      <c r="BH208" s="214">
        <f>IF(N208="sníž. přenesená",J208,0)</f>
        <v>0</v>
      </c>
      <c r="BI208" s="214">
        <f>IF(N208="nulová",J208,0)</f>
        <v>0</v>
      </c>
      <c r="BJ208" s="16" t="s">
        <v>86</v>
      </c>
      <c r="BK208" s="214">
        <f>ROUND(I208*H208,2)</f>
        <v>0</v>
      </c>
      <c r="BL208" s="16" t="s">
        <v>226</v>
      </c>
      <c r="BM208" s="213" t="s">
        <v>348</v>
      </c>
    </row>
    <row r="209" spans="2:51" s="13" customFormat="1" ht="12">
      <c r="B209" s="221"/>
      <c r="C209" s="222"/>
      <c r="D209" s="215" t="s">
        <v>163</v>
      </c>
      <c r="E209" s="223" t="s">
        <v>1</v>
      </c>
      <c r="F209" s="224" t="s">
        <v>349</v>
      </c>
      <c r="G209" s="222"/>
      <c r="H209" s="225">
        <v>6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163</v>
      </c>
      <c r="AU209" s="231" t="s">
        <v>88</v>
      </c>
      <c r="AV209" s="13" t="s">
        <v>88</v>
      </c>
      <c r="AW209" s="13" t="s">
        <v>34</v>
      </c>
      <c r="AX209" s="13" t="s">
        <v>86</v>
      </c>
      <c r="AY209" s="231" t="s">
        <v>148</v>
      </c>
    </row>
    <row r="210" spans="1:65" s="2" customFormat="1" ht="21.75" customHeight="1">
      <c r="A210" s="33"/>
      <c r="B210" s="34"/>
      <c r="C210" s="201" t="s">
        <v>350</v>
      </c>
      <c r="D210" s="201" t="s">
        <v>149</v>
      </c>
      <c r="E210" s="202" t="s">
        <v>351</v>
      </c>
      <c r="F210" s="203" t="s">
        <v>352</v>
      </c>
      <c r="G210" s="204" t="s">
        <v>249</v>
      </c>
      <c r="H210" s="205">
        <v>6</v>
      </c>
      <c r="I210" s="206"/>
      <c r="J210" s="207">
        <f>ROUND(I210*H210,2)</f>
        <v>0</v>
      </c>
      <c r="K210" s="208"/>
      <c r="L210" s="38"/>
      <c r="M210" s="209" t="s">
        <v>1</v>
      </c>
      <c r="N210" s="210" t="s">
        <v>43</v>
      </c>
      <c r="O210" s="70"/>
      <c r="P210" s="211">
        <f>O210*H210</f>
        <v>0</v>
      </c>
      <c r="Q210" s="211">
        <v>0.00696</v>
      </c>
      <c r="R210" s="211">
        <f>Q210*H210</f>
        <v>0.04176</v>
      </c>
      <c r="S210" s="211">
        <v>0</v>
      </c>
      <c r="T210" s="212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13" t="s">
        <v>226</v>
      </c>
      <c r="AT210" s="213" t="s">
        <v>149</v>
      </c>
      <c r="AU210" s="213" t="s">
        <v>88</v>
      </c>
      <c r="AY210" s="16" t="s">
        <v>148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6" t="s">
        <v>86</v>
      </c>
      <c r="BK210" s="214">
        <f>ROUND(I210*H210,2)</f>
        <v>0</v>
      </c>
      <c r="BL210" s="16" t="s">
        <v>226</v>
      </c>
      <c r="BM210" s="213" t="s">
        <v>353</v>
      </c>
    </row>
    <row r="211" spans="1:65" s="2" customFormat="1" ht="16.5" customHeight="1">
      <c r="A211" s="33"/>
      <c r="B211" s="34"/>
      <c r="C211" s="201" t="s">
        <v>354</v>
      </c>
      <c r="D211" s="201" t="s">
        <v>149</v>
      </c>
      <c r="E211" s="202" t="s">
        <v>355</v>
      </c>
      <c r="F211" s="203" t="s">
        <v>356</v>
      </c>
      <c r="G211" s="204" t="s">
        <v>249</v>
      </c>
      <c r="H211" s="205">
        <v>67.8</v>
      </c>
      <c r="I211" s="206"/>
      <c r="J211" s="207">
        <f>ROUND(I211*H211,2)</f>
        <v>0</v>
      </c>
      <c r="K211" s="208"/>
      <c r="L211" s="38"/>
      <c r="M211" s="209" t="s">
        <v>1</v>
      </c>
      <c r="N211" s="210" t="s">
        <v>43</v>
      </c>
      <c r="O211" s="70"/>
      <c r="P211" s="211">
        <f>O211*H211</f>
        <v>0</v>
      </c>
      <c r="Q211" s="211">
        <v>0</v>
      </c>
      <c r="R211" s="211">
        <f>Q211*H211</f>
        <v>0</v>
      </c>
      <c r="S211" s="211">
        <v>0.00187</v>
      </c>
      <c r="T211" s="212">
        <f>S211*H211</f>
        <v>0.12678599999999998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13" t="s">
        <v>226</v>
      </c>
      <c r="AT211" s="213" t="s">
        <v>149</v>
      </c>
      <c r="AU211" s="213" t="s">
        <v>88</v>
      </c>
      <c r="AY211" s="16" t="s">
        <v>148</v>
      </c>
      <c r="BE211" s="214">
        <f>IF(N211="základní",J211,0)</f>
        <v>0</v>
      </c>
      <c r="BF211" s="214">
        <f>IF(N211="snížená",J211,0)</f>
        <v>0</v>
      </c>
      <c r="BG211" s="214">
        <f>IF(N211="zákl. přenesená",J211,0)</f>
        <v>0</v>
      </c>
      <c r="BH211" s="214">
        <f>IF(N211="sníž. přenesená",J211,0)</f>
        <v>0</v>
      </c>
      <c r="BI211" s="214">
        <f>IF(N211="nulová",J211,0)</f>
        <v>0</v>
      </c>
      <c r="BJ211" s="16" t="s">
        <v>86</v>
      </c>
      <c r="BK211" s="214">
        <f>ROUND(I211*H211,2)</f>
        <v>0</v>
      </c>
      <c r="BL211" s="16" t="s">
        <v>226</v>
      </c>
      <c r="BM211" s="213" t="s">
        <v>357</v>
      </c>
    </row>
    <row r="212" spans="2:51" s="13" customFormat="1" ht="12">
      <c r="B212" s="221"/>
      <c r="C212" s="222"/>
      <c r="D212" s="215" t="s">
        <v>163</v>
      </c>
      <c r="E212" s="223" t="s">
        <v>1</v>
      </c>
      <c r="F212" s="224" t="s">
        <v>358</v>
      </c>
      <c r="G212" s="222"/>
      <c r="H212" s="225">
        <v>67.8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163</v>
      </c>
      <c r="AU212" s="231" t="s">
        <v>88</v>
      </c>
      <c r="AV212" s="13" t="s">
        <v>88</v>
      </c>
      <c r="AW212" s="13" t="s">
        <v>34</v>
      </c>
      <c r="AX212" s="13" t="s">
        <v>86</v>
      </c>
      <c r="AY212" s="231" t="s">
        <v>148</v>
      </c>
    </row>
    <row r="213" spans="1:65" s="2" customFormat="1" ht="21.75" customHeight="1">
      <c r="A213" s="33"/>
      <c r="B213" s="34"/>
      <c r="C213" s="201" t="s">
        <v>359</v>
      </c>
      <c r="D213" s="201" t="s">
        <v>149</v>
      </c>
      <c r="E213" s="202" t="s">
        <v>360</v>
      </c>
      <c r="F213" s="203" t="s">
        <v>361</v>
      </c>
      <c r="G213" s="204" t="s">
        <v>249</v>
      </c>
      <c r="H213" s="205">
        <v>67.8</v>
      </c>
      <c r="I213" s="206"/>
      <c r="J213" s="207">
        <f>ROUND(I213*H213,2)</f>
        <v>0</v>
      </c>
      <c r="K213" s="208"/>
      <c r="L213" s="38"/>
      <c r="M213" s="209" t="s">
        <v>1</v>
      </c>
      <c r="N213" s="210" t="s">
        <v>43</v>
      </c>
      <c r="O213" s="70"/>
      <c r="P213" s="211">
        <f>O213*H213</f>
        <v>0</v>
      </c>
      <c r="Q213" s="211">
        <v>0.00422</v>
      </c>
      <c r="R213" s="211">
        <f>Q213*H213</f>
        <v>0.286116</v>
      </c>
      <c r="S213" s="211">
        <v>0</v>
      </c>
      <c r="T213" s="21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13" t="s">
        <v>226</v>
      </c>
      <c r="AT213" s="213" t="s">
        <v>149</v>
      </c>
      <c r="AU213" s="213" t="s">
        <v>88</v>
      </c>
      <c r="AY213" s="16" t="s">
        <v>148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16" t="s">
        <v>86</v>
      </c>
      <c r="BK213" s="214">
        <f>ROUND(I213*H213,2)</f>
        <v>0</v>
      </c>
      <c r="BL213" s="16" t="s">
        <v>226</v>
      </c>
      <c r="BM213" s="213" t="s">
        <v>362</v>
      </c>
    </row>
    <row r="214" spans="1:47" s="2" customFormat="1" ht="78">
      <c r="A214" s="33"/>
      <c r="B214" s="34"/>
      <c r="C214" s="35"/>
      <c r="D214" s="215" t="s">
        <v>153</v>
      </c>
      <c r="E214" s="35"/>
      <c r="F214" s="216" t="s">
        <v>363</v>
      </c>
      <c r="G214" s="35"/>
      <c r="H214" s="35"/>
      <c r="I214" s="114"/>
      <c r="J214" s="35"/>
      <c r="K214" s="35"/>
      <c r="L214" s="38"/>
      <c r="M214" s="217"/>
      <c r="N214" s="218"/>
      <c r="O214" s="70"/>
      <c r="P214" s="70"/>
      <c r="Q214" s="70"/>
      <c r="R214" s="70"/>
      <c r="S214" s="70"/>
      <c r="T214" s="71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153</v>
      </c>
      <c r="AU214" s="16" t="s">
        <v>88</v>
      </c>
    </row>
    <row r="215" spans="1:65" s="2" customFormat="1" ht="16.5" customHeight="1">
      <c r="A215" s="33"/>
      <c r="B215" s="34"/>
      <c r="C215" s="201" t="s">
        <v>364</v>
      </c>
      <c r="D215" s="201" t="s">
        <v>149</v>
      </c>
      <c r="E215" s="202" t="s">
        <v>365</v>
      </c>
      <c r="F215" s="203" t="s">
        <v>366</v>
      </c>
      <c r="G215" s="204" t="s">
        <v>249</v>
      </c>
      <c r="H215" s="205">
        <v>46.4</v>
      </c>
      <c r="I215" s="206"/>
      <c r="J215" s="207">
        <f>ROUND(I215*H215,2)</f>
        <v>0</v>
      </c>
      <c r="K215" s="208"/>
      <c r="L215" s="38"/>
      <c r="M215" s="209" t="s">
        <v>1</v>
      </c>
      <c r="N215" s="210" t="s">
        <v>43</v>
      </c>
      <c r="O215" s="70"/>
      <c r="P215" s="211">
        <f>O215*H215</f>
        <v>0</v>
      </c>
      <c r="Q215" s="211">
        <v>0</v>
      </c>
      <c r="R215" s="211">
        <f>Q215*H215</f>
        <v>0</v>
      </c>
      <c r="S215" s="211">
        <v>0.00348</v>
      </c>
      <c r="T215" s="212">
        <f>S215*H215</f>
        <v>0.161472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13" t="s">
        <v>226</v>
      </c>
      <c r="AT215" s="213" t="s">
        <v>149</v>
      </c>
      <c r="AU215" s="213" t="s">
        <v>88</v>
      </c>
      <c r="AY215" s="16" t="s">
        <v>148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16" t="s">
        <v>86</v>
      </c>
      <c r="BK215" s="214">
        <f>ROUND(I215*H215,2)</f>
        <v>0</v>
      </c>
      <c r="BL215" s="16" t="s">
        <v>226</v>
      </c>
      <c r="BM215" s="213" t="s">
        <v>367</v>
      </c>
    </row>
    <row r="216" spans="2:51" s="13" customFormat="1" ht="12">
      <c r="B216" s="221"/>
      <c r="C216" s="222"/>
      <c r="D216" s="215" t="s">
        <v>163</v>
      </c>
      <c r="E216" s="223" t="s">
        <v>1</v>
      </c>
      <c r="F216" s="224" t="s">
        <v>368</v>
      </c>
      <c r="G216" s="222"/>
      <c r="H216" s="225">
        <v>46.4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163</v>
      </c>
      <c r="AU216" s="231" t="s">
        <v>88</v>
      </c>
      <c r="AV216" s="13" t="s">
        <v>88</v>
      </c>
      <c r="AW216" s="13" t="s">
        <v>34</v>
      </c>
      <c r="AX216" s="13" t="s">
        <v>86</v>
      </c>
      <c r="AY216" s="231" t="s">
        <v>148</v>
      </c>
    </row>
    <row r="217" spans="1:65" s="2" customFormat="1" ht="21.75" customHeight="1">
      <c r="A217" s="33"/>
      <c r="B217" s="34"/>
      <c r="C217" s="201" t="s">
        <v>369</v>
      </c>
      <c r="D217" s="201" t="s">
        <v>149</v>
      </c>
      <c r="E217" s="202" t="s">
        <v>370</v>
      </c>
      <c r="F217" s="203" t="s">
        <v>371</v>
      </c>
      <c r="G217" s="204" t="s">
        <v>249</v>
      </c>
      <c r="H217" s="205">
        <v>46.4</v>
      </c>
      <c r="I217" s="206"/>
      <c r="J217" s="207">
        <f>ROUND(I217*H217,2)</f>
        <v>0</v>
      </c>
      <c r="K217" s="208"/>
      <c r="L217" s="38"/>
      <c r="M217" s="209" t="s">
        <v>1</v>
      </c>
      <c r="N217" s="210" t="s">
        <v>43</v>
      </c>
      <c r="O217" s="70"/>
      <c r="P217" s="211">
        <f>O217*H217</f>
        <v>0</v>
      </c>
      <c r="Q217" s="211">
        <v>0.00439</v>
      </c>
      <c r="R217" s="211">
        <f>Q217*H217</f>
        <v>0.203696</v>
      </c>
      <c r="S217" s="211">
        <v>0</v>
      </c>
      <c r="T217" s="21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213" t="s">
        <v>226</v>
      </c>
      <c r="AT217" s="213" t="s">
        <v>149</v>
      </c>
      <c r="AU217" s="213" t="s">
        <v>88</v>
      </c>
      <c r="AY217" s="16" t="s">
        <v>148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6" t="s">
        <v>86</v>
      </c>
      <c r="BK217" s="214">
        <f>ROUND(I217*H217,2)</f>
        <v>0</v>
      </c>
      <c r="BL217" s="16" t="s">
        <v>226</v>
      </c>
      <c r="BM217" s="213" t="s">
        <v>372</v>
      </c>
    </row>
    <row r="218" spans="1:47" s="2" customFormat="1" ht="78">
      <c r="A218" s="33"/>
      <c r="B218" s="34"/>
      <c r="C218" s="35"/>
      <c r="D218" s="215" t="s">
        <v>153</v>
      </c>
      <c r="E218" s="35"/>
      <c r="F218" s="216" t="s">
        <v>363</v>
      </c>
      <c r="G218" s="35"/>
      <c r="H218" s="35"/>
      <c r="I218" s="114"/>
      <c r="J218" s="35"/>
      <c r="K218" s="35"/>
      <c r="L218" s="38"/>
      <c r="M218" s="217"/>
      <c r="N218" s="218"/>
      <c r="O218" s="70"/>
      <c r="P218" s="70"/>
      <c r="Q218" s="70"/>
      <c r="R218" s="70"/>
      <c r="S218" s="70"/>
      <c r="T218" s="71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6" t="s">
        <v>153</v>
      </c>
      <c r="AU218" s="16" t="s">
        <v>88</v>
      </c>
    </row>
    <row r="219" spans="1:65" s="2" customFormat="1" ht="16.5" customHeight="1">
      <c r="A219" s="33"/>
      <c r="B219" s="34"/>
      <c r="C219" s="201" t="s">
        <v>373</v>
      </c>
      <c r="D219" s="201" t="s">
        <v>149</v>
      </c>
      <c r="E219" s="202" t="s">
        <v>374</v>
      </c>
      <c r="F219" s="203" t="s">
        <v>375</v>
      </c>
      <c r="G219" s="204" t="s">
        <v>249</v>
      </c>
      <c r="H219" s="205">
        <v>84</v>
      </c>
      <c r="I219" s="206"/>
      <c r="J219" s="207">
        <f>ROUND(I219*H219,2)</f>
        <v>0</v>
      </c>
      <c r="K219" s="208"/>
      <c r="L219" s="38"/>
      <c r="M219" s="209" t="s">
        <v>1</v>
      </c>
      <c r="N219" s="210" t="s">
        <v>43</v>
      </c>
      <c r="O219" s="70"/>
      <c r="P219" s="211">
        <f>O219*H219</f>
        <v>0</v>
      </c>
      <c r="Q219" s="211">
        <v>0</v>
      </c>
      <c r="R219" s="211">
        <f>Q219*H219</f>
        <v>0</v>
      </c>
      <c r="S219" s="211">
        <v>0.0017</v>
      </c>
      <c r="T219" s="212">
        <f>S219*H219</f>
        <v>0.14279999999999998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13" t="s">
        <v>226</v>
      </c>
      <c r="AT219" s="213" t="s">
        <v>149</v>
      </c>
      <c r="AU219" s="213" t="s">
        <v>88</v>
      </c>
      <c r="AY219" s="16" t="s">
        <v>148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16" t="s">
        <v>86</v>
      </c>
      <c r="BK219" s="214">
        <f>ROUND(I219*H219,2)</f>
        <v>0</v>
      </c>
      <c r="BL219" s="16" t="s">
        <v>226</v>
      </c>
      <c r="BM219" s="213" t="s">
        <v>376</v>
      </c>
    </row>
    <row r="220" spans="2:51" s="13" customFormat="1" ht="12">
      <c r="B220" s="221"/>
      <c r="C220" s="222"/>
      <c r="D220" s="215" t="s">
        <v>163</v>
      </c>
      <c r="E220" s="223" t="s">
        <v>1</v>
      </c>
      <c r="F220" s="224" t="s">
        <v>377</v>
      </c>
      <c r="G220" s="222"/>
      <c r="H220" s="225">
        <v>84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163</v>
      </c>
      <c r="AU220" s="231" t="s">
        <v>88</v>
      </c>
      <c r="AV220" s="13" t="s">
        <v>88</v>
      </c>
      <c r="AW220" s="13" t="s">
        <v>34</v>
      </c>
      <c r="AX220" s="13" t="s">
        <v>86</v>
      </c>
      <c r="AY220" s="231" t="s">
        <v>148</v>
      </c>
    </row>
    <row r="221" spans="1:65" s="2" customFormat="1" ht="21.75" customHeight="1">
      <c r="A221" s="33"/>
      <c r="B221" s="34"/>
      <c r="C221" s="201" t="s">
        <v>378</v>
      </c>
      <c r="D221" s="201" t="s">
        <v>149</v>
      </c>
      <c r="E221" s="202" t="s">
        <v>379</v>
      </c>
      <c r="F221" s="203" t="s">
        <v>380</v>
      </c>
      <c r="G221" s="204" t="s">
        <v>249</v>
      </c>
      <c r="H221" s="205">
        <v>84</v>
      </c>
      <c r="I221" s="206"/>
      <c r="J221" s="207">
        <f>ROUND(I221*H221,2)</f>
        <v>0</v>
      </c>
      <c r="K221" s="208"/>
      <c r="L221" s="38"/>
      <c r="M221" s="209" t="s">
        <v>1</v>
      </c>
      <c r="N221" s="210" t="s">
        <v>43</v>
      </c>
      <c r="O221" s="70"/>
      <c r="P221" s="211">
        <f>O221*H221</f>
        <v>0</v>
      </c>
      <c r="Q221" s="211">
        <v>0.00347</v>
      </c>
      <c r="R221" s="211">
        <f>Q221*H221</f>
        <v>0.29148</v>
      </c>
      <c r="S221" s="211">
        <v>0</v>
      </c>
      <c r="T221" s="21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213" t="s">
        <v>226</v>
      </c>
      <c r="AT221" s="213" t="s">
        <v>149</v>
      </c>
      <c r="AU221" s="213" t="s">
        <v>88</v>
      </c>
      <c r="AY221" s="16" t="s">
        <v>148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16" t="s">
        <v>86</v>
      </c>
      <c r="BK221" s="214">
        <f>ROUND(I221*H221,2)</f>
        <v>0</v>
      </c>
      <c r="BL221" s="16" t="s">
        <v>226</v>
      </c>
      <c r="BM221" s="213" t="s">
        <v>381</v>
      </c>
    </row>
    <row r="222" spans="1:47" s="2" customFormat="1" ht="78">
      <c r="A222" s="33"/>
      <c r="B222" s="34"/>
      <c r="C222" s="35"/>
      <c r="D222" s="215" t="s">
        <v>153</v>
      </c>
      <c r="E222" s="35"/>
      <c r="F222" s="216" t="s">
        <v>363</v>
      </c>
      <c r="G222" s="35"/>
      <c r="H222" s="35"/>
      <c r="I222" s="114"/>
      <c r="J222" s="35"/>
      <c r="K222" s="35"/>
      <c r="L222" s="38"/>
      <c r="M222" s="217"/>
      <c r="N222" s="218"/>
      <c r="O222" s="70"/>
      <c r="P222" s="70"/>
      <c r="Q222" s="70"/>
      <c r="R222" s="70"/>
      <c r="S222" s="70"/>
      <c r="T222" s="71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6" t="s">
        <v>153</v>
      </c>
      <c r="AU222" s="16" t="s">
        <v>88</v>
      </c>
    </row>
    <row r="223" spans="1:65" s="2" customFormat="1" ht="16.5" customHeight="1">
      <c r="A223" s="33"/>
      <c r="B223" s="34"/>
      <c r="C223" s="201" t="s">
        <v>382</v>
      </c>
      <c r="D223" s="201" t="s">
        <v>149</v>
      </c>
      <c r="E223" s="202" t="s">
        <v>383</v>
      </c>
      <c r="F223" s="203" t="s">
        <v>384</v>
      </c>
      <c r="G223" s="204" t="s">
        <v>249</v>
      </c>
      <c r="H223" s="205">
        <v>91.4</v>
      </c>
      <c r="I223" s="206"/>
      <c r="J223" s="207">
        <f>ROUND(I223*H223,2)</f>
        <v>0</v>
      </c>
      <c r="K223" s="208"/>
      <c r="L223" s="38"/>
      <c r="M223" s="209" t="s">
        <v>1</v>
      </c>
      <c r="N223" s="210" t="s">
        <v>43</v>
      </c>
      <c r="O223" s="70"/>
      <c r="P223" s="211">
        <f>O223*H223</f>
        <v>0</v>
      </c>
      <c r="Q223" s="211">
        <v>0</v>
      </c>
      <c r="R223" s="211">
        <f>Q223*H223</f>
        <v>0</v>
      </c>
      <c r="S223" s="211">
        <v>0.00177</v>
      </c>
      <c r="T223" s="212">
        <f>S223*H223</f>
        <v>0.161778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213" t="s">
        <v>226</v>
      </c>
      <c r="AT223" s="213" t="s">
        <v>149</v>
      </c>
      <c r="AU223" s="213" t="s">
        <v>88</v>
      </c>
      <c r="AY223" s="16" t="s">
        <v>148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16" t="s">
        <v>86</v>
      </c>
      <c r="BK223" s="214">
        <f>ROUND(I223*H223,2)</f>
        <v>0</v>
      </c>
      <c r="BL223" s="16" t="s">
        <v>226</v>
      </c>
      <c r="BM223" s="213" t="s">
        <v>385</v>
      </c>
    </row>
    <row r="224" spans="2:51" s="13" customFormat="1" ht="12">
      <c r="B224" s="221"/>
      <c r="C224" s="222"/>
      <c r="D224" s="215" t="s">
        <v>163</v>
      </c>
      <c r="E224" s="223" t="s">
        <v>1</v>
      </c>
      <c r="F224" s="224" t="s">
        <v>386</v>
      </c>
      <c r="G224" s="222"/>
      <c r="H224" s="225">
        <v>91.4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163</v>
      </c>
      <c r="AU224" s="231" t="s">
        <v>88</v>
      </c>
      <c r="AV224" s="13" t="s">
        <v>88</v>
      </c>
      <c r="AW224" s="13" t="s">
        <v>34</v>
      </c>
      <c r="AX224" s="13" t="s">
        <v>86</v>
      </c>
      <c r="AY224" s="231" t="s">
        <v>148</v>
      </c>
    </row>
    <row r="225" spans="1:65" s="2" customFormat="1" ht="21.75" customHeight="1">
      <c r="A225" s="33"/>
      <c r="B225" s="34"/>
      <c r="C225" s="201" t="s">
        <v>387</v>
      </c>
      <c r="D225" s="201" t="s">
        <v>149</v>
      </c>
      <c r="E225" s="202" t="s">
        <v>388</v>
      </c>
      <c r="F225" s="203" t="s">
        <v>389</v>
      </c>
      <c r="G225" s="204" t="s">
        <v>249</v>
      </c>
      <c r="H225" s="205">
        <v>91.4</v>
      </c>
      <c r="I225" s="206"/>
      <c r="J225" s="207">
        <f>ROUND(I225*H225,2)</f>
        <v>0</v>
      </c>
      <c r="K225" s="208"/>
      <c r="L225" s="38"/>
      <c r="M225" s="209" t="s">
        <v>1</v>
      </c>
      <c r="N225" s="210" t="s">
        <v>43</v>
      </c>
      <c r="O225" s="70"/>
      <c r="P225" s="211">
        <f>O225*H225</f>
        <v>0</v>
      </c>
      <c r="Q225" s="211">
        <v>0.00357</v>
      </c>
      <c r="R225" s="211">
        <f>Q225*H225</f>
        <v>0.326298</v>
      </c>
      <c r="S225" s="211">
        <v>0</v>
      </c>
      <c r="T225" s="21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13" t="s">
        <v>226</v>
      </c>
      <c r="AT225" s="213" t="s">
        <v>149</v>
      </c>
      <c r="AU225" s="213" t="s">
        <v>88</v>
      </c>
      <c r="AY225" s="16" t="s">
        <v>148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16" t="s">
        <v>86</v>
      </c>
      <c r="BK225" s="214">
        <f>ROUND(I225*H225,2)</f>
        <v>0</v>
      </c>
      <c r="BL225" s="16" t="s">
        <v>226</v>
      </c>
      <c r="BM225" s="213" t="s">
        <v>390</v>
      </c>
    </row>
    <row r="226" spans="1:47" s="2" customFormat="1" ht="78">
      <c r="A226" s="33"/>
      <c r="B226" s="34"/>
      <c r="C226" s="35"/>
      <c r="D226" s="215" t="s">
        <v>153</v>
      </c>
      <c r="E226" s="35"/>
      <c r="F226" s="216" t="s">
        <v>363</v>
      </c>
      <c r="G226" s="35"/>
      <c r="H226" s="35"/>
      <c r="I226" s="114"/>
      <c r="J226" s="35"/>
      <c r="K226" s="35"/>
      <c r="L226" s="38"/>
      <c r="M226" s="217"/>
      <c r="N226" s="218"/>
      <c r="O226" s="70"/>
      <c r="P226" s="70"/>
      <c r="Q226" s="70"/>
      <c r="R226" s="70"/>
      <c r="S226" s="70"/>
      <c r="T226" s="71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6" t="s">
        <v>153</v>
      </c>
      <c r="AU226" s="16" t="s">
        <v>88</v>
      </c>
    </row>
    <row r="227" spans="1:65" s="2" customFormat="1" ht="16.5" customHeight="1">
      <c r="A227" s="33"/>
      <c r="B227" s="34"/>
      <c r="C227" s="201" t="s">
        <v>391</v>
      </c>
      <c r="D227" s="201" t="s">
        <v>149</v>
      </c>
      <c r="E227" s="202" t="s">
        <v>392</v>
      </c>
      <c r="F227" s="203" t="s">
        <v>393</v>
      </c>
      <c r="G227" s="204" t="s">
        <v>167</v>
      </c>
      <c r="H227" s="205">
        <v>4</v>
      </c>
      <c r="I227" s="206"/>
      <c r="J227" s="207">
        <f>ROUND(I227*H227,2)</f>
        <v>0</v>
      </c>
      <c r="K227" s="208"/>
      <c r="L227" s="38"/>
      <c r="M227" s="209" t="s">
        <v>1</v>
      </c>
      <c r="N227" s="210" t="s">
        <v>43</v>
      </c>
      <c r="O227" s="70"/>
      <c r="P227" s="211">
        <f>O227*H227</f>
        <v>0</v>
      </c>
      <c r="Q227" s="211">
        <v>0</v>
      </c>
      <c r="R227" s="211">
        <f>Q227*H227</f>
        <v>0</v>
      </c>
      <c r="S227" s="211">
        <v>0.00906</v>
      </c>
      <c r="T227" s="212">
        <f>S227*H227</f>
        <v>0.03624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213" t="s">
        <v>226</v>
      </c>
      <c r="AT227" s="213" t="s">
        <v>149</v>
      </c>
      <c r="AU227" s="213" t="s">
        <v>88</v>
      </c>
      <c r="AY227" s="16" t="s">
        <v>148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6" t="s">
        <v>86</v>
      </c>
      <c r="BK227" s="214">
        <f>ROUND(I227*H227,2)</f>
        <v>0</v>
      </c>
      <c r="BL227" s="16" t="s">
        <v>226</v>
      </c>
      <c r="BM227" s="213" t="s">
        <v>394</v>
      </c>
    </row>
    <row r="228" spans="1:65" s="2" customFormat="1" ht="21.75" customHeight="1">
      <c r="A228" s="33"/>
      <c r="B228" s="34"/>
      <c r="C228" s="201" t="s">
        <v>395</v>
      </c>
      <c r="D228" s="201" t="s">
        <v>149</v>
      </c>
      <c r="E228" s="202" t="s">
        <v>396</v>
      </c>
      <c r="F228" s="203" t="s">
        <v>397</v>
      </c>
      <c r="G228" s="204" t="s">
        <v>167</v>
      </c>
      <c r="H228" s="205">
        <v>4</v>
      </c>
      <c r="I228" s="206"/>
      <c r="J228" s="207">
        <f>ROUND(I228*H228,2)</f>
        <v>0</v>
      </c>
      <c r="K228" s="208"/>
      <c r="L228" s="38"/>
      <c r="M228" s="209" t="s">
        <v>1</v>
      </c>
      <c r="N228" s="210" t="s">
        <v>43</v>
      </c>
      <c r="O228" s="70"/>
      <c r="P228" s="211">
        <f>O228*H228</f>
        <v>0</v>
      </c>
      <c r="Q228" s="211">
        <v>0.0036</v>
      </c>
      <c r="R228" s="211">
        <f>Q228*H228</f>
        <v>0.0144</v>
      </c>
      <c r="S228" s="211">
        <v>0</v>
      </c>
      <c r="T228" s="21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13" t="s">
        <v>226</v>
      </c>
      <c r="AT228" s="213" t="s">
        <v>149</v>
      </c>
      <c r="AU228" s="213" t="s">
        <v>88</v>
      </c>
      <c r="AY228" s="16" t="s">
        <v>148</v>
      </c>
      <c r="BE228" s="214">
        <f>IF(N228="základní",J228,0)</f>
        <v>0</v>
      </c>
      <c r="BF228" s="214">
        <f>IF(N228="snížená",J228,0)</f>
        <v>0</v>
      </c>
      <c r="BG228" s="214">
        <f>IF(N228="zákl. přenesená",J228,0)</f>
        <v>0</v>
      </c>
      <c r="BH228" s="214">
        <f>IF(N228="sníž. přenesená",J228,0)</f>
        <v>0</v>
      </c>
      <c r="BI228" s="214">
        <f>IF(N228="nulová",J228,0)</f>
        <v>0</v>
      </c>
      <c r="BJ228" s="16" t="s">
        <v>86</v>
      </c>
      <c r="BK228" s="214">
        <f>ROUND(I228*H228,2)</f>
        <v>0</v>
      </c>
      <c r="BL228" s="16" t="s">
        <v>226</v>
      </c>
      <c r="BM228" s="213" t="s">
        <v>398</v>
      </c>
    </row>
    <row r="229" spans="1:47" s="2" customFormat="1" ht="78">
      <c r="A229" s="33"/>
      <c r="B229" s="34"/>
      <c r="C229" s="35"/>
      <c r="D229" s="215" t="s">
        <v>153</v>
      </c>
      <c r="E229" s="35"/>
      <c r="F229" s="216" t="s">
        <v>363</v>
      </c>
      <c r="G229" s="35"/>
      <c r="H229" s="35"/>
      <c r="I229" s="114"/>
      <c r="J229" s="35"/>
      <c r="K229" s="35"/>
      <c r="L229" s="38"/>
      <c r="M229" s="217"/>
      <c r="N229" s="218"/>
      <c r="O229" s="70"/>
      <c r="P229" s="70"/>
      <c r="Q229" s="70"/>
      <c r="R229" s="70"/>
      <c r="S229" s="70"/>
      <c r="T229" s="71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6" t="s">
        <v>153</v>
      </c>
      <c r="AU229" s="16" t="s">
        <v>88</v>
      </c>
    </row>
    <row r="230" spans="1:65" s="2" customFormat="1" ht="16.5" customHeight="1">
      <c r="A230" s="33"/>
      <c r="B230" s="34"/>
      <c r="C230" s="201" t="s">
        <v>399</v>
      </c>
      <c r="D230" s="201" t="s">
        <v>149</v>
      </c>
      <c r="E230" s="202" t="s">
        <v>400</v>
      </c>
      <c r="F230" s="203" t="s">
        <v>401</v>
      </c>
      <c r="G230" s="204" t="s">
        <v>249</v>
      </c>
      <c r="H230" s="205">
        <v>28</v>
      </c>
      <c r="I230" s="206"/>
      <c r="J230" s="207">
        <f>ROUND(I230*H230,2)</f>
        <v>0</v>
      </c>
      <c r="K230" s="208"/>
      <c r="L230" s="38"/>
      <c r="M230" s="209" t="s">
        <v>1</v>
      </c>
      <c r="N230" s="210" t="s">
        <v>43</v>
      </c>
      <c r="O230" s="70"/>
      <c r="P230" s="211">
        <f>O230*H230</f>
        <v>0</v>
      </c>
      <c r="Q230" s="211">
        <v>0</v>
      </c>
      <c r="R230" s="211">
        <f>Q230*H230</f>
        <v>0</v>
      </c>
      <c r="S230" s="211">
        <v>0.00175</v>
      </c>
      <c r="T230" s="212">
        <f>S230*H230</f>
        <v>0.049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213" t="s">
        <v>226</v>
      </c>
      <c r="AT230" s="213" t="s">
        <v>149</v>
      </c>
      <c r="AU230" s="213" t="s">
        <v>88</v>
      </c>
      <c r="AY230" s="16" t="s">
        <v>148</v>
      </c>
      <c r="BE230" s="214">
        <f>IF(N230="základní",J230,0)</f>
        <v>0</v>
      </c>
      <c r="BF230" s="214">
        <f>IF(N230="snížená",J230,0)</f>
        <v>0</v>
      </c>
      <c r="BG230" s="214">
        <f>IF(N230="zákl. přenesená",J230,0)</f>
        <v>0</v>
      </c>
      <c r="BH230" s="214">
        <f>IF(N230="sníž. přenesená",J230,0)</f>
        <v>0</v>
      </c>
      <c r="BI230" s="214">
        <f>IF(N230="nulová",J230,0)</f>
        <v>0</v>
      </c>
      <c r="BJ230" s="16" t="s">
        <v>86</v>
      </c>
      <c r="BK230" s="214">
        <f>ROUND(I230*H230,2)</f>
        <v>0</v>
      </c>
      <c r="BL230" s="16" t="s">
        <v>226</v>
      </c>
      <c r="BM230" s="213" t="s">
        <v>402</v>
      </c>
    </row>
    <row r="231" spans="2:51" s="13" customFormat="1" ht="12">
      <c r="B231" s="221"/>
      <c r="C231" s="222"/>
      <c r="D231" s="215" t="s">
        <v>163</v>
      </c>
      <c r="E231" s="223" t="s">
        <v>1</v>
      </c>
      <c r="F231" s="224" t="s">
        <v>403</v>
      </c>
      <c r="G231" s="222"/>
      <c r="H231" s="225">
        <v>28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163</v>
      </c>
      <c r="AU231" s="231" t="s">
        <v>88</v>
      </c>
      <c r="AV231" s="13" t="s">
        <v>88</v>
      </c>
      <c r="AW231" s="13" t="s">
        <v>34</v>
      </c>
      <c r="AX231" s="13" t="s">
        <v>86</v>
      </c>
      <c r="AY231" s="231" t="s">
        <v>148</v>
      </c>
    </row>
    <row r="232" spans="1:65" s="2" customFormat="1" ht="21.75" customHeight="1">
      <c r="A232" s="33"/>
      <c r="B232" s="34"/>
      <c r="C232" s="201" t="s">
        <v>404</v>
      </c>
      <c r="D232" s="201" t="s">
        <v>149</v>
      </c>
      <c r="E232" s="202" t="s">
        <v>405</v>
      </c>
      <c r="F232" s="203" t="s">
        <v>406</v>
      </c>
      <c r="G232" s="204" t="s">
        <v>249</v>
      </c>
      <c r="H232" s="205">
        <v>28</v>
      </c>
      <c r="I232" s="206"/>
      <c r="J232" s="207">
        <f>ROUND(I232*H232,2)</f>
        <v>0</v>
      </c>
      <c r="K232" s="208"/>
      <c r="L232" s="38"/>
      <c r="M232" s="209" t="s">
        <v>1</v>
      </c>
      <c r="N232" s="210" t="s">
        <v>43</v>
      </c>
      <c r="O232" s="70"/>
      <c r="P232" s="211">
        <f>O232*H232</f>
        <v>0</v>
      </c>
      <c r="Q232" s="211">
        <v>0.00289</v>
      </c>
      <c r="R232" s="211">
        <f>Q232*H232</f>
        <v>0.08092</v>
      </c>
      <c r="S232" s="211">
        <v>0</v>
      </c>
      <c r="T232" s="21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13" t="s">
        <v>226</v>
      </c>
      <c r="AT232" s="213" t="s">
        <v>149</v>
      </c>
      <c r="AU232" s="213" t="s">
        <v>88</v>
      </c>
      <c r="AY232" s="16" t="s">
        <v>148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6" t="s">
        <v>86</v>
      </c>
      <c r="BK232" s="214">
        <f>ROUND(I232*H232,2)</f>
        <v>0</v>
      </c>
      <c r="BL232" s="16" t="s">
        <v>226</v>
      </c>
      <c r="BM232" s="213" t="s">
        <v>407</v>
      </c>
    </row>
    <row r="233" spans="1:47" s="2" customFormat="1" ht="78">
      <c r="A233" s="33"/>
      <c r="B233" s="34"/>
      <c r="C233" s="35"/>
      <c r="D233" s="215" t="s">
        <v>153</v>
      </c>
      <c r="E233" s="35"/>
      <c r="F233" s="216" t="s">
        <v>363</v>
      </c>
      <c r="G233" s="35"/>
      <c r="H233" s="35"/>
      <c r="I233" s="114"/>
      <c r="J233" s="35"/>
      <c r="K233" s="35"/>
      <c r="L233" s="38"/>
      <c r="M233" s="217"/>
      <c r="N233" s="218"/>
      <c r="O233" s="70"/>
      <c r="P233" s="70"/>
      <c r="Q233" s="70"/>
      <c r="R233" s="70"/>
      <c r="S233" s="70"/>
      <c r="T233" s="71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6" t="s">
        <v>153</v>
      </c>
      <c r="AU233" s="16" t="s">
        <v>88</v>
      </c>
    </row>
    <row r="234" spans="1:65" s="2" customFormat="1" ht="16.5" customHeight="1">
      <c r="A234" s="33"/>
      <c r="B234" s="34"/>
      <c r="C234" s="201" t="s">
        <v>408</v>
      </c>
      <c r="D234" s="201" t="s">
        <v>149</v>
      </c>
      <c r="E234" s="202" t="s">
        <v>409</v>
      </c>
      <c r="F234" s="203" t="s">
        <v>410</v>
      </c>
      <c r="G234" s="204" t="s">
        <v>186</v>
      </c>
      <c r="H234" s="205">
        <v>9.6</v>
      </c>
      <c r="I234" s="206"/>
      <c r="J234" s="207">
        <f>ROUND(I234*H234,2)</f>
        <v>0</v>
      </c>
      <c r="K234" s="208"/>
      <c r="L234" s="38"/>
      <c r="M234" s="209" t="s">
        <v>1</v>
      </c>
      <c r="N234" s="210" t="s">
        <v>43</v>
      </c>
      <c r="O234" s="70"/>
      <c r="P234" s="211">
        <f>O234*H234</f>
        <v>0</v>
      </c>
      <c r="Q234" s="211">
        <v>0</v>
      </c>
      <c r="R234" s="211">
        <f>Q234*H234</f>
        <v>0</v>
      </c>
      <c r="S234" s="211">
        <v>0.00584</v>
      </c>
      <c r="T234" s="212">
        <f>S234*H234</f>
        <v>0.056063999999999996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13" t="s">
        <v>226</v>
      </c>
      <c r="AT234" s="213" t="s">
        <v>149</v>
      </c>
      <c r="AU234" s="213" t="s">
        <v>88</v>
      </c>
      <c r="AY234" s="16" t="s">
        <v>148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16" t="s">
        <v>86</v>
      </c>
      <c r="BK234" s="214">
        <f>ROUND(I234*H234,2)</f>
        <v>0</v>
      </c>
      <c r="BL234" s="16" t="s">
        <v>226</v>
      </c>
      <c r="BM234" s="213" t="s">
        <v>411</v>
      </c>
    </row>
    <row r="235" spans="2:51" s="13" customFormat="1" ht="12">
      <c r="B235" s="221"/>
      <c r="C235" s="222"/>
      <c r="D235" s="215" t="s">
        <v>163</v>
      </c>
      <c r="E235" s="223" t="s">
        <v>1</v>
      </c>
      <c r="F235" s="224" t="s">
        <v>412</v>
      </c>
      <c r="G235" s="222"/>
      <c r="H235" s="225">
        <v>9.6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163</v>
      </c>
      <c r="AU235" s="231" t="s">
        <v>88</v>
      </c>
      <c r="AV235" s="13" t="s">
        <v>88</v>
      </c>
      <c r="AW235" s="13" t="s">
        <v>34</v>
      </c>
      <c r="AX235" s="13" t="s">
        <v>86</v>
      </c>
      <c r="AY235" s="231" t="s">
        <v>148</v>
      </c>
    </row>
    <row r="236" spans="1:65" s="2" customFormat="1" ht="21.75" customHeight="1">
      <c r="A236" s="33"/>
      <c r="B236" s="34"/>
      <c r="C236" s="201" t="s">
        <v>413</v>
      </c>
      <c r="D236" s="201" t="s">
        <v>149</v>
      </c>
      <c r="E236" s="202" t="s">
        <v>414</v>
      </c>
      <c r="F236" s="203" t="s">
        <v>415</v>
      </c>
      <c r="G236" s="204" t="s">
        <v>186</v>
      </c>
      <c r="H236" s="205">
        <v>9.6</v>
      </c>
      <c r="I236" s="206"/>
      <c r="J236" s="207">
        <f>ROUND(I236*H236,2)</f>
        <v>0</v>
      </c>
      <c r="K236" s="208"/>
      <c r="L236" s="38"/>
      <c r="M236" s="209" t="s">
        <v>1</v>
      </c>
      <c r="N236" s="210" t="s">
        <v>43</v>
      </c>
      <c r="O236" s="70"/>
      <c r="P236" s="211">
        <f>O236*H236</f>
        <v>0</v>
      </c>
      <c r="Q236" s="211">
        <v>0.01082</v>
      </c>
      <c r="R236" s="211">
        <f>Q236*H236</f>
        <v>0.10387199999999999</v>
      </c>
      <c r="S236" s="211">
        <v>0</v>
      </c>
      <c r="T236" s="21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213" t="s">
        <v>226</v>
      </c>
      <c r="AT236" s="213" t="s">
        <v>149</v>
      </c>
      <c r="AU236" s="213" t="s">
        <v>88</v>
      </c>
      <c r="AY236" s="16" t="s">
        <v>148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16" t="s">
        <v>86</v>
      </c>
      <c r="BK236" s="214">
        <f>ROUND(I236*H236,2)</f>
        <v>0</v>
      </c>
      <c r="BL236" s="16" t="s">
        <v>226</v>
      </c>
      <c r="BM236" s="213" t="s">
        <v>416</v>
      </c>
    </row>
    <row r="237" spans="1:47" s="2" customFormat="1" ht="78">
      <c r="A237" s="33"/>
      <c r="B237" s="34"/>
      <c r="C237" s="35"/>
      <c r="D237" s="215" t="s">
        <v>153</v>
      </c>
      <c r="E237" s="35"/>
      <c r="F237" s="216" t="s">
        <v>363</v>
      </c>
      <c r="G237" s="35"/>
      <c r="H237" s="35"/>
      <c r="I237" s="114"/>
      <c r="J237" s="35"/>
      <c r="K237" s="35"/>
      <c r="L237" s="38"/>
      <c r="M237" s="217"/>
      <c r="N237" s="218"/>
      <c r="O237" s="70"/>
      <c r="P237" s="70"/>
      <c r="Q237" s="70"/>
      <c r="R237" s="70"/>
      <c r="S237" s="70"/>
      <c r="T237" s="71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6" t="s">
        <v>153</v>
      </c>
      <c r="AU237" s="16" t="s">
        <v>88</v>
      </c>
    </row>
    <row r="238" spans="1:65" s="2" customFormat="1" ht="21.75" customHeight="1">
      <c r="A238" s="33"/>
      <c r="B238" s="34"/>
      <c r="C238" s="201" t="s">
        <v>417</v>
      </c>
      <c r="D238" s="201" t="s">
        <v>149</v>
      </c>
      <c r="E238" s="202" t="s">
        <v>418</v>
      </c>
      <c r="F238" s="203" t="s">
        <v>419</v>
      </c>
      <c r="G238" s="204" t="s">
        <v>167</v>
      </c>
      <c r="H238" s="205">
        <v>16</v>
      </c>
      <c r="I238" s="206"/>
      <c r="J238" s="207">
        <f>ROUND(I238*H238,2)</f>
        <v>0</v>
      </c>
      <c r="K238" s="208"/>
      <c r="L238" s="38"/>
      <c r="M238" s="209" t="s">
        <v>1</v>
      </c>
      <c r="N238" s="210" t="s">
        <v>43</v>
      </c>
      <c r="O238" s="70"/>
      <c r="P238" s="211">
        <f>O238*H238</f>
        <v>0</v>
      </c>
      <c r="Q238" s="211">
        <v>0</v>
      </c>
      <c r="R238" s="211">
        <f>Q238*H238</f>
        <v>0</v>
      </c>
      <c r="S238" s="211">
        <v>0.00188</v>
      </c>
      <c r="T238" s="212">
        <f>S238*H238</f>
        <v>0.03008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13" t="s">
        <v>226</v>
      </c>
      <c r="AT238" s="213" t="s">
        <v>149</v>
      </c>
      <c r="AU238" s="213" t="s">
        <v>88</v>
      </c>
      <c r="AY238" s="16" t="s">
        <v>148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16" t="s">
        <v>86</v>
      </c>
      <c r="BK238" s="214">
        <f>ROUND(I238*H238,2)</f>
        <v>0</v>
      </c>
      <c r="BL238" s="16" t="s">
        <v>226</v>
      </c>
      <c r="BM238" s="213" t="s">
        <v>420</v>
      </c>
    </row>
    <row r="239" spans="1:65" s="2" customFormat="1" ht="33" customHeight="1">
      <c r="A239" s="33"/>
      <c r="B239" s="34"/>
      <c r="C239" s="201" t="s">
        <v>421</v>
      </c>
      <c r="D239" s="201" t="s">
        <v>149</v>
      </c>
      <c r="E239" s="202" t="s">
        <v>422</v>
      </c>
      <c r="F239" s="203" t="s">
        <v>423</v>
      </c>
      <c r="G239" s="204" t="s">
        <v>167</v>
      </c>
      <c r="H239" s="205">
        <v>16</v>
      </c>
      <c r="I239" s="206"/>
      <c r="J239" s="207">
        <f>ROUND(I239*H239,2)</f>
        <v>0</v>
      </c>
      <c r="K239" s="208"/>
      <c r="L239" s="38"/>
      <c r="M239" s="209" t="s">
        <v>1</v>
      </c>
      <c r="N239" s="210" t="s">
        <v>43</v>
      </c>
      <c r="O239" s="70"/>
      <c r="P239" s="211">
        <f>O239*H239</f>
        <v>0</v>
      </c>
      <c r="Q239" s="211">
        <v>0.00273</v>
      </c>
      <c r="R239" s="211">
        <f>Q239*H239</f>
        <v>0.04368</v>
      </c>
      <c r="S239" s="211">
        <v>0</v>
      </c>
      <c r="T239" s="212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213" t="s">
        <v>226</v>
      </c>
      <c r="AT239" s="213" t="s">
        <v>149</v>
      </c>
      <c r="AU239" s="213" t="s">
        <v>88</v>
      </c>
      <c r="AY239" s="16" t="s">
        <v>148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16" t="s">
        <v>86</v>
      </c>
      <c r="BK239" s="214">
        <f>ROUND(I239*H239,2)</f>
        <v>0</v>
      </c>
      <c r="BL239" s="16" t="s">
        <v>226</v>
      </c>
      <c r="BM239" s="213" t="s">
        <v>424</v>
      </c>
    </row>
    <row r="240" spans="1:47" s="2" customFormat="1" ht="78">
      <c r="A240" s="33"/>
      <c r="B240" s="34"/>
      <c r="C240" s="35"/>
      <c r="D240" s="215" t="s">
        <v>153</v>
      </c>
      <c r="E240" s="35"/>
      <c r="F240" s="216" t="s">
        <v>363</v>
      </c>
      <c r="G240" s="35"/>
      <c r="H240" s="35"/>
      <c r="I240" s="114"/>
      <c r="J240" s="35"/>
      <c r="K240" s="35"/>
      <c r="L240" s="38"/>
      <c r="M240" s="217"/>
      <c r="N240" s="218"/>
      <c r="O240" s="70"/>
      <c r="P240" s="70"/>
      <c r="Q240" s="70"/>
      <c r="R240" s="70"/>
      <c r="S240" s="70"/>
      <c r="T240" s="71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6" t="s">
        <v>153</v>
      </c>
      <c r="AU240" s="16" t="s">
        <v>88</v>
      </c>
    </row>
    <row r="241" spans="1:65" s="2" customFormat="1" ht="16.5" customHeight="1">
      <c r="A241" s="33"/>
      <c r="B241" s="34"/>
      <c r="C241" s="201" t="s">
        <v>425</v>
      </c>
      <c r="D241" s="201" t="s">
        <v>149</v>
      </c>
      <c r="E241" s="202" t="s">
        <v>426</v>
      </c>
      <c r="F241" s="203" t="s">
        <v>427</v>
      </c>
      <c r="G241" s="204" t="s">
        <v>249</v>
      </c>
      <c r="H241" s="205">
        <v>91.4</v>
      </c>
      <c r="I241" s="206"/>
      <c r="J241" s="207">
        <f aca="true" t="shared" si="0" ref="J241:J246">ROUND(I241*H241,2)</f>
        <v>0</v>
      </c>
      <c r="K241" s="208"/>
      <c r="L241" s="38"/>
      <c r="M241" s="209" t="s">
        <v>1</v>
      </c>
      <c r="N241" s="210" t="s">
        <v>43</v>
      </c>
      <c r="O241" s="70"/>
      <c r="P241" s="211">
        <f aca="true" t="shared" si="1" ref="P241:P246">O241*H241</f>
        <v>0</v>
      </c>
      <c r="Q241" s="211">
        <v>0</v>
      </c>
      <c r="R241" s="211">
        <f aca="true" t="shared" si="2" ref="R241:R246">Q241*H241</f>
        <v>0</v>
      </c>
      <c r="S241" s="211">
        <v>0.0026</v>
      </c>
      <c r="T241" s="212">
        <f aca="true" t="shared" si="3" ref="T241:T246">S241*H241</f>
        <v>0.23764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13" t="s">
        <v>226</v>
      </c>
      <c r="AT241" s="213" t="s">
        <v>149</v>
      </c>
      <c r="AU241" s="213" t="s">
        <v>88</v>
      </c>
      <c r="AY241" s="16" t="s">
        <v>148</v>
      </c>
      <c r="BE241" s="214">
        <f aca="true" t="shared" si="4" ref="BE241:BE246">IF(N241="základní",J241,0)</f>
        <v>0</v>
      </c>
      <c r="BF241" s="214">
        <f aca="true" t="shared" si="5" ref="BF241:BF246">IF(N241="snížená",J241,0)</f>
        <v>0</v>
      </c>
      <c r="BG241" s="214">
        <f aca="true" t="shared" si="6" ref="BG241:BG246">IF(N241="zákl. přenesená",J241,0)</f>
        <v>0</v>
      </c>
      <c r="BH241" s="214">
        <f aca="true" t="shared" si="7" ref="BH241:BH246">IF(N241="sníž. přenesená",J241,0)</f>
        <v>0</v>
      </c>
      <c r="BI241" s="214">
        <f aca="true" t="shared" si="8" ref="BI241:BI246">IF(N241="nulová",J241,0)</f>
        <v>0</v>
      </c>
      <c r="BJ241" s="16" t="s">
        <v>86</v>
      </c>
      <c r="BK241" s="214">
        <f aca="true" t="shared" si="9" ref="BK241:BK246">ROUND(I241*H241,2)</f>
        <v>0</v>
      </c>
      <c r="BL241" s="16" t="s">
        <v>226</v>
      </c>
      <c r="BM241" s="213" t="s">
        <v>428</v>
      </c>
    </row>
    <row r="242" spans="1:65" s="2" customFormat="1" ht="16.5" customHeight="1">
      <c r="A242" s="33"/>
      <c r="B242" s="34"/>
      <c r="C242" s="201" t="s">
        <v>429</v>
      </c>
      <c r="D242" s="201" t="s">
        <v>149</v>
      </c>
      <c r="E242" s="202" t="s">
        <v>430</v>
      </c>
      <c r="F242" s="203" t="s">
        <v>431</v>
      </c>
      <c r="G242" s="204" t="s">
        <v>249</v>
      </c>
      <c r="H242" s="205">
        <v>91.4</v>
      </c>
      <c r="I242" s="206"/>
      <c r="J242" s="207">
        <f t="shared" si="0"/>
        <v>0</v>
      </c>
      <c r="K242" s="208"/>
      <c r="L242" s="38"/>
      <c r="M242" s="209" t="s">
        <v>1</v>
      </c>
      <c r="N242" s="210" t="s">
        <v>43</v>
      </c>
      <c r="O242" s="70"/>
      <c r="P242" s="211">
        <f t="shared" si="1"/>
        <v>0</v>
      </c>
      <c r="Q242" s="211">
        <v>0.00286</v>
      </c>
      <c r="R242" s="211">
        <f t="shared" si="2"/>
        <v>0.261404</v>
      </c>
      <c r="S242" s="211">
        <v>0</v>
      </c>
      <c r="T242" s="212">
        <f t="shared" si="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213" t="s">
        <v>226</v>
      </c>
      <c r="AT242" s="213" t="s">
        <v>149</v>
      </c>
      <c r="AU242" s="213" t="s">
        <v>88</v>
      </c>
      <c r="AY242" s="16" t="s">
        <v>148</v>
      </c>
      <c r="BE242" s="214">
        <f t="shared" si="4"/>
        <v>0</v>
      </c>
      <c r="BF242" s="214">
        <f t="shared" si="5"/>
        <v>0</v>
      </c>
      <c r="BG242" s="214">
        <f t="shared" si="6"/>
        <v>0</v>
      </c>
      <c r="BH242" s="214">
        <f t="shared" si="7"/>
        <v>0</v>
      </c>
      <c r="BI242" s="214">
        <f t="shared" si="8"/>
        <v>0</v>
      </c>
      <c r="BJ242" s="16" t="s">
        <v>86</v>
      </c>
      <c r="BK242" s="214">
        <f t="shared" si="9"/>
        <v>0</v>
      </c>
      <c r="BL242" s="16" t="s">
        <v>226</v>
      </c>
      <c r="BM242" s="213" t="s">
        <v>432</v>
      </c>
    </row>
    <row r="243" spans="1:65" s="2" customFormat="1" ht="21.75" customHeight="1">
      <c r="A243" s="33"/>
      <c r="B243" s="34"/>
      <c r="C243" s="201" t="s">
        <v>433</v>
      </c>
      <c r="D243" s="201" t="s">
        <v>149</v>
      </c>
      <c r="E243" s="202" t="s">
        <v>434</v>
      </c>
      <c r="F243" s="203" t="s">
        <v>435</v>
      </c>
      <c r="G243" s="204" t="s">
        <v>167</v>
      </c>
      <c r="H243" s="205">
        <v>9</v>
      </c>
      <c r="I243" s="206"/>
      <c r="J243" s="207">
        <f t="shared" si="0"/>
        <v>0</v>
      </c>
      <c r="K243" s="208"/>
      <c r="L243" s="38"/>
      <c r="M243" s="209" t="s">
        <v>1</v>
      </c>
      <c r="N243" s="210" t="s">
        <v>43</v>
      </c>
      <c r="O243" s="70"/>
      <c r="P243" s="211">
        <f t="shared" si="1"/>
        <v>0</v>
      </c>
      <c r="Q243" s="211">
        <v>0.00048</v>
      </c>
      <c r="R243" s="211">
        <f t="shared" si="2"/>
        <v>0.00432</v>
      </c>
      <c r="S243" s="211">
        <v>0</v>
      </c>
      <c r="T243" s="212">
        <f t="shared" si="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213" t="s">
        <v>226</v>
      </c>
      <c r="AT243" s="213" t="s">
        <v>149</v>
      </c>
      <c r="AU243" s="213" t="s">
        <v>88</v>
      </c>
      <c r="AY243" s="16" t="s">
        <v>148</v>
      </c>
      <c r="BE243" s="214">
        <f t="shared" si="4"/>
        <v>0</v>
      </c>
      <c r="BF243" s="214">
        <f t="shared" si="5"/>
        <v>0</v>
      </c>
      <c r="BG243" s="214">
        <f t="shared" si="6"/>
        <v>0</v>
      </c>
      <c r="BH243" s="214">
        <f t="shared" si="7"/>
        <v>0</v>
      </c>
      <c r="BI243" s="214">
        <f t="shared" si="8"/>
        <v>0</v>
      </c>
      <c r="BJ243" s="16" t="s">
        <v>86</v>
      </c>
      <c r="BK243" s="214">
        <f t="shared" si="9"/>
        <v>0</v>
      </c>
      <c r="BL243" s="16" t="s">
        <v>226</v>
      </c>
      <c r="BM243" s="213" t="s">
        <v>436</v>
      </c>
    </row>
    <row r="244" spans="1:65" s="2" customFormat="1" ht="21.75" customHeight="1">
      <c r="A244" s="33"/>
      <c r="B244" s="34"/>
      <c r="C244" s="201" t="s">
        <v>437</v>
      </c>
      <c r="D244" s="201" t="s">
        <v>149</v>
      </c>
      <c r="E244" s="202" t="s">
        <v>438</v>
      </c>
      <c r="F244" s="203" t="s">
        <v>439</v>
      </c>
      <c r="G244" s="204" t="s">
        <v>249</v>
      </c>
      <c r="H244" s="205">
        <v>91.4</v>
      </c>
      <c r="I244" s="206"/>
      <c r="J244" s="207">
        <f t="shared" si="0"/>
        <v>0</v>
      </c>
      <c r="K244" s="208"/>
      <c r="L244" s="38"/>
      <c r="M244" s="209" t="s">
        <v>1</v>
      </c>
      <c r="N244" s="210" t="s">
        <v>43</v>
      </c>
      <c r="O244" s="70"/>
      <c r="P244" s="211">
        <f t="shared" si="1"/>
        <v>0</v>
      </c>
      <c r="Q244" s="211">
        <v>0.0024</v>
      </c>
      <c r="R244" s="211">
        <f t="shared" si="2"/>
        <v>0.21936</v>
      </c>
      <c r="S244" s="211">
        <v>0</v>
      </c>
      <c r="T244" s="212">
        <f t="shared" si="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213" t="s">
        <v>226</v>
      </c>
      <c r="AT244" s="213" t="s">
        <v>149</v>
      </c>
      <c r="AU244" s="213" t="s">
        <v>88</v>
      </c>
      <c r="AY244" s="16" t="s">
        <v>148</v>
      </c>
      <c r="BE244" s="214">
        <f t="shared" si="4"/>
        <v>0</v>
      </c>
      <c r="BF244" s="214">
        <f t="shared" si="5"/>
        <v>0</v>
      </c>
      <c r="BG244" s="214">
        <f t="shared" si="6"/>
        <v>0</v>
      </c>
      <c r="BH244" s="214">
        <f t="shared" si="7"/>
        <v>0</v>
      </c>
      <c r="BI244" s="214">
        <f t="shared" si="8"/>
        <v>0</v>
      </c>
      <c r="BJ244" s="16" t="s">
        <v>86</v>
      </c>
      <c r="BK244" s="214">
        <f t="shared" si="9"/>
        <v>0</v>
      </c>
      <c r="BL244" s="16" t="s">
        <v>226</v>
      </c>
      <c r="BM244" s="213" t="s">
        <v>440</v>
      </c>
    </row>
    <row r="245" spans="1:65" s="2" customFormat="1" ht="33" customHeight="1">
      <c r="A245" s="33"/>
      <c r="B245" s="34"/>
      <c r="C245" s="201" t="s">
        <v>441</v>
      </c>
      <c r="D245" s="201" t="s">
        <v>149</v>
      </c>
      <c r="E245" s="202" t="s">
        <v>442</v>
      </c>
      <c r="F245" s="203" t="s">
        <v>443</v>
      </c>
      <c r="G245" s="204" t="s">
        <v>167</v>
      </c>
      <c r="H245" s="205">
        <v>6</v>
      </c>
      <c r="I245" s="206"/>
      <c r="J245" s="207">
        <f t="shared" si="0"/>
        <v>0</v>
      </c>
      <c r="K245" s="208"/>
      <c r="L245" s="38"/>
      <c r="M245" s="209" t="s">
        <v>1</v>
      </c>
      <c r="N245" s="210" t="s">
        <v>43</v>
      </c>
      <c r="O245" s="70"/>
      <c r="P245" s="211">
        <f t="shared" si="1"/>
        <v>0</v>
      </c>
      <c r="Q245" s="211">
        <v>0.0014</v>
      </c>
      <c r="R245" s="211">
        <f t="shared" si="2"/>
        <v>0.0084</v>
      </c>
      <c r="S245" s="211">
        <v>0</v>
      </c>
      <c r="T245" s="212">
        <f t="shared" si="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13" t="s">
        <v>226</v>
      </c>
      <c r="AT245" s="213" t="s">
        <v>149</v>
      </c>
      <c r="AU245" s="213" t="s">
        <v>88</v>
      </c>
      <c r="AY245" s="16" t="s">
        <v>148</v>
      </c>
      <c r="BE245" s="214">
        <f t="shared" si="4"/>
        <v>0</v>
      </c>
      <c r="BF245" s="214">
        <f t="shared" si="5"/>
        <v>0</v>
      </c>
      <c r="BG245" s="214">
        <f t="shared" si="6"/>
        <v>0</v>
      </c>
      <c r="BH245" s="214">
        <f t="shared" si="7"/>
        <v>0</v>
      </c>
      <c r="BI245" s="214">
        <f t="shared" si="8"/>
        <v>0</v>
      </c>
      <c r="BJ245" s="16" t="s">
        <v>86</v>
      </c>
      <c r="BK245" s="214">
        <f t="shared" si="9"/>
        <v>0</v>
      </c>
      <c r="BL245" s="16" t="s">
        <v>226</v>
      </c>
      <c r="BM245" s="213" t="s">
        <v>444</v>
      </c>
    </row>
    <row r="246" spans="1:65" s="2" customFormat="1" ht="21.75" customHeight="1">
      <c r="A246" s="33"/>
      <c r="B246" s="34"/>
      <c r="C246" s="201" t="s">
        <v>445</v>
      </c>
      <c r="D246" s="201" t="s">
        <v>149</v>
      </c>
      <c r="E246" s="202" t="s">
        <v>446</v>
      </c>
      <c r="F246" s="203" t="s">
        <v>447</v>
      </c>
      <c r="G246" s="204" t="s">
        <v>332</v>
      </c>
      <c r="H246" s="254"/>
      <c r="I246" s="206"/>
      <c r="J246" s="207">
        <f t="shared" si="0"/>
        <v>0</v>
      </c>
      <c r="K246" s="208"/>
      <c r="L246" s="38"/>
      <c r="M246" s="209" t="s">
        <v>1</v>
      </c>
      <c r="N246" s="210" t="s">
        <v>43</v>
      </c>
      <c r="O246" s="70"/>
      <c r="P246" s="211">
        <f t="shared" si="1"/>
        <v>0</v>
      </c>
      <c r="Q246" s="211">
        <v>0</v>
      </c>
      <c r="R246" s="211">
        <f t="shared" si="2"/>
        <v>0</v>
      </c>
      <c r="S246" s="211">
        <v>0</v>
      </c>
      <c r="T246" s="212">
        <f t="shared" si="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213" t="s">
        <v>226</v>
      </c>
      <c r="AT246" s="213" t="s">
        <v>149</v>
      </c>
      <c r="AU246" s="213" t="s">
        <v>88</v>
      </c>
      <c r="AY246" s="16" t="s">
        <v>148</v>
      </c>
      <c r="BE246" s="214">
        <f t="shared" si="4"/>
        <v>0</v>
      </c>
      <c r="BF246" s="214">
        <f t="shared" si="5"/>
        <v>0</v>
      </c>
      <c r="BG246" s="214">
        <f t="shared" si="6"/>
        <v>0</v>
      </c>
      <c r="BH246" s="214">
        <f t="shared" si="7"/>
        <v>0</v>
      </c>
      <c r="BI246" s="214">
        <f t="shared" si="8"/>
        <v>0</v>
      </c>
      <c r="BJ246" s="16" t="s">
        <v>86</v>
      </c>
      <c r="BK246" s="214">
        <f t="shared" si="9"/>
        <v>0</v>
      </c>
      <c r="BL246" s="16" t="s">
        <v>226</v>
      </c>
      <c r="BM246" s="213" t="s">
        <v>448</v>
      </c>
    </row>
    <row r="247" spans="2:63" s="12" customFormat="1" ht="22.9" customHeight="1">
      <c r="B247" s="187"/>
      <c r="C247" s="188"/>
      <c r="D247" s="189" t="s">
        <v>77</v>
      </c>
      <c r="E247" s="219" t="s">
        <v>449</v>
      </c>
      <c r="F247" s="219" t="s">
        <v>450</v>
      </c>
      <c r="G247" s="188"/>
      <c r="H247" s="188"/>
      <c r="I247" s="191"/>
      <c r="J247" s="220">
        <f>BK247</f>
        <v>0</v>
      </c>
      <c r="K247" s="188"/>
      <c r="L247" s="193"/>
      <c r="M247" s="194"/>
      <c r="N247" s="195"/>
      <c r="O247" s="195"/>
      <c r="P247" s="196">
        <f>SUM(P248:P252)</f>
        <v>0</v>
      </c>
      <c r="Q247" s="195"/>
      <c r="R247" s="196">
        <f>SUM(R248:R252)</f>
        <v>2.365387</v>
      </c>
      <c r="S247" s="195"/>
      <c r="T247" s="197">
        <f>SUM(T248:T252)</f>
        <v>0</v>
      </c>
      <c r="AR247" s="198" t="s">
        <v>88</v>
      </c>
      <c r="AT247" s="199" t="s">
        <v>77</v>
      </c>
      <c r="AU247" s="199" t="s">
        <v>86</v>
      </c>
      <c r="AY247" s="198" t="s">
        <v>148</v>
      </c>
      <c r="BK247" s="200">
        <f>SUM(BK248:BK252)</f>
        <v>0</v>
      </c>
    </row>
    <row r="248" spans="1:65" s="2" customFormat="1" ht="21.75" customHeight="1">
      <c r="A248" s="33"/>
      <c r="B248" s="34"/>
      <c r="C248" s="201" t="s">
        <v>451</v>
      </c>
      <c r="D248" s="201" t="s">
        <v>149</v>
      </c>
      <c r="E248" s="202" t="s">
        <v>452</v>
      </c>
      <c r="F248" s="203" t="s">
        <v>453</v>
      </c>
      <c r="G248" s="204" t="s">
        <v>186</v>
      </c>
      <c r="H248" s="205">
        <v>820.2</v>
      </c>
      <c r="I248" s="206"/>
      <c r="J248" s="207">
        <f>ROUND(I248*H248,2)</f>
        <v>0</v>
      </c>
      <c r="K248" s="208"/>
      <c r="L248" s="38"/>
      <c r="M248" s="209" t="s">
        <v>1</v>
      </c>
      <c r="N248" s="210" t="s">
        <v>43</v>
      </c>
      <c r="O248" s="70"/>
      <c r="P248" s="211">
        <f>O248*H248</f>
        <v>0</v>
      </c>
      <c r="Q248" s="211">
        <v>0</v>
      </c>
      <c r="R248" s="211">
        <f>Q248*H248</f>
        <v>0</v>
      </c>
      <c r="S248" s="211">
        <v>0</v>
      </c>
      <c r="T248" s="21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213" t="s">
        <v>226</v>
      </c>
      <c r="AT248" s="213" t="s">
        <v>149</v>
      </c>
      <c r="AU248" s="213" t="s">
        <v>88</v>
      </c>
      <c r="AY248" s="16" t="s">
        <v>148</v>
      </c>
      <c r="BE248" s="214">
        <f>IF(N248="základní",J248,0)</f>
        <v>0</v>
      </c>
      <c r="BF248" s="214">
        <f>IF(N248="snížená",J248,0)</f>
        <v>0</v>
      </c>
      <c r="BG248" s="214">
        <f>IF(N248="zákl. přenesená",J248,0)</f>
        <v>0</v>
      </c>
      <c r="BH248" s="214">
        <f>IF(N248="sníž. přenesená",J248,0)</f>
        <v>0</v>
      </c>
      <c r="BI248" s="214">
        <f>IF(N248="nulová",J248,0)</f>
        <v>0</v>
      </c>
      <c r="BJ248" s="16" t="s">
        <v>86</v>
      </c>
      <c r="BK248" s="214">
        <f>ROUND(I248*H248,2)</f>
        <v>0</v>
      </c>
      <c r="BL248" s="16" t="s">
        <v>226</v>
      </c>
      <c r="BM248" s="213" t="s">
        <v>454</v>
      </c>
    </row>
    <row r="249" spans="1:65" s="2" customFormat="1" ht="33" customHeight="1">
      <c r="A249" s="33"/>
      <c r="B249" s="34"/>
      <c r="C249" s="232" t="s">
        <v>455</v>
      </c>
      <c r="D249" s="232" t="s">
        <v>239</v>
      </c>
      <c r="E249" s="233" t="s">
        <v>456</v>
      </c>
      <c r="F249" s="234" t="s">
        <v>457</v>
      </c>
      <c r="G249" s="235" t="s">
        <v>186</v>
      </c>
      <c r="H249" s="236">
        <v>943.23</v>
      </c>
      <c r="I249" s="237"/>
      <c r="J249" s="238">
        <f>ROUND(I249*H249,2)</f>
        <v>0</v>
      </c>
      <c r="K249" s="239"/>
      <c r="L249" s="240"/>
      <c r="M249" s="241" t="s">
        <v>1</v>
      </c>
      <c r="N249" s="242" t="s">
        <v>43</v>
      </c>
      <c r="O249" s="70"/>
      <c r="P249" s="211">
        <f>O249*H249</f>
        <v>0</v>
      </c>
      <c r="Q249" s="211">
        <v>0.0025</v>
      </c>
      <c r="R249" s="211">
        <f>Q249*H249</f>
        <v>2.358075</v>
      </c>
      <c r="S249" s="211">
        <v>0</v>
      </c>
      <c r="T249" s="21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13" t="s">
        <v>242</v>
      </c>
      <c r="AT249" s="213" t="s">
        <v>239</v>
      </c>
      <c r="AU249" s="213" t="s">
        <v>88</v>
      </c>
      <c r="AY249" s="16" t="s">
        <v>148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16" t="s">
        <v>86</v>
      </c>
      <c r="BK249" s="214">
        <f>ROUND(I249*H249,2)</f>
        <v>0</v>
      </c>
      <c r="BL249" s="16" t="s">
        <v>226</v>
      </c>
      <c r="BM249" s="213" t="s">
        <v>458</v>
      </c>
    </row>
    <row r="250" spans="2:51" s="13" customFormat="1" ht="12">
      <c r="B250" s="221"/>
      <c r="C250" s="222"/>
      <c r="D250" s="215" t="s">
        <v>163</v>
      </c>
      <c r="E250" s="222"/>
      <c r="F250" s="224" t="s">
        <v>459</v>
      </c>
      <c r="G250" s="222"/>
      <c r="H250" s="225">
        <v>943.23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163</v>
      </c>
      <c r="AU250" s="231" t="s">
        <v>88</v>
      </c>
      <c r="AV250" s="13" t="s">
        <v>88</v>
      </c>
      <c r="AW250" s="13" t="s">
        <v>4</v>
      </c>
      <c r="AX250" s="13" t="s">
        <v>86</v>
      </c>
      <c r="AY250" s="231" t="s">
        <v>148</v>
      </c>
    </row>
    <row r="251" spans="1:65" s="2" customFormat="1" ht="16.5" customHeight="1">
      <c r="A251" s="33"/>
      <c r="B251" s="34"/>
      <c r="C251" s="201" t="s">
        <v>460</v>
      </c>
      <c r="D251" s="201" t="s">
        <v>149</v>
      </c>
      <c r="E251" s="202" t="s">
        <v>461</v>
      </c>
      <c r="F251" s="203" t="s">
        <v>462</v>
      </c>
      <c r="G251" s="204" t="s">
        <v>249</v>
      </c>
      <c r="H251" s="205">
        <v>91.4</v>
      </c>
      <c r="I251" s="206"/>
      <c r="J251" s="207">
        <f>ROUND(I251*H251,2)</f>
        <v>0</v>
      </c>
      <c r="K251" s="208"/>
      <c r="L251" s="38"/>
      <c r="M251" s="209" t="s">
        <v>1</v>
      </c>
      <c r="N251" s="210" t="s">
        <v>43</v>
      </c>
      <c r="O251" s="70"/>
      <c r="P251" s="211">
        <f>O251*H251</f>
        <v>0</v>
      </c>
      <c r="Q251" s="211">
        <v>8E-05</v>
      </c>
      <c r="R251" s="211">
        <f>Q251*H251</f>
        <v>0.007312000000000001</v>
      </c>
      <c r="S251" s="211">
        <v>0</v>
      </c>
      <c r="T251" s="212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213" t="s">
        <v>226</v>
      </c>
      <c r="AT251" s="213" t="s">
        <v>149</v>
      </c>
      <c r="AU251" s="213" t="s">
        <v>88</v>
      </c>
      <c r="AY251" s="16" t="s">
        <v>148</v>
      </c>
      <c r="BE251" s="214">
        <f>IF(N251="základní",J251,0)</f>
        <v>0</v>
      </c>
      <c r="BF251" s="214">
        <f>IF(N251="snížená",J251,0)</f>
        <v>0</v>
      </c>
      <c r="BG251" s="214">
        <f>IF(N251="zákl. přenesená",J251,0)</f>
        <v>0</v>
      </c>
      <c r="BH251" s="214">
        <f>IF(N251="sníž. přenesená",J251,0)</f>
        <v>0</v>
      </c>
      <c r="BI251" s="214">
        <f>IF(N251="nulová",J251,0)</f>
        <v>0</v>
      </c>
      <c r="BJ251" s="16" t="s">
        <v>86</v>
      </c>
      <c r="BK251" s="214">
        <f>ROUND(I251*H251,2)</f>
        <v>0</v>
      </c>
      <c r="BL251" s="16" t="s">
        <v>226</v>
      </c>
      <c r="BM251" s="213" t="s">
        <v>463</v>
      </c>
    </row>
    <row r="252" spans="1:65" s="2" customFormat="1" ht="21.75" customHeight="1">
      <c r="A252" s="33"/>
      <c r="B252" s="34"/>
      <c r="C252" s="201" t="s">
        <v>464</v>
      </c>
      <c r="D252" s="201" t="s">
        <v>149</v>
      </c>
      <c r="E252" s="202" t="s">
        <v>465</v>
      </c>
      <c r="F252" s="203" t="s">
        <v>466</v>
      </c>
      <c r="G252" s="204" t="s">
        <v>332</v>
      </c>
      <c r="H252" s="254"/>
      <c r="I252" s="206"/>
      <c r="J252" s="207">
        <f>ROUND(I252*H252,2)</f>
        <v>0</v>
      </c>
      <c r="K252" s="208"/>
      <c r="L252" s="38"/>
      <c r="M252" s="209" t="s">
        <v>1</v>
      </c>
      <c r="N252" s="210" t="s">
        <v>43</v>
      </c>
      <c r="O252" s="70"/>
      <c r="P252" s="211">
        <f>O252*H252</f>
        <v>0</v>
      </c>
      <c r="Q252" s="211">
        <v>0</v>
      </c>
      <c r="R252" s="211">
        <f>Q252*H252</f>
        <v>0</v>
      </c>
      <c r="S252" s="211">
        <v>0</v>
      </c>
      <c r="T252" s="21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213" t="s">
        <v>226</v>
      </c>
      <c r="AT252" s="213" t="s">
        <v>149</v>
      </c>
      <c r="AU252" s="213" t="s">
        <v>88</v>
      </c>
      <c r="AY252" s="16" t="s">
        <v>148</v>
      </c>
      <c r="BE252" s="214">
        <f>IF(N252="základní",J252,0)</f>
        <v>0</v>
      </c>
      <c r="BF252" s="214">
        <f>IF(N252="snížená",J252,0)</f>
        <v>0</v>
      </c>
      <c r="BG252" s="214">
        <f>IF(N252="zákl. přenesená",J252,0)</f>
        <v>0</v>
      </c>
      <c r="BH252" s="214">
        <f>IF(N252="sníž. přenesená",J252,0)</f>
        <v>0</v>
      </c>
      <c r="BI252" s="214">
        <f>IF(N252="nulová",J252,0)</f>
        <v>0</v>
      </c>
      <c r="BJ252" s="16" t="s">
        <v>86</v>
      </c>
      <c r="BK252" s="214">
        <f>ROUND(I252*H252,2)</f>
        <v>0</v>
      </c>
      <c r="BL252" s="16" t="s">
        <v>226</v>
      </c>
      <c r="BM252" s="213" t="s">
        <v>467</v>
      </c>
    </row>
    <row r="253" spans="2:63" s="12" customFormat="1" ht="22.9" customHeight="1">
      <c r="B253" s="187"/>
      <c r="C253" s="188"/>
      <c r="D253" s="189" t="s">
        <v>77</v>
      </c>
      <c r="E253" s="219" t="s">
        <v>468</v>
      </c>
      <c r="F253" s="219" t="s">
        <v>469</v>
      </c>
      <c r="G253" s="188"/>
      <c r="H253" s="188"/>
      <c r="I253" s="191"/>
      <c r="J253" s="220">
        <f>BK253</f>
        <v>0</v>
      </c>
      <c r="K253" s="188"/>
      <c r="L253" s="193"/>
      <c r="M253" s="194"/>
      <c r="N253" s="195"/>
      <c r="O253" s="195"/>
      <c r="P253" s="196">
        <f>SUM(P254:P260)</f>
        <v>0</v>
      </c>
      <c r="Q253" s="195"/>
      <c r="R253" s="196">
        <f>SUM(R254:R260)</f>
        <v>0.116</v>
      </c>
      <c r="S253" s="195"/>
      <c r="T253" s="197">
        <f>SUM(T254:T260)</f>
        <v>0</v>
      </c>
      <c r="AR253" s="198" t="s">
        <v>88</v>
      </c>
      <c r="AT253" s="199" t="s">
        <v>77</v>
      </c>
      <c r="AU253" s="199" t="s">
        <v>86</v>
      </c>
      <c r="AY253" s="198" t="s">
        <v>148</v>
      </c>
      <c r="BK253" s="200">
        <f>SUM(BK254:BK260)</f>
        <v>0</v>
      </c>
    </row>
    <row r="254" spans="1:65" s="2" customFormat="1" ht="16.5" customHeight="1">
      <c r="A254" s="33"/>
      <c r="B254" s="34"/>
      <c r="C254" s="201" t="s">
        <v>470</v>
      </c>
      <c r="D254" s="201" t="s">
        <v>149</v>
      </c>
      <c r="E254" s="202" t="s">
        <v>471</v>
      </c>
      <c r="F254" s="203" t="s">
        <v>472</v>
      </c>
      <c r="G254" s="204" t="s">
        <v>249</v>
      </c>
      <c r="H254" s="205">
        <v>29</v>
      </c>
      <c r="I254" s="206"/>
      <c r="J254" s="207">
        <f>ROUND(I254*H254,2)</f>
        <v>0</v>
      </c>
      <c r="K254" s="208"/>
      <c r="L254" s="38"/>
      <c r="M254" s="209" t="s">
        <v>1</v>
      </c>
      <c r="N254" s="210" t="s">
        <v>43</v>
      </c>
      <c r="O254" s="70"/>
      <c r="P254" s="211">
        <f>O254*H254</f>
        <v>0</v>
      </c>
      <c r="Q254" s="211">
        <v>0</v>
      </c>
      <c r="R254" s="211">
        <f>Q254*H254</f>
        <v>0</v>
      </c>
      <c r="S254" s="211">
        <v>0</v>
      </c>
      <c r="T254" s="21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213" t="s">
        <v>226</v>
      </c>
      <c r="AT254" s="213" t="s">
        <v>149</v>
      </c>
      <c r="AU254" s="213" t="s">
        <v>88</v>
      </c>
      <c r="AY254" s="16" t="s">
        <v>148</v>
      </c>
      <c r="BE254" s="214">
        <f>IF(N254="základní",J254,0)</f>
        <v>0</v>
      </c>
      <c r="BF254" s="214">
        <f>IF(N254="snížená",J254,0)</f>
        <v>0</v>
      </c>
      <c r="BG254" s="214">
        <f>IF(N254="zákl. přenesená",J254,0)</f>
        <v>0</v>
      </c>
      <c r="BH254" s="214">
        <f>IF(N254="sníž. přenesená",J254,0)</f>
        <v>0</v>
      </c>
      <c r="BI254" s="214">
        <f>IF(N254="nulová",J254,0)</f>
        <v>0</v>
      </c>
      <c r="BJ254" s="16" t="s">
        <v>86</v>
      </c>
      <c r="BK254" s="214">
        <f>ROUND(I254*H254,2)</f>
        <v>0</v>
      </c>
      <c r="BL254" s="16" t="s">
        <v>226</v>
      </c>
      <c r="BM254" s="213" t="s">
        <v>473</v>
      </c>
    </row>
    <row r="255" spans="2:51" s="13" customFormat="1" ht="12">
      <c r="B255" s="221"/>
      <c r="C255" s="222"/>
      <c r="D255" s="215" t="s">
        <v>163</v>
      </c>
      <c r="E255" s="223" t="s">
        <v>1</v>
      </c>
      <c r="F255" s="224" t="s">
        <v>474</v>
      </c>
      <c r="G255" s="222"/>
      <c r="H255" s="225">
        <v>19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163</v>
      </c>
      <c r="AU255" s="231" t="s">
        <v>88</v>
      </c>
      <c r="AV255" s="13" t="s">
        <v>88</v>
      </c>
      <c r="AW255" s="13" t="s">
        <v>34</v>
      </c>
      <c r="AX255" s="13" t="s">
        <v>78</v>
      </c>
      <c r="AY255" s="231" t="s">
        <v>148</v>
      </c>
    </row>
    <row r="256" spans="2:51" s="13" customFormat="1" ht="12">
      <c r="B256" s="221"/>
      <c r="C256" s="222"/>
      <c r="D256" s="215" t="s">
        <v>163</v>
      </c>
      <c r="E256" s="223" t="s">
        <v>1</v>
      </c>
      <c r="F256" s="224" t="s">
        <v>475</v>
      </c>
      <c r="G256" s="222"/>
      <c r="H256" s="225">
        <v>10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AT256" s="231" t="s">
        <v>163</v>
      </c>
      <c r="AU256" s="231" t="s">
        <v>88</v>
      </c>
      <c r="AV256" s="13" t="s">
        <v>88</v>
      </c>
      <c r="AW256" s="13" t="s">
        <v>34</v>
      </c>
      <c r="AX256" s="13" t="s">
        <v>78</v>
      </c>
      <c r="AY256" s="231" t="s">
        <v>148</v>
      </c>
    </row>
    <row r="257" spans="2:51" s="14" customFormat="1" ht="12">
      <c r="B257" s="243"/>
      <c r="C257" s="244"/>
      <c r="D257" s="215" t="s">
        <v>163</v>
      </c>
      <c r="E257" s="245" t="s">
        <v>1</v>
      </c>
      <c r="F257" s="246" t="s">
        <v>253</v>
      </c>
      <c r="G257" s="244"/>
      <c r="H257" s="247">
        <v>29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AT257" s="253" t="s">
        <v>163</v>
      </c>
      <c r="AU257" s="253" t="s">
        <v>88</v>
      </c>
      <c r="AV257" s="14" t="s">
        <v>147</v>
      </c>
      <c r="AW257" s="14" t="s">
        <v>34</v>
      </c>
      <c r="AX257" s="14" t="s">
        <v>86</v>
      </c>
      <c r="AY257" s="253" t="s">
        <v>148</v>
      </c>
    </row>
    <row r="258" spans="1:65" s="2" customFormat="1" ht="21.75" customHeight="1">
      <c r="A258" s="33"/>
      <c r="B258" s="34"/>
      <c r="C258" s="232" t="s">
        <v>476</v>
      </c>
      <c r="D258" s="232" t="s">
        <v>239</v>
      </c>
      <c r="E258" s="233" t="s">
        <v>477</v>
      </c>
      <c r="F258" s="234" t="s">
        <v>478</v>
      </c>
      <c r="G258" s="235" t="s">
        <v>249</v>
      </c>
      <c r="H258" s="236">
        <v>29</v>
      </c>
      <c r="I258" s="237"/>
      <c r="J258" s="238">
        <f>ROUND(I258*H258,2)</f>
        <v>0</v>
      </c>
      <c r="K258" s="239"/>
      <c r="L258" s="240"/>
      <c r="M258" s="241" t="s">
        <v>1</v>
      </c>
      <c r="N258" s="242" t="s">
        <v>43</v>
      </c>
      <c r="O258" s="70"/>
      <c r="P258" s="211">
        <f>O258*H258</f>
        <v>0</v>
      </c>
      <c r="Q258" s="211">
        <v>0.004</v>
      </c>
      <c r="R258" s="211">
        <f>Q258*H258</f>
        <v>0.116</v>
      </c>
      <c r="S258" s="211">
        <v>0</v>
      </c>
      <c r="T258" s="21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213" t="s">
        <v>242</v>
      </c>
      <c r="AT258" s="213" t="s">
        <v>239</v>
      </c>
      <c r="AU258" s="213" t="s">
        <v>88</v>
      </c>
      <c r="AY258" s="16" t="s">
        <v>148</v>
      </c>
      <c r="BE258" s="214">
        <f>IF(N258="základní",J258,0)</f>
        <v>0</v>
      </c>
      <c r="BF258" s="214">
        <f>IF(N258="snížená",J258,0)</f>
        <v>0</v>
      </c>
      <c r="BG258" s="214">
        <f>IF(N258="zákl. přenesená",J258,0)</f>
        <v>0</v>
      </c>
      <c r="BH258" s="214">
        <f>IF(N258="sníž. přenesená",J258,0)</f>
        <v>0</v>
      </c>
      <c r="BI258" s="214">
        <f>IF(N258="nulová",J258,0)</f>
        <v>0</v>
      </c>
      <c r="BJ258" s="16" t="s">
        <v>86</v>
      </c>
      <c r="BK258" s="214">
        <f>ROUND(I258*H258,2)</f>
        <v>0</v>
      </c>
      <c r="BL258" s="16" t="s">
        <v>226</v>
      </c>
      <c r="BM258" s="213" t="s">
        <v>479</v>
      </c>
    </row>
    <row r="259" spans="1:47" s="2" customFormat="1" ht="19.5">
      <c r="A259" s="33"/>
      <c r="B259" s="34"/>
      <c r="C259" s="35"/>
      <c r="D259" s="215" t="s">
        <v>153</v>
      </c>
      <c r="E259" s="35"/>
      <c r="F259" s="216" t="s">
        <v>480</v>
      </c>
      <c r="G259" s="35"/>
      <c r="H259" s="35"/>
      <c r="I259" s="114"/>
      <c r="J259" s="35"/>
      <c r="K259" s="35"/>
      <c r="L259" s="38"/>
      <c r="M259" s="217"/>
      <c r="N259" s="218"/>
      <c r="O259" s="70"/>
      <c r="P259" s="70"/>
      <c r="Q259" s="70"/>
      <c r="R259" s="70"/>
      <c r="S259" s="70"/>
      <c r="T259" s="71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6" t="s">
        <v>153</v>
      </c>
      <c r="AU259" s="16" t="s">
        <v>88</v>
      </c>
    </row>
    <row r="260" spans="1:65" s="2" customFormat="1" ht="21.75" customHeight="1">
      <c r="A260" s="33"/>
      <c r="B260" s="34"/>
      <c r="C260" s="201" t="s">
        <v>481</v>
      </c>
      <c r="D260" s="201" t="s">
        <v>149</v>
      </c>
      <c r="E260" s="202" t="s">
        <v>482</v>
      </c>
      <c r="F260" s="203" t="s">
        <v>483</v>
      </c>
      <c r="G260" s="204" t="s">
        <v>332</v>
      </c>
      <c r="H260" s="254"/>
      <c r="I260" s="206"/>
      <c r="J260" s="207">
        <f>ROUND(I260*H260,2)</f>
        <v>0</v>
      </c>
      <c r="K260" s="208"/>
      <c r="L260" s="38"/>
      <c r="M260" s="209" t="s">
        <v>1</v>
      </c>
      <c r="N260" s="210" t="s">
        <v>43</v>
      </c>
      <c r="O260" s="70"/>
      <c r="P260" s="211">
        <f>O260*H260</f>
        <v>0</v>
      </c>
      <c r="Q260" s="211">
        <v>0</v>
      </c>
      <c r="R260" s="211">
        <f>Q260*H260</f>
        <v>0</v>
      </c>
      <c r="S260" s="211">
        <v>0</v>
      </c>
      <c r="T260" s="212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213" t="s">
        <v>226</v>
      </c>
      <c r="AT260" s="213" t="s">
        <v>149</v>
      </c>
      <c r="AU260" s="213" t="s">
        <v>88</v>
      </c>
      <c r="AY260" s="16" t="s">
        <v>148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16" t="s">
        <v>86</v>
      </c>
      <c r="BK260" s="214">
        <f>ROUND(I260*H260,2)</f>
        <v>0</v>
      </c>
      <c r="BL260" s="16" t="s">
        <v>226</v>
      </c>
      <c r="BM260" s="213" t="s">
        <v>484</v>
      </c>
    </row>
    <row r="261" spans="2:63" s="12" customFormat="1" ht="22.9" customHeight="1">
      <c r="B261" s="187"/>
      <c r="C261" s="188"/>
      <c r="D261" s="189" t="s">
        <v>77</v>
      </c>
      <c r="E261" s="219" t="s">
        <v>485</v>
      </c>
      <c r="F261" s="219" t="s">
        <v>486</v>
      </c>
      <c r="G261" s="188"/>
      <c r="H261" s="188"/>
      <c r="I261" s="191"/>
      <c r="J261" s="220">
        <f>BK261</f>
        <v>0</v>
      </c>
      <c r="K261" s="188"/>
      <c r="L261" s="193"/>
      <c r="M261" s="194"/>
      <c r="N261" s="195"/>
      <c r="O261" s="195"/>
      <c r="P261" s="196">
        <f>SUM(P262:P280)</f>
        <v>0</v>
      </c>
      <c r="Q261" s="195"/>
      <c r="R261" s="196">
        <f>SUM(R262:R280)</f>
        <v>0.35036988</v>
      </c>
      <c r="S261" s="195"/>
      <c r="T261" s="197">
        <f>SUM(T262:T280)</f>
        <v>0</v>
      </c>
      <c r="AR261" s="198" t="s">
        <v>88</v>
      </c>
      <c r="AT261" s="199" t="s">
        <v>77</v>
      </c>
      <c r="AU261" s="199" t="s">
        <v>86</v>
      </c>
      <c r="AY261" s="198" t="s">
        <v>148</v>
      </c>
      <c r="BK261" s="200">
        <f>SUM(BK262:BK280)</f>
        <v>0</v>
      </c>
    </row>
    <row r="262" spans="1:65" s="2" customFormat="1" ht="21.75" customHeight="1">
      <c r="A262" s="33"/>
      <c r="B262" s="34"/>
      <c r="C262" s="201" t="s">
        <v>487</v>
      </c>
      <c r="D262" s="201" t="s">
        <v>149</v>
      </c>
      <c r="E262" s="202" t="s">
        <v>488</v>
      </c>
      <c r="F262" s="203" t="s">
        <v>489</v>
      </c>
      <c r="G262" s="204" t="s">
        <v>186</v>
      </c>
      <c r="H262" s="205">
        <v>492.12</v>
      </c>
      <c r="I262" s="206"/>
      <c r="J262" s="207">
        <f>ROUND(I262*H262,2)</f>
        <v>0</v>
      </c>
      <c r="K262" s="208"/>
      <c r="L262" s="38"/>
      <c r="M262" s="209" t="s">
        <v>1</v>
      </c>
      <c r="N262" s="210" t="s">
        <v>43</v>
      </c>
      <c r="O262" s="70"/>
      <c r="P262" s="211">
        <f>O262*H262</f>
        <v>0</v>
      </c>
      <c r="Q262" s="211">
        <v>2E-05</v>
      </c>
      <c r="R262" s="211">
        <f>Q262*H262</f>
        <v>0.009842400000000001</v>
      </c>
      <c r="S262" s="211">
        <v>0</v>
      </c>
      <c r="T262" s="21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213" t="s">
        <v>226</v>
      </c>
      <c r="AT262" s="213" t="s">
        <v>149</v>
      </c>
      <c r="AU262" s="213" t="s">
        <v>88</v>
      </c>
      <c r="AY262" s="16" t="s">
        <v>148</v>
      </c>
      <c r="BE262" s="214">
        <f>IF(N262="základní",J262,0)</f>
        <v>0</v>
      </c>
      <c r="BF262" s="214">
        <f>IF(N262="snížená",J262,0)</f>
        <v>0</v>
      </c>
      <c r="BG262" s="214">
        <f>IF(N262="zákl. přenesená",J262,0)</f>
        <v>0</v>
      </c>
      <c r="BH262" s="214">
        <f>IF(N262="sníž. přenesená",J262,0)</f>
        <v>0</v>
      </c>
      <c r="BI262" s="214">
        <f>IF(N262="nulová",J262,0)</f>
        <v>0</v>
      </c>
      <c r="BJ262" s="16" t="s">
        <v>86</v>
      </c>
      <c r="BK262" s="214">
        <f>ROUND(I262*H262,2)</f>
        <v>0</v>
      </c>
      <c r="BL262" s="16" t="s">
        <v>226</v>
      </c>
      <c r="BM262" s="213" t="s">
        <v>490</v>
      </c>
    </row>
    <row r="263" spans="2:51" s="13" customFormat="1" ht="12">
      <c r="B263" s="221"/>
      <c r="C263" s="222"/>
      <c r="D263" s="215" t="s">
        <v>163</v>
      </c>
      <c r="E263" s="223" t="s">
        <v>1</v>
      </c>
      <c r="F263" s="224" t="s">
        <v>491</v>
      </c>
      <c r="G263" s="222"/>
      <c r="H263" s="225">
        <v>820.2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163</v>
      </c>
      <c r="AU263" s="231" t="s">
        <v>88</v>
      </c>
      <c r="AV263" s="13" t="s">
        <v>88</v>
      </c>
      <c r="AW263" s="13" t="s">
        <v>34</v>
      </c>
      <c r="AX263" s="13" t="s">
        <v>78</v>
      </c>
      <c r="AY263" s="231" t="s">
        <v>148</v>
      </c>
    </row>
    <row r="264" spans="2:51" s="13" customFormat="1" ht="12">
      <c r="B264" s="221"/>
      <c r="C264" s="222"/>
      <c r="D264" s="215" t="s">
        <v>163</v>
      </c>
      <c r="E264" s="223" t="s">
        <v>1</v>
      </c>
      <c r="F264" s="224" t="s">
        <v>492</v>
      </c>
      <c r="G264" s="222"/>
      <c r="H264" s="225">
        <v>-328.08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163</v>
      </c>
      <c r="AU264" s="231" t="s">
        <v>88</v>
      </c>
      <c r="AV264" s="13" t="s">
        <v>88</v>
      </c>
      <c r="AW264" s="13" t="s">
        <v>34</v>
      </c>
      <c r="AX264" s="13" t="s">
        <v>78</v>
      </c>
      <c r="AY264" s="231" t="s">
        <v>148</v>
      </c>
    </row>
    <row r="265" spans="2:51" s="14" customFormat="1" ht="12">
      <c r="B265" s="243"/>
      <c r="C265" s="244"/>
      <c r="D265" s="215" t="s">
        <v>163</v>
      </c>
      <c r="E265" s="245" t="s">
        <v>1</v>
      </c>
      <c r="F265" s="246" t="s">
        <v>253</v>
      </c>
      <c r="G265" s="244"/>
      <c r="H265" s="247">
        <v>492.12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AT265" s="253" t="s">
        <v>163</v>
      </c>
      <c r="AU265" s="253" t="s">
        <v>88</v>
      </c>
      <c r="AV265" s="14" t="s">
        <v>147</v>
      </c>
      <c r="AW265" s="14" t="s">
        <v>34</v>
      </c>
      <c r="AX265" s="14" t="s">
        <v>86</v>
      </c>
      <c r="AY265" s="253" t="s">
        <v>148</v>
      </c>
    </row>
    <row r="266" spans="1:65" s="2" customFormat="1" ht="33" customHeight="1">
      <c r="A266" s="33"/>
      <c r="B266" s="34"/>
      <c r="C266" s="201" t="s">
        <v>493</v>
      </c>
      <c r="D266" s="201" t="s">
        <v>149</v>
      </c>
      <c r="E266" s="202" t="s">
        <v>494</v>
      </c>
      <c r="F266" s="203" t="s">
        <v>495</v>
      </c>
      <c r="G266" s="204" t="s">
        <v>186</v>
      </c>
      <c r="H266" s="205">
        <v>294.12</v>
      </c>
      <c r="I266" s="206"/>
      <c r="J266" s="207">
        <f>ROUND(I266*H266,2)</f>
        <v>0</v>
      </c>
      <c r="K266" s="208"/>
      <c r="L266" s="38"/>
      <c r="M266" s="209" t="s">
        <v>1</v>
      </c>
      <c r="N266" s="210" t="s">
        <v>43</v>
      </c>
      <c r="O266" s="70"/>
      <c r="P266" s="211">
        <f>O266*H266</f>
        <v>0</v>
      </c>
      <c r="Q266" s="211">
        <v>2E-05</v>
      </c>
      <c r="R266" s="211">
        <f>Q266*H266</f>
        <v>0.0058824</v>
      </c>
      <c r="S266" s="211">
        <v>0</v>
      </c>
      <c r="T266" s="21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213" t="s">
        <v>226</v>
      </c>
      <c r="AT266" s="213" t="s">
        <v>149</v>
      </c>
      <c r="AU266" s="213" t="s">
        <v>88</v>
      </c>
      <c r="AY266" s="16" t="s">
        <v>148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16" t="s">
        <v>86</v>
      </c>
      <c r="BK266" s="214">
        <f>ROUND(I266*H266,2)</f>
        <v>0</v>
      </c>
      <c r="BL266" s="16" t="s">
        <v>226</v>
      </c>
      <c r="BM266" s="213" t="s">
        <v>496</v>
      </c>
    </row>
    <row r="267" spans="2:51" s="13" customFormat="1" ht="12">
      <c r="B267" s="221"/>
      <c r="C267" s="222"/>
      <c r="D267" s="215" t="s">
        <v>163</v>
      </c>
      <c r="E267" s="223" t="s">
        <v>1</v>
      </c>
      <c r="F267" s="224" t="s">
        <v>497</v>
      </c>
      <c r="G267" s="222"/>
      <c r="H267" s="225">
        <v>294.12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163</v>
      </c>
      <c r="AU267" s="231" t="s">
        <v>88</v>
      </c>
      <c r="AV267" s="13" t="s">
        <v>88</v>
      </c>
      <c r="AW267" s="13" t="s">
        <v>34</v>
      </c>
      <c r="AX267" s="13" t="s">
        <v>86</v>
      </c>
      <c r="AY267" s="231" t="s">
        <v>148</v>
      </c>
    </row>
    <row r="268" spans="1:65" s="2" customFormat="1" ht="21.75" customHeight="1">
      <c r="A268" s="33"/>
      <c r="B268" s="34"/>
      <c r="C268" s="201" t="s">
        <v>498</v>
      </c>
      <c r="D268" s="201" t="s">
        <v>149</v>
      </c>
      <c r="E268" s="202" t="s">
        <v>499</v>
      </c>
      <c r="F268" s="203" t="s">
        <v>500</v>
      </c>
      <c r="G268" s="204" t="s">
        <v>186</v>
      </c>
      <c r="H268" s="205">
        <v>923.142</v>
      </c>
      <c r="I268" s="206"/>
      <c r="J268" s="207">
        <f>ROUND(I268*H268,2)</f>
        <v>0</v>
      </c>
      <c r="K268" s="208"/>
      <c r="L268" s="38"/>
      <c r="M268" s="209" t="s">
        <v>1</v>
      </c>
      <c r="N268" s="210" t="s">
        <v>43</v>
      </c>
      <c r="O268" s="70"/>
      <c r="P268" s="211">
        <f>O268*H268</f>
        <v>0</v>
      </c>
      <c r="Q268" s="211">
        <v>0</v>
      </c>
      <c r="R268" s="211">
        <f>Q268*H268</f>
        <v>0</v>
      </c>
      <c r="S268" s="211">
        <v>0</v>
      </c>
      <c r="T268" s="212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213" t="s">
        <v>226</v>
      </c>
      <c r="AT268" s="213" t="s">
        <v>149</v>
      </c>
      <c r="AU268" s="213" t="s">
        <v>88</v>
      </c>
      <c r="AY268" s="16" t="s">
        <v>148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16" t="s">
        <v>86</v>
      </c>
      <c r="BK268" s="214">
        <f>ROUND(I268*H268,2)</f>
        <v>0</v>
      </c>
      <c r="BL268" s="16" t="s">
        <v>226</v>
      </c>
      <c r="BM268" s="213" t="s">
        <v>501</v>
      </c>
    </row>
    <row r="269" spans="2:51" s="13" customFormat="1" ht="12">
      <c r="B269" s="221"/>
      <c r="C269" s="222"/>
      <c r="D269" s="215" t="s">
        <v>163</v>
      </c>
      <c r="E269" s="223" t="s">
        <v>1</v>
      </c>
      <c r="F269" s="224" t="s">
        <v>502</v>
      </c>
      <c r="G269" s="222"/>
      <c r="H269" s="225">
        <v>526.08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163</v>
      </c>
      <c r="AU269" s="231" t="s">
        <v>88</v>
      </c>
      <c r="AV269" s="13" t="s">
        <v>88</v>
      </c>
      <c r="AW269" s="13" t="s">
        <v>34</v>
      </c>
      <c r="AX269" s="13" t="s">
        <v>78</v>
      </c>
      <c r="AY269" s="231" t="s">
        <v>148</v>
      </c>
    </row>
    <row r="270" spans="2:51" s="13" customFormat="1" ht="12">
      <c r="B270" s="221"/>
      <c r="C270" s="222"/>
      <c r="D270" s="215" t="s">
        <v>163</v>
      </c>
      <c r="E270" s="223" t="s">
        <v>1</v>
      </c>
      <c r="F270" s="224" t="s">
        <v>503</v>
      </c>
      <c r="G270" s="222"/>
      <c r="H270" s="225">
        <v>397.062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163</v>
      </c>
      <c r="AU270" s="231" t="s">
        <v>88</v>
      </c>
      <c r="AV270" s="13" t="s">
        <v>88</v>
      </c>
      <c r="AW270" s="13" t="s">
        <v>34</v>
      </c>
      <c r="AX270" s="13" t="s">
        <v>78</v>
      </c>
      <c r="AY270" s="231" t="s">
        <v>148</v>
      </c>
    </row>
    <row r="271" spans="2:51" s="14" customFormat="1" ht="12">
      <c r="B271" s="243"/>
      <c r="C271" s="244"/>
      <c r="D271" s="215" t="s">
        <v>163</v>
      </c>
      <c r="E271" s="245" t="s">
        <v>1</v>
      </c>
      <c r="F271" s="246" t="s">
        <v>253</v>
      </c>
      <c r="G271" s="244"/>
      <c r="H271" s="247">
        <v>923.142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AT271" s="253" t="s">
        <v>163</v>
      </c>
      <c r="AU271" s="253" t="s">
        <v>88</v>
      </c>
      <c r="AV271" s="14" t="s">
        <v>147</v>
      </c>
      <c r="AW271" s="14" t="s">
        <v>34</v>
      </c>
      <c r="AX271" s="14" t="s">
        <v>86</v>
      </c>
      <c r="AY271" s="253" t="s">
        <v>148</v>
      </c>
    </row>
    <row r="272" spans="1:65" s="2" customFormat="1" ht="21.75" customHeight="1">
      <c r="A272" s="33"/>
      <c r="B272" s="34"/>
      <c r="C272" s="201" t="s">
        <v>504</v>
      </c>
      <c r="D272" s="201" t="s">
        <v>149</v>
      </c>
      <c r="E272" s="202" t="s">
        <v>505</v>
      </c>
      <c r="F272" s="203" t="s">
        <v>506</v>
      </c>
      <c r="G272" s="204" t="s">
        <v>186</v>
      </c>
      <c r="H272" s="205">
        <v>820.2</v>
      </c>
      <c r="I272" s="206"/>
      <c r="J272" s="207">
        <f>ROUND(I272*H272,2)</f>
        <v>0</v>
      </c>
      <c r="K272" s="208"/>
      <c r="L272" s="38"/>
      <c r="M272" s="209" t="s">
        <v>1</v>
      </c>
      <c r="N272" s="210" t="s">
        <v>43</v>
      </c>
      <c r="O272" s="70"/>
      <c r="P272" s="211">
        <f>O272*H272</f>
        <v>0</v>
      </c>
      <c r="Q272" s="211">
        <v>0.00022</v>
      </c>
      <c r="R272" s="211">
        <f>Q272*H272</f>
        <v>0.18044400000000002</v>
      </c>
      <c r="S272" s="211">
        <v>0</v>
      </c>
      <c r="T272" s="212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213" t="s">
        <v>226</v>
      </c>
      <c r="AT272" s="213" t="s">
        <v>149</v>
      </c>
      <c r="AU272" s="213" t="s">
        <v>88</v>
      </c>
      <c r="AY272" s="16" t="s">
        <v>148</v>
      </c>
      <c r="BE272" s="214">
        <f>IF(N272="základní",J272,0)</f>
        <v>0</v>
      </c>
      <c r="BF272" s="214">
        <f>IF(N272="snížená",J272,0)</f>
        <v>0</v>
      </c>
      <c r="BG272" s="214">
        <f>IF(N272="zákl. přenesená",J272,0)</f>
        <v>0</v>
      </c>
      <c r="BH272" s="214">
        <f>IF(N272="sníž. přenesená",J272,0)</f>
        <v>0</v>
      </c>
      <c r="BI272" s="214">
        <f>IF(N272="nulová",J272,0)</f>
        <v>0</v>
      </c>
      <c r="BJ272" s="16" t="s">
        <v>86</v>
      </c>
      <c r="BK272" s="214">
        <f>ROUND(I272*H272,2)</f>
        <v>0</v>
      </c>
      <c r="BL272" s="16" t="s">
        <v>226</v>
      </c>
      <c r="BM272" s="213" t="s">
        <v>507</v>
      </c>
    </row>
    <row r="273" spans="2:51" s="13" customFormat="1" ht="33.75">
      <c r="B273" s="221"/>
      <c r="C273" s="222"/>
      <c r="D273" s="215" t="s">
        <v>163</v>
      </c>
      <c r="E273" s="223" t="s">
        <v>1</v>
      </c>
      <c r="F273" s="224" t="s">
        <v>508</v>
      </c>
      <c r="G273" s="222"/>
      <c r="H273" s="225">
        <v>820.2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163</v>
      </c>
      <c r="AU273" s="231" t="s">
        <v>88</v>
      </c>
      <c r="AV273" s="13" t="s">
        <v>88</v>
      </c>
      <c r="AW273" s="13" t="s">
        <v>34</v>
      </c>
      <c r="AX273" s="13" t="s">
        <v>86</v>
      </c>
      <c r="AY273" s="231" t="s">
        <v>148</v>
      </c>
    </row>
    <row r="274" spans="1:65" s="2" customFormat="1" ht="21.75" customHeight="1">
      <c r="A274" s="33"/>
      <c r="B274" s="34"/>
      <c r="C274" s="201" t="s">
        <v>509</v>
      </c>
      <c r="D274" s="201" t="s">
        <v>149</v>
      </c>
      <c r="E274" s="202" t="s">
        <v>510</v>
      </c>
      <c r="F274" s="203" t="s">
        <v>511</v>
      </c>
      <c r="G274" s="204" t="s">
        <v>186</v>
      </c>
      <c r="H274" s="205">
        <v>397.062</v>
      </c>
      <c r="I274" s="206"/>
      <c r="J274" s="207">
        <f>ROUND(I274*H274,2)</f>
        <v>0</v>
      </c>
      <c r="K274" s="208"/>
      <c r="L274" s="38"/>
      <c r="M274" s="209" t="s">
        <v>1</v>
      </c>
      <c r="N274" s="210" t="s">
        <v>43</v>
      </c>
      <c r="O274" s="70"/>
      <c r="P274" s="211">
        <f>O274*H274</f>
        <v>0</v>
      </c>
      <c r="Q274" s="211">
        <v>0.00034</v>
      </c>
      <c r="R274" s="211">
        <f>Q274*H274</f>
        <v>0.13500108000000002</v>
      </c>
      <c r="S274" s="211">
        <v>0</v>
      </c>
      <c r="T274" s="212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213" t="s">
        <v>226</v>
      </c>
      <c r="AT274" s="213" t="s">
        <v>149</v>
      </c>
      <c r="AU274" s="213" t="s">
        <v>88</v>
      </c>
      <c r="AY274" s="16" t="s">
        <v>148</v>
      </c>
      <c r="BE274" s="214">
        <f>IF(N274="základní",J274,0)</f>
        <v>0</v>
      </c>
      <c r="BF274" s="214">
        <f>IF(N274="snížená",J274,0)</f>
        <v>0</v>
      </c>
      <c r="BG274" s="214">
        <f>IF(N274="zákl. přenesená",J274,0)</f>
        <v>0</v>
      </c>
      <c r="BH274" s="214">
        <f>IF(N274="sníž. přenesená",J274,0)</f>
        <v>0</v>
      </c>
      <c r="BI274" s="214">
        <f>IF(N274="nulová",J274,0)</f>
        <v>0</v>
      </c>
      <c r="BJ274" s="16" t="s">
        <v>86</v>
      </c>
      <c r="BK274" s="214">
        <f>ROUND(I274*H274,2)</f>
        <v>0</v>
      </c>
      <c r="BL274" s="16" t="s">
        <v>226</v>
      </c>
      <c r="BM274" s="213" t="s">
        <v>512</v>
      </c>
    </row>
    <row r="275" spans="1:47" s="2" customFormat="1" ht="19.5">
      <c r="A275" s="33"/>
      <c r="B275" s="34"/>
      <c r="C275" s="35"/>
      <c r="D275" s="215" t="s">
        <v>153</v>
      </c>
      <c r="E275" s="35"/>
      <c r="F275" s="216" t="s">
        <v>513</v>
      </c>
      <c r="G275" s="35"/>
      <c r="H275" s="35"/>
      <c r="I275" s="114"/>
      <c r="J275" s="35"/>
      <c r="K275" s="35"/>
      <c r="L275" s="38"/>
      <c r="M275" s="217"/>
      <c r="N275" s="218"/>
      <c r="O275" s="70"/>
      <c r="P275" s="70"/>
      <c r="Q275" s="70"/>
      <c r="R275" s="70"/>
      <c r="S275" s="70"/>
      <c r="T275" s="71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6" t="s">
        <v>153</v>
      </c>
      <c r="AU275" s="16" t="s">
        <v>88</v>
      </c>
    </row>
    <row r="276" spans="2:51" s="13" customFormat="1" ht="12">
      <c r="B276" s="221"/>
      <c r="C276" s="222"/>
      <c r="D276" s="215" t="s">
        <v>163</v>
      </c>
      <c r="E276" s="223" t="s">
        <v>1</v>
      </c>
      <c r="F276" s="224" t="s">
        <v>514</v>
      </c>
      <c r="G276" s="222"/>
      <c r="H276" s="225">
        <v>397.062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163</v>
      </c>
      <c r="AU276" s="231" t="s">
        <v>88</v>
      </c>
      <c r="AV276" s="13" t="s">
        <v>88</v>
      </c>
      <c r="AW276" s="13" t="s">
        <v>34</v>
      </c>
      <c r="AX276" s="13" t="s">
        <v>86</v>
      </c>
      <c r="AY276" s="231" t="s">
        <v>148</v>
      </c>
    </row>
    <row r="277" spans="1:65" s="2" customFormat="1" ht="21.75" customHeight="1">
      <c r="A277" s="33"/>
      <c r="B277" s="34"/>
      <c r="C277" s="201" t="s">
        <v>515</v>
      </c>
      <c r="D277" s="201" t="s">
        <v>149</v>
      </c>
      <c r="E277" s="202" t="s">
        <v>516</v>
      </c>
      <c r="F277" s="203" t="s">
        <v>517</v>
      </c>
      <c r="G277" s="204" t="s">
        <v>186</v>
      </c>
      <c r="H277" s="205">
        <v>20</v>
      </c>
      <c r="I277" s="206"/>
      <c r="J277" s="207">
        <f>ROUND(I277*H277,2)</f>
        <v>0</v>
      </c>
      <c r="K277" s="208"/>
      <c r="L277" s="38"/>
      <c r="M277" s="209" t="s">
        <v>1</v>
      </c>
      <c r="N277" s="210" t="s">
        <v>43</v>
      </c>
      <c r="O277" s="70"/>
      <c r="P277" s="211">
        <f>O277*H277</f>
        <v>0</v>
      </c>
      <c r="Q277" s="211">
        <v>0.0003</v>
      </c>
      <c r="R277" s="211">
        <f>Q277*H277</f>
        <v>0.005999999999999999</v>
      </c>
      <c r="S277" s="211">
        <v>0</v>
      </c>
      <c r="T277" s="212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213" t="s">
        <v>226</v>
      </c>
      <c r="AT277" s="213" t="s">
        <v>149</v>
      </c>
      <c r="AU277" s="213" t="s">
        <v>88</v>
      </c>
      <c r="AY277" s="16" t="s">
        <v>148</v>
      </c>
      <c r="BE277" s="214">
        <f>IF(N277="základní",J277,0)</f>
        <v>0</v>
      </c>
      <c r="BF277" s="214">
        <f>IF(N277="snížená",J277,0)</f>
        <v>0</v>
      </c>
      <c r="BG277" s="214">
        <f>IF(N277="zákl. přenesená",J277,0)</f>
        <v>0</v>
      </c>
      <c r="BH277" s="214">
        <f>IF(N277="sníž. přenesená",J277,0)</f>
        <v>0</v>
      </c>
      <c r="BI277" s="214">
        <f>IF(N277="nulová",J277,0)</f>
        <v>0</v>
      </c>
      <c r="BJ277" s="16" t="s">
        <v>86</v>
      </c>
      <c r="BK277" s="214">
        <f>ROUND(I277*H277,2)</f>
        <v>0</v>
      </c>
      <c r="BL277" s="16" t="s">
        <v>226</v>
      </c>
      <c r="BM277" s="213" t="s">
        <v>518</v>
      </c>
    </row>
    <row r="278" spans="2:51" s="13" customFormat="1" ht="12">
      <c r="B278" s="221"/>
      <c r="C278" s="222"/>
      <c r="D278" s="215" t="s">
        <v>163</v>
      </c>
      <c r="E278" s="223" t="s">
        <v>1</v>
      </c>
      <c r="F278" s="224" t="s">
        <v>519</v>
      </c>
      <c r="G278" s="222"/>
      <c r="H278" s="225">
        <v>20</v>
      </c>
      <c r="I278" s="226"/>
      <c r="J278" s="222"/>
      <c r="K278" s="222"/>
      <c r="L278" s="227"/>
      <c r="M278" s="228"/>
      <c r="N278" s="229"/>
      <c r="O278" s="229"/>
      <c r="P278" s="229"/>
      <c r="Q278" s="229"/>
      <c r="R278" s="229"/>
      <c r="S278" s="229"/>
      <c r="T278" s="230"/>
      <c r="AT278" s="231" t="s">
        <v>163</v>
      </c>
      <c r="AU278" s="231" t="s">
        <v>88</v>
      </c>
      <c r="AV278" s="13" t="s">
        <v>88</v>
      </c>
      <c r="AW278" s="13" t="s">
        <v>34</v>
      </c>
      <c r="AX278" s="13" t="s">
        <v>86</v>
      </c>
      <c r="AY278" s="231" t="s">
        <v>148</v>
      </c>
    </row>
    <row r="279" spans="1:65" s="2" customFormat="1" ht="21.75" customHeight="1">
      <c r="A279" s="33"/>
      <c r="B279" s="34"/>
      <c r="C279" s="201" t="s">
        <v>520</v>
      </c>
      <c r="D279" s="201" t="s">
        <v>149</v>
      </c>
      <c r="E279" s="202" t="s">
        <v>521</v>
      </c>
      <c r="F279" s="203" t="s">
        <v>522</v>
      </c>
      <c r="G279" s="204" t="s">
        <v>186</v>
      </c>
      <c r="H279" s="205">
        <v>20</v>
      </c>
      <c r="I279" s="206"/>
      <c r="J279" s="207">
        <f>ROUND(I279*H279,2)</f>
        <v>0</v>
      </c>
      <c r="K279" s="208"/>
      <c r="L279" s="38"/>
      <c r="M279" s="209" t="s">
        <v>1</v>
      </c>
      <c r="N279" s="210" t="s">
        <v>43</v>
      </c>
      <c r="O279" s="70"/>
      <c r="P279" s="211">
        <f>O279*H279</f>
        <v>0</v>
      </c>
      <c r="Q279" s="211">
        <v>0.00066</v>
      </c>
      <c r="R279" s="211">
        <f>Q279*H279</f>
        <v>0.0132</v>
      </c>
      <c r="S279" s="211">
        <v>0</v>
      </c>
      <c r="T279" s="21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213" t="s">
        <v>226</v>
      </c>
      <c r="AT279" s="213" t="s">
        <v>149</v>
      </c>
      <c r="AU279" s="213" t="s">
        <v>88</v>
      </c>
      <c r="AY279" s="16" t="s">
        <v>148</v>
      </c>
      <c r="BE279" s="214">
        <f>IF(N279="základní",J279,0)</f>
        <v>0</v>
      </c>
      <c r="BF279" s="214">
        <f>IF(N279="snížená",J279,0)</f>
        <v>0</v>
      </c>
      <c r="BG279" s="214">
        <f>IF(N279="zákl. přenesená",J279,0)</f>
        <v>0</v>
      </c>
      <c r="BH279" s="214">
        <f>IF(N279="sníž. přenesená",J279,0)</f>
        <v>0</v>
      </c>
      <c r="BI279" s="214">
        <f>IF(N279="nulová",J279,0)</f>
        <v>0</v>
      </c>
      <c r="BJ279" s="16" t="s">
        <v>86</v>
      </c>
      <c r="BK279" s="214">
        <f>ROUND(I279*H279,2)</f>
        <v>0</v>
      </c>
      <c r="BL279" s="16" t="s">
        <v>226</v>
      </c>
      <c r="BM279" s="213" t="s">
        <v>523</v>
      </c>
    </row>
    <row r="280" spans="1:47" s="2" customFormat="1" ht="29.25">
      <c r="A280" s="33"/>
      <c r="B280" s="34"/>
      <c r="C280" s="35"/>
      <c r="D280" s="215" t="s">
        <v>153</v>
      </c>
      <c r="E280" s="35"/>
      <c r="F280" s="216" t="s">
        <v>524</v>
      </c>
      <c r="G280" s="35"/>
      <c r="H280" s="35"/>
      <c r="I280" s="114"/>
      <c r="J280" s="35"/>
      <c r="K280" s="35"/>
      <c r="L280" s="38"/>
      <c r="M280" s="255"/>
      <c r="N280" s="256"/>
      <c r="O280" s="257"/>
      <c r="P280" s="257"/>
      <c r="Q280" s="257"/>
      <c r="R280" s="257"/>
      <c r="S280" s="257"/>
      <c r="T280" s="258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6" t="s">
        <v>153</v>
      </c>
      <c r="AU280" s="16" t="s">
        <v>88</v>
      </c>
    </row>
    <row r="281" spans="1:31" s="2" customFormat="1" ht="6.95" customHeight="1">
      <c r="A281" s="33"/>
      <c r="B281" s="53"/>
      <c r="C281" s="54"/>
      <c r="D281" s="54"/>
      <c r="E281" s="54"/>
      <c r="F281" s="54"/>
      <c r="G281" s="54"/>
      <c r="H281" s="54"/>
      <c r="I281" s="151"/>
      <c r="J281" s="54"/>
      <c r="K281" s="54"/>
      <c r="L281" s="38"/>
      <c r="M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</row>
  </sheetData>
  <sheetProtection algorithmName="SHA-512" hashValue="F3qkkluBbBk9qpZRixOrbJI0wP86B53PgIE3ohJZYIolXT3s5KhPsUy3TEta9IJU5UOk0EHvJGZxae05CXNwnw==" saltValue="0WXuerZxwULljplUz3ljIFIphlY0KFw8DUtUqPK3FYxoZ5hPm1laulrUkeCEbzt6Yz8LanHr/1EsQZK7xFYSag==" spinCount="100000" sheet="1" objects="1" scenarios="1" formatColumns="0" formatRows="0" autoFilter="0"/>
  <autoFilter ref="C128:K280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7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6" t="s">
        <v>91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24.95" customHeight="1">
      <c r="B4" s="19"/>
      <c r="D4" s="111" t="s">
        <v>111</v>
      </c>
      <c r="I4" s="107"/>
      <c r="L4" s="19"/>
      <c r="M4" s="112" t="s">
        <v>10</v>
      </c>
      <c r="AT4" s="16" t="s">
        <v>4</v>
      </c>
    </row>
    <row r="5" spans="2:12" s="1" customFormat="1" ht="6.95" customHeight="1">
      <c r="B5" s="19"/>
      <c r="I5" s="107"/>
      <c r="L5" s="19"/>
    </row>
    <row r="6" spans="2:12" s="1" customFormat="1" ht="12" customHeight="1">
      <c r="B6" s="19"/>
      <c r="D6" s="113" t="s">
        <v>16</v>
      </c>
      <c r="I6" s="107"/>
      <c r="L6" s="19"/>
    </row>
    <row r="7" spans="2:12" s="1" customFormat="1" ht="16.5" customHeight="1">
      <c r="B7" s="19"/>
      <c r="E7" s="309" t="str">
        <f>'Rekapitulace zakázky'!K6</f>
        <v>Nové Strašecí ON - oprava</v>
      </c>
      <c r="F7" s="310"/>
      <c r="G7" s="310"/>
      <c r="H7" s="310"/>
      <c r="I7" s="107"/>
      <c r="L7" s="19"/>
    </row>
    <row r="8" spans="1:31" s="2" customFormat="1" ht="12" customHeight="1">
      <c r="A8" s="33"/>
      <c r="B8" s="38"/>
      <c r="C8" s="33"/>
      <c r="D8" s="113" t="s">
        <v>112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11" t="s">
        <v>525</v>
      </c>
      <c r="F9" s="312"/>
      <c r="G9" s="312"/>
      <c r="H9" s="312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zakázky'!AN8</f>
        <v>25. 2. 2020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29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3" t="s">
        <v>30</v>
      </c>
      <c r="E17" s="33"/>
      <c r="F17" s="33"/>
      <c r="G17" s="33"/>
      <c r="H17" s="33"/>
      <c r="I17" s="116" t="s">
        <v>25</v>
      </c>
      <c r="J17" s="29" t="str">
        <f>'Rekapitulace zakázky'!AN13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13" t="str">
        <f>'Rekapitulace zakázky'!E14</f>
        <v>Vyplň údaj</v>
      </c>
      <c r="F18" s="314"/>
      <c r="G18" s="314"/>
      <c r="H18" s="314"/>
      <c r="I18" s="116" t="s">
        <v>28</v>
      </c>
      <c r="J18" s="29" t="str">
        <f>'Rekapitulace zakázky'!AN14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3" t="s">
        <v>32</v>
      </c>
      <c r="E20" s="33"/>
      <c r="F20" s="33"/>
      <c r="G20" s="33"/>
      <c r="H20" s="33"/>
      <c r="I20" s="116" t="s">
        <v>25</v>
      </c>
      <c r="J20" s="115" t="str">
        <f>IF('Rekapitulace zakázky'!AN16="","",'Rekapitulace zakázky'!AN16)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5" t="str">
        <f>IF('Rekapitulace zakázky'!E17="","",'Rekapitulace zakázky'!E17)</f>
        <v xml:space="preserve"> </v>
      </c>
      <c r="F21" s="33"/>
      <c r="G21" s="33"/>
      <c r="H21" s="33"/>
      <c r="I21" s="116" t="s">
        <v>28</v>
      </c>
      <c r="J21" s="115" t="str">
        <f>IF('Rekapitulace zakázky'!AN17="","",'Rekapitulace zakázky'!AN17)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3" t="s">
        <v>35</v>
      </c>
      <c r="E23" s="33"/>
      <c r="F23" s="33"/>
      <c r="G23" s="33"/>
      <c r="H23" s="33"/>
      <c r="I23" s="116" t="s">
        <v>25</v>
      </c>
      <c r="J23" s="115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5" t="s">
        <v>36</v>
      </c>
      <c r="F24" s="33"/>
      <c r="G24" s="33"/>
      <c r="H24" s="33"/>
      <c r="I24" s="116" t="s">
        <v>28</v>
      </c>
      <c r="J24" s="115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8"/>
      <c r="B27" s="119"/>
      <c r="C27" s="118"/>
      <c r="D27" s="118"/>
      <c r="E27" s="315" t="s">
        <v>1</v>
      </c>
      <c r="F27" s="315"/>
      <c r="G27" s="315"/>
      <c r="H27" s="315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ROUND(J136,2)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8" t="s">
        <v>42</v>
      </c>
      <c r="E33" s="113" t="s">
        <v>43</v>
      </c>
      <c r="F33" s="129">
        <f>ROUND((SUM(BE136:BE396)),2)</f>
        <v>0</v>
      </c>
      <c r="G33" s="33"/>
      <c r="H33" s="33"/>
      <c r="I33" s="130">
        <v>0.21</v>
      </c>
      <c r="J33" s="129">
        <f>ROUND(((SUM(BE136:BE396))*I33),2)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3" t="s">
        <v>44</v>
      </c>
      <c r="F34" s="129">
        <f>ROUND((SUM(BF136:BF396)),2)</f>
        <v>0</v>
      </c>
      <c r="G34" s="33"/>
      <c r="H34" s="33"/>
      <c r="I34" s="130">
        <v>0.15</v>
      </c>
      <c r="J34" s="129">
        <f>ROUND(((SUM(BF136:BF396))*I34),2)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3" t="s">
        <v>45</v>
      </c>
      <c r="F35" s="129">
        <f>ROUND((SUM(BG136:BG396)),2)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3" t="s">
        <v>46</v>
      </c>
      <c r="F36" s="129">
        <f>ROUND((SUM(BH136:BH396)),2)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3" t="s">
        <v>47</v>
      </c>
      <c r="F37" s="129">
        <f>ROUND((SUM(BI136:BI396)),2)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I41" s="107"/>
      <c r="L41" s="19"/>
    </row>
    <row r="42" spans="2:12" s="1" customFormat="1" ht="14.45" customHeight="1">
      <c r="B42" s="19"/>
      <c r="I42" s="107"/>
      <c r="L42" s="19"/>
    </row>
    <row r="43" spans="2:12" s="1" customFormat="1" ht="14.45" customHeight="1">
      <c r="B43" s="19"/>
      <c r="I43" s="107"/>
      <c r="L43" s="19"/>
    </row>
    <row r="44" spans="2:12" s="1" customFormat="1" ht="14.45" customHeight="1">
      <c r="B44" s="19"/>
      <c r="I44" s="107"/>
      <c r="L44" s="19"/>
    </row>
    <row r="45" spans="2:12" s="1" customFormat="1" ht="14.45" customHeight="1">
      <c r="B45" s="19"/>
      <c r="I45" s="107"/>
      <c r="L45" s="19"/>
    </row>
    <row r="46" spans="2:12" s="1" customFormat="1" ht="14.45" customHeight="1">
      <c r="B46" s="19"/>
      <c r="I46" s="107"/>
      <c r="L46" s="19"/>
    </row>
    <row r="47" spans="2:12" s="1" customFormat="1" ht="14.45" customHeight="1">
      <c r="B47" s="19"/>
      <c r="I47" s="107"/>
      <c r="L47" s="19"/>
    </row>
    <row r="48" spans="2:12" s="1" customFormat="1" ht="14.45" customHeight="1">
      <c r="B48" s="19"/>
      <c r="I48" s="107"/>
      <c r="L48" s="19"/>
    </row>
    <row r="49" spans="2:12" s="1" customFormat="1" ht="14.45" customHeight="1">
      <c r="B49" s="19"/>
      <c r="I49" s="107"/>
      <c r="L49" s="19"/>
    </row>
    <row r="50" spans="2:12" s="2" customFormat="1" ht="14.45" customHeight="1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7" t="str">
        <f>E7</f>
        <v>Nové Strašecí ON - oprava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112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86" t="str">
        <f>E9</f>
        <v>002 - Oprava vnějšího pláště</v>
      </c>
      <c r="F87" s="306"/>
      <c r="G87" s="306"/>
      <c r="H87" s="306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žst. Nové Strašecí</v>
      </c>
      <c r="G89" s="35"/>
      <c r="H89" s="35"/>
      <c r="I89" s="116" t="s">
        <v>22</v>
      </c>
      <c r="J89" s="65" t="str">
        <f>IF(J12="","",J12)</f>
        <v>25. 2. 2020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Správa železnic, státní organizace</v>
      </c>
      <c r="G91" s="35"/>
      <c r="H91" s="35"/>
      <c r="I91" s="116" t="s">
        <v>32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30</v>
      </c>
      <c r="D92" s="35"/>
      <c r="E92" s="35"/>
      <c r="F92" s="26" t="str">
        <f>IF(E18="","",E18)</f>
        <v>Vyplň údaj</v>
      </c>
      <c r="G92" s="35"/>
      <c r="H92" s="35"/>
      <c r="I92" s="116" t="s">
        <v>35</v>
      </c>
      <c r="J92" s="31" t="str">
        <f>E24</f>
        <v>L. Ulrich, DiS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55" t="s">
        <v>115</v>
      </c>
      <c r="D94" s="156"/>
      <c r="E94" s="156"/>
      <c r="F94" s="156"/>
      <c r="G94" s="156"/>
      <c r="H94" s="156"/>
      <c r="I94" s="157"/>
      <c r="J94" s="158" t="s">
        <v>116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59" t="s">
        <v>117</v>
      </c>
      <c r="D96" s="35"/>
      <c r="E96" s="35"/>
      <c r="F96" s="35"/>
      <c r="G96" s="35"/>
      <c r="H96" s="35"/>
      <c r="I96" s="114"/>
      <c r="J96" s="83">
        <f>J136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118</v>
      </c>
    </row>
    <row r="97" spans="2:12" s="9" customFormat="1" ht="24.95" customHeight="1">
      <c r="B97" s="160"/>
      <c r="C97" s="161"/>
      <c r="D97" s="162" t="s">
        <v>119</v>
      </c>
      <c r="E97" s="163"/>
      <c r="F97" s="163"/>
      <c r="G97" s="163"/>
      <c r="H97" s="163"/>
      <c r="I97" s="164"/>
      <c r="J97" s="165">
        <f>J137</f>
        <v>0</v>
      </c>
      <c r="K97" s="161"/>
      <c r="L97" s="166"/>
    </row>
    <row r="98" spans="2:12" s="9" customFormat="1" ht="24.95" customHeight="1">
      <c r="B98" s="160"/>
      <c r="C98" s="161"/>
      <c r="D98" s="162" t="s">
        <v>120</v>
      </c>
      <c r="E98" s="163"/>
      <c r="F98" s="163"/>
      <c r="G98" s="163"/>
      <c r="H98" s="163"/>
      <c r="I98" s="164"/>
      <c r="J98" s="165">
        <f>J139</f>
        <v>0</v>
      </c>
      <c r="K98" s="161"/>
      <c r="L98" s="166"/>
    </row>
    <row r="99" spans="2:12" s="10" customFormat="1" ht="19.9" customHeight="1">
      <c r="B99" s="167"/>
      <c r="C99" s="168"/>
      <c r="D99" s="169" t="s">
        <v>121</v>
      </c>
      <c r="E99" s="170"/>
      <c r="F99" s="170"/>
      <c r="G99" s="170"/>
      <c r="H99" s="170"/>
      <c r="I99" s="171"/>
      <c r="J99" s="172">
        <f>J140</f>
        <v>0</v>
      </c>
      <c r="K99" s="168"/>
      <c r="L99" s="173"/>
    </row>
    <row r="100" spans="2:12" s="10" customFormat="1" ht="19.9" customHeight="1">
      <c r="B100" s="167"/>
      <c r="C100" s="168"/>
      <c r="D100" s="169" t="s">
        <v>526</v>
      </c>
      <c r="E100" s="170"/>
      <c r="F100" s="170"/>
      <c r="G100" s="170"/>
      <c r="H100" s="170"/>
      <c r="I100" s="171"/>
      <c r="J100" s="172">
        <f>J144</f>
        <v>0</v>
      </c>
      <c r="K100" s="168"/>
      <c r="L100" s="173"/>
    </row>
    <row r="101" spans="2:12" s="10" customFormat="1" ht="19.9" customHeight="1">
      <c r="B101" s="167"/>
      <c r="C101" s="168"/>
      <c r="D101" s="169" t="s">
        <v>527</v>
      </c>
      <c r="E101" s="170"/>
      <c r="F101" s="170"/>
      <c r="G101" s="170"/>
      <c r="H101" s="170"/>
      <c r="I101" s="171"/>
      <c r="J101" s="172">
        <f>J179</f>
        <v>0</v>
      </c>
      <c r="K101" s="168"/>
      <c r="L101" s="173"/>
    </row>
    <row r="102" spans="2:12" s="10" customFormat="1" ht="19.9" customHeight="1">
      <c r="B102" s="167"/>
      <c r="C102" s="168"/>
      <c r="D102" s="169" t="s">
        <v>528</v>
      </c>
      <c r="E102" s="170"/>
      <c r="F102" s="170"/>
      <c r="G102" s="170"/>
      <c r="H102" s="170"/>
      <c r="I102" s="171"/>
      <c r="J102" s="172">
        <f>J185</f>
        <v>0</v>
      </c>
      <c r="K102" s="168"/>
      <c r="L102" s="173"/>
    </row>
    <row r="103" spans="2:12" s="10" customFormat="1" ht="19.9" customHeight="1">
      <c r="B103" s="167"/>
      <c r="C103" s="168"/>
      <c r="D103" s="169" t="s">
        <v>529</v>
      </c>
      <c r="E103" s="170"/>
      <c r="F103" s="170"/>
      <c r="G103" s="170"/>
      <c r="H103" s="170"/>
      <c r="I103" s="171"/>
      <c r="J103" s="172">
        <f>J221</f>
        <v>0</v>
      </c>
      <c r="K103" s="168"/>
      <c r="L103" s="173"/>
    </row>
    <row r="104" spans="2:12" s="10" customFormat="1" ht="19.9" customHeight="1">
      <c r="B104" s="167"/>
      <c r="C104" s="168"/>
      <c r="D104" s="169" t="s">
        <v>124</v>
      </c>
      <c r="E104" s="170"/>
      <c r="F104" s="170"/>
      <c r="G104" s="170"/>
      <c r="H104" s="170"/>
      <c r="I104" s="171"/>
      <c r="J104" s="172">
        <f>J231</f>
        <v>0</v>
      </c>
      <c r="K104" s="168"/>
      <c r="L104" s="173"/>
    </row>
    <row r="105" spans="2:12" s="9" customFormat="1" ht="24.95" customHeight="1">
      <c r="B105" s="160"/>
      <c r="C105" s="161"/>
      <c r="D105" s="162" t="s">
        <v>125</v>
      </c>
      <c r="E105" s="163"/>
      <c r="F105" s="163"/>
      <c r="G105" s="163"/>
      <c r="H105" s="163"/>
      <c r="I105" s="164"/>
      <c r="J105" s="165">
        <f>J233</f>
        <v>0</v>
      </c>
      <c r="K105" s="161"/>
      <c r="L105" s="166"/>
    </row>
    <row r="106" spans="2:12" s="10" customFormat="1" ht="19.9" customHeight="1">
      <c r="B106" s="167"/>
      <c r="C106" s="168"/>
      <c r="D106" s="169" t="s">
        <v>530</v>
      </c>
      <c r="E106" s="170"/>
      <c r="F106" s="170"/>
      <c r="G106" s="170"/>
      <c r="H106" s="170"/>
      <c r="I106" s="171"/>
      <c r="J106" s="172">
        <f>J234</f>
        <v>0</v>
      </c>
      <c r="K106" s="168"/>
      <c r="L106" s="173"/>
    </row>
    <row r="107" spans="2:12" s="10" customFormat="1" ht="19.9" customHeight="1">
      <c r="B107" s="167"/>
      <c r="C107" s="168"/>
      <c r="D107" s="169" t="s">
        <v>531</v>
      </c>
      <c r="E107" s="170"/>
      <c r="F107" s="170"/>
      <c r="G107" s="170"/>
      <c r="H107" s="170"/>
      <c r="I107" s="171"/>
      <c r="J107" s="172">
        <f>J236</f>
        <v>0</v>
      </c>
      <c r="K107" s="168"/>
      <c r="L107" s="173"/>
    </row>
    <row r="108" spans="2:12" s="10" customFormat="1" ht="19.9" customHeight="1">
      <c r="B108" s="167"/>
      <c r="C108" s="168"/>
      <c r="D108" s="169" t="s">
        <v>532</v>
      </c>
      <c r="E108" s="170"/>
      <c r="F108" s="170"/>
      <c r="G108" s="170"/>
      <c r="H108" s="170"/>
      <c r="I108" s="171"/>
      <c r="J108" s="172">
        <f>J248</f>
        <v>0</v>
      </c>
      <c r="K108" s="168"/>
      <c r="L108" s="173"/>
    </row>
    <row r="109" spans="2:12" s="10" customFormat="1" ht="19.9" customHeight="1">
      <c r="B109" s="167"/>
      <c r="C109" s="168"/>
      <c r="D109" s="169" t="s">
        <v>128</v>
      </c>
      <c r="E109" s="170"/>
      <c r="F109" s="170"/>
      <c r="G109" s="170"/>
      <c r="H109" s="170"/>
      <c r="I109" s="171"/>
      <c r="J109" s="172">
        <f>J252</f>
        <v>0</v>
      </c>
      <c r="K109" s="168"/>
      <c r="L109" s="173"/>
    </row>
    <row r="110" spans="2:12" s="10" customFormat="1" ht="19.9" customHeight="1">
      <c r="B110" s="167"/>
      <c r="C110" s="168"/>
      <c r="D110" s="169" t="s">
        <v>533</v>
      </c>
      <c r="E110" s="170"/>
      <c r="F110" s="170"/>
      <c r="G110" s="170"/>
      <c r="H110" s="170"/>
      <c r="I110" s="171"/>
      <c r="J110" s="172">
        <f>J271</f>
        <v>0</v>
      </c>
      <c r="K110" s="168"/>
      <c r="L110" s="173"/>
    </row>
    <row r="111" spans="2:12" s="10" customFormat="1" ht="19.9" customHeight="1">
      <c r="B111" s="167"/>
      <c r="C111" s="168"/>
      <c r="D111" s="169" t="s">
        <v>130</v>
      </c>
      <c r="E111" s="170"/>
      <c r="F111" s="170"/>
      <c r="G111" s="170"/>
      <c r="H111" s="170"/>
      <c r="I111" s="171"/>
      <c r="J111" s="172">
        <f>J346</f>
        <v>0</v>
      </c>
      <c r="K111" s="168"/>
      <c r="L111" s="173"/>
    </row>
    <row r="112" spans="2:12" s="10" customFormat="1" ht="19.9" customHeight="1">
      <c r="B112" s="167"/>
      <c r="C112" s="168"/>
      <c r="D112" s="169" t="s">
        <v>534</v>
      </c>
      <c r="E112" s="170"/>
      <c r="F112" s="170"/>
      <c r="G112" s="170"/>
      <c r="H112" s="170"/>
      <c r="I112" s="171"/>
      <c r="J112" s="172">
        <f>J361</f>
        <v>0</v>
      </c>
      <c r="K112" s="168"/>
      <c r="L112" s="173"/>
    </row>
    <row r="113" spans="2:12" s="10" customFormat="1" ht="19.9" customHeight="1">
      <c r="B113" s="167"/>
      <c r="C113" s="168"/>
      <c r="D113" s="169" t="s">
        <v>535</v>
      </c>
      <c r="E113" s="170"/>
      <c r="F113" s="170"/>
      <c r="G113" s="170"/>
      <c r="H113" s="170"/>
      <c r="I113" s="171"/>
      <c r="J113" s="172">
        <f>J369</f>
        <v>0</v>
      </c>
      <c r="K113" s="168"/>
      <c r="L113" s="173"/>
    </row>
    <row r="114" spans="2:12" s="10" customFormat="1" ht="19.9" customHeight="1">
      <c r="B114" s="167"/>
      <c r="C114" s="168"/>
      <c r="D114" s="169" t="s">
        <v>536</v>
      </c>
      <c r="E114" s="170"/>
      <c r="F114" s="170"/>
      <c r="G114" s="170"/>
      <c r="H114" s="170"/>
      <c r="I114" s="171"/>
      <c r="J114" s="172">
        <f>J373</f>
        <v>0</v>
      </c>
      <c r="K114" s="168"/>
      <c r="L114" s="173"/>
    </row>
    <row r="115" spans="2:12" s="9" customFormat="1" ht="24.95" customHeight="1">
      <c r="B115" s="160"/>
      <c r="C115" s="161"/>
      <c r="D115" s="162" t="s">
        <v>537</v>
      </c>
      <c r="E115" s="163"/>
      <c r="F115" s="163"/>
      <c r="G115" s="163"/>
      <c r="H115" s="163"/>
      <c r="I115" s="164"/>
      <c r="J115" s="165">
        <f>J378</f>
        <v>0</v>
      </c>
      <c r="K115" s="161"/>
      <c r="L115" s="166"/>
    </row>
    <row r="116" spans="2:12" s="9" customFormat="1" ht="24.95" customHeight="1">
      <c r="B116" s="160"/>
      <c r="C116" s="161"/>
      <c r="D116" s="162" t="s">
        <v>538</v>
      </c>
      <c r="E116" s="163"/>
      <c r="F116" s="163"/>
      <c r="G116" s="163"/>
      <c r="H116" s="163"/>
      <c r="I116" s="164"/>
      <c r="J116" s="165">
        <f>J391</f>
        <v>0</v>
      </c>
      <c r="K116" s="161"/>
      <c r="L116" s="166"/>
    </row>
    <row r="117" spans="1:31" s="2" customFormat="1" ht="21.75" customHeight="1">
      <c r="A117" s="33"/>
      <c r="B117" s="34"/>
      <c r="C117" s="35"/>
      <c r="D117" s="35"/>
      <c r="E117" s="35"/>
      <c r="F117" s="35"/>
      <c r="G117" s="35"/>
      <c r="H117" s="35"/>
      <c r="I117" s="114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53"/>
      <c r="C118" s="54"/>
      <c r="D118" s="54"/>
      <c r="E118" s="54"/>
      <c r="F118" s="54"/>
      <c r="G118" s="54"/>
      <c r="H118" s="54"/>
      <c r="I118" s="151"/>
      <c r="J118" s="54"/>
      <c r="K118" s="54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22" spans="1:31" s="2" customFormat="1" ht="6.95" customHeight="1">
      <c r="A122" s="33"/>
      <c r="B122" s="55"/>
      <c r="C122" s="56"/>
      <c r="D122" s="56"/>
      <c r="E122" s="56"/>
      <c r="F122" s="56"/>
      <c r="G122" s="56"/>
      <c r="H122" s="56"/>
      <c r="I122" s="154"/>
      <c r="J122" s="56"/>
      <c r="K122" s="56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4.95" customHeight="1">
      <c r="A123" s="33"/>
      <c r="B123" s="34"/>
      <c r="C123" s="22" t="s">
        <v>132</v>
      </c>
      <c r="D123" s="35"/>
      <c r="E123" s="35"/>
      <c r="F123" s="35"/>
      <c r="G123" s="35"/>
      <c r="H123" s="35"/>
      <c r="I123" s="114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5"/>
      <c r="D124" s="35"/>
      <c r="E124" s="35"/>
      <c r="F124" s="35"/>
      <c r="G124" s="35"/>
      <c r="H124" s="35"/>
      <c r="I124" s="114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16</v>
      </c>
      <c r="D125" s="35"/>
      <c r="E125" s="35"/>
      <c r="F125" s="35"/>
      <c r="G125" s="35"/>
      <c r="H125" s="35"/>
      <c r="I125" s="114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5"/>
      <c r="D126" s="35"/>
      <c r="E126" s="307" t="str">
        <f>E7</f>
        <v>Nové Strašecí ON - oprava</v>
      </c>
      <c r="F126" s="308"/>
      <c r="G126" s="308"/>
      <c r="H126" s="308"/>
      <c r="I126" s="114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112</v>
      </c>
      <c r="D127" s="35"/>
      <c r="E127" s="35"/>
      <c r="F127" s="35"/>
      <c r="G127" s="35"/>
      <c r="H127" s="35"/>
      <c r="I127" s="114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5"/>
      <c r="D128" s="35"/>
      <c r="E128" s="286" t="str">
        <f>E9</f>
        <v>002 - Oprava vnějšího pláště</v>
      </c>
      <c r="F128" s="306"/>
      <c r="G128" s="306"/>
      <c r="H128" s="306"/>
      <c r="I128" s="114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114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20</v>
      </c>
      <c r="D130" s="35"/>
      <c r="E130" s="35"/>
      <c r="F130" s="26" t="str">
        <f>F12</f>
        <v>žst. Nové Strašecí</v>
      </c>
      <c r="G130" s="35"/>
      <c r="H130" s="35"/>
      <c r="I130" s="116" t="s">
        <v>22</v>
      </c>
      <c r="J130" s="65" t="str">
        <f>IF(J12="","",J12)</f>
        <v>25. 2. 2020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114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24</v>
      </c>
      <c r="D132" s="35"/>
      <c r="E132" s="35"/>
      <c r="F132" s="26" t="str">
        <f>E15</f>
        <v>Správa železnic, státní organizace</v>
      </c>
      <c r="G132" s="35"/>
      <c r="H132" s="35"/>
      <c r="I132" s="116" t="s">
        <v>32</v>
      </c>
      <c r="J132" s="31" t="str">
        <f>E21</f>
        <v xml:space="preserve"> </v>
      </c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2" customHeight="1">
      <c r="A133" s="33"/>
      <c r="B133" s="34"/>
      <c r="C133" s="28" t="s">
        <v>30</v>
      </c>
      <c r="D133" s="35"/>
      <c r="E133" s="35"/>
      <c r="F133" s="26" t="str">
        <f>IF(E18="","",E18)</f>
        <v>Vyplň údaj</v>
      </c>
      <c r="G133" s="35"/>
      <c r="H133" s="35"/>
      <c r="I133" s="116" t="s">
        <v>35</v>
      </c>
      <c r="J133" s="31" t="str">
        <f>E24</f>
        <v>L. Ulrich, DiS</v>
      </c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114"/>
      <c r="J134" s="35"/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1" customFormat="1" ht="29.25" customHeight="1">
      <c r="A135" s="174"/>
      <c r="B135" s="175"/>
      <c r="C135" s="176" t="s">
        <v>133</v>
      </c>
      <c r="D135" s="177" t="s">
        <v>63</v>
      </c>
      <c r="E135" s="177" t="s">
        <v>59</v>
      </c>
      <c r="F135" s="177" t="s">
        <v>60</v>
      </c>
      <c r="G135" s="177" t="s">
        <v>134</v>
      </c>
      <c r="H135" s="177" t="s">
        <v>135</v>
      </c>
      <c r="I135" s="178" t="s">
        <v>136</v>
      </c>
      <c r="J135" s="179" t="s">
        <v>116</v>
      </c>
      <c r="K135" s="180" t="s">
        <v>137</v>
      </c>
      <c r="L135" s="181"/>
      <c r="M135" s="74" t="s">
        <v>1</v>
      </c>
      <c r="N135" s="75" t="s">
        <v>42</v>
      </c>
      <c r="O135" s="75" t="s">
        <v>138</v>
      </c>
      <c r="P135" s="75" t="s">
        <v>139</v>
      </c>
      <c r="Q135" s="75" t="s">
        <v>140</v>
      </c>
      <c r="R135" s="75" t="s">
        <v>141</v>
      </c>
      <c r="S135" s="75" t="s">
        <v>142</v>
      </c>
      <c r="T135" s="76" t="s">
        <v>143</v>
      </c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</row>
    <row r="136" spans="1:63" s="2" customFormat="1" ht="22.9" customHeight="1">
      <c r="A136" s="33"/>
      <c r="B136" s="34"/>
      <c r="C136" s="81" t="s">
        <v>144</v>
      </c>
      <c r="D136" s="35"/>
      <c r="E136" s="35"/>
      <c r="F136" s="35"/>
      <c r="G136" s="35"/>
      <c r="H136" s="35"/>
      <c r="I136" s="114"/>
      <c r="J136" s="182">
        <f>BK136</f>
        <v>0</v>
      </c>
      <c r="K136" s="35"/>
      <c r="L136" s="38"/>
      <c r="M136" s="77"/>
      <c r="N136" s="183"/>
      <c r="O136" s="78"/>
      <c r="P136" s="184">
        <f>P137+P139+P233+P378+P391</f>
        <v>0</v>
      </c>
      <c r="Q136" s="78"/>
      <c r="R136" s="184">
        <f>R137+R139+R233+R378+R391</f>
        <v>83.9603128</v>
      </c>
      <c r="S136" s="78"/>
      <c r="T136" s="185">
        <f>T137+T139+T233+T378+T391</f>
        <v>82.434113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77</v>
      </c>
      <c r="AU136" s="16" t="s">
        <v>118</v>
      </c>
      <c r="BK136" s="186">
        <f>BK137+BK139+BK233+BK378+BK391</f>
        <v>0</v>
      </c>
    </row>
    <row r="137" spans="2:63" s="12" customFormat="1" ht="25.9" customHeight="1">
      <c r="B137" s="187"/>
      <c r="C137" s="188"/>
      <c r="D137" s="189" t="s">
        <v>77</v>
      </c>
      <c r="E137" s="190" t="s">
        <v>145</v>
      </c>
      <c r="F137" s="190" t="s">
        <v>146</v>
      </c>
      <c r="G137" s="188"/>
      <c r="H137" s="188"/>
      <c r="I137" s="191"/>
      <c r="J137" s="192">
        <f>BK137</f>
        <v>0</v>
      </c>
      <c r="K137" s="188"/>
      <c r="L137" s="193"/>
      <c r="M137" s="194"/>
      <c r="N137" s="195"/>
      <c r="O137" s="195"/>
      <c r="P137" s="196">
        <f>P138</f>
        <v>0</v>
      </c>
      <c r="Q137" s="195"/>
      <c r="R137" s="196">
        <f>R138</f>
        <v>0</v>
      </c>
      <c r="S137" s="195"/>
      <c r="T137" s="197">
        <f>T138</f>
        <v>0</v>
      </c>
      <c r="AR137" s="198" t="s">
        <v>147</v>
      </c>
      <c r="AT137" s="199" t="s">
        <v>77</v>
      </c>
      <c r="AU137" s="199" t="s">
        <v>78</v>
      </c>
      <c r="AY137" s="198" t="s">
        <v>148</v>
      </c>
      <c r="BK137" s="200">
        <f>BK138</f>
        <v>0</v>
      </c>
    </row>
    <row r="138" spans="1:65" s="2" customFormat="1" ht="16.5" customHeight="1">
      <c r="A138" s="33"/>
      <c r="B138" s="34"/>
      <c r="C138" s="201" t="s">
        <v>86</v>
      </c>
      <c r="D138" s="201" t="s">
        <v>149</v>
      </c>
      <c r="E138" s="202" t="s">
        <v>150</v>
      </c>
      <c r="F138" s="203" t="s">
        <v>146</v>
      </c>
      <c r="G138" s="204" t="s">
        <v>1</v>
      </c>
      <c r="H138" s="205">
        <v>0</v>
      </c>
      <c r="I138" s="206"/>
      <c r="J138" s="207">
        <f>ROUND(I138*H138,2)</f>
        <v>0</v>
      </c>
      <c r="K138" s="208"/>
      <c r="L138" s="38"/>
      <c r="M138" s="209" t="s">
        <v>1</v>
      </c>
      <c r="N138" s="210" t="s">
        <v>43</v>
      </c>
      <c r="O138" s="70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3" t="s">
        <v>151</v>
      </c>
      <c r="AT138" s="213" t="s">
        <v>149</v>
      </c>
      <c r="AU138" s="213" t="s">
        <v>86</v>
      </c>
      <c r="AY138" s="16" t="s">
        <v>148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6" t="s">
        <v>86</v>
      </c>
      <c r="BK138" s="214">
        <f>ROUND(I138*H138,2)</f>
        <v>0</v>
      </c>
      <c r="BL138" s="16" t="s">
        <v>151</v>
      </c>
      <c r="BM138" s="213" t="s">
        <v>539</v>
      </c>
    </row>
    <row r="139" spans="2:63" s="12" customFormat="1" ht="25.9" customHeight="1">
      <c r="B139" s="187"/>
      <c r="C139" s="188"/>
      <c r="D139" s="189" t="s">
        <v>77</v>
      </c>
      <c r="E139" s="190" t="s">
        <v>155</v>
      </c>
      <c r="F139" s="190" t="s">
        <v>156</v>
      </c>
      <c r="G139" s="188"/>
      <c r="H139" s="188"/>
      <c r="I139" s="191"/>
      <c r="J139" s="192">
        <f>BK139</f>
        <v>0</v>
      </c>
      <c r="K139" s="188"/>
      <c r="L139" s="193"/>
      <c r="M139" s="194"/>
      <c r="N139" s="195"/>
      <c r="O139" s="195"/>
      <c r="P139" s="196">
        <f>P140+P144+P179+P185+P221+P231</f>
        <v>0</v>
      </c>
      <c r="Q139" s="195"/>
      <c r="R139" s="196">
        <f>R140+R144+R179+R185+R221+R231</f>
        <v>76.76898849999999</v>
      </c>
      <c r="S139" s="195"/>
      <c r="T139" s="197">
        <f>T140+T144+T179+T185+T221+T231</f>
        <v>81.2798</v>
      </c>
      <c r="AR139" s="198" t="s">
        <v>86</v>
      </c>
      <c r="AT139" s="199" t="s">
        <v>77</v>
      </c>
      <c r="AU139" s="199" t="s">
        <v>78</v>
      </c>
      <c r="AY139" s="198" t="s">
        <v>148</v>
      </c>
      <c r="BK139" s="200">
        <f>BK140+BK144+BK179+BK185+BK221+BK231</f>
        <v>0</v>
      </c>
    </row>
    <row r="140" spans="2:63" s="12" customFormat="1" ht="22.9" customHeight="1">
      <c r="B140" s="187"/>
      <c r="C140" s="188"/>
      <c r="D140" s="189" t="s">
        <v>77</v>
      </c>
      <c r="E140" s="219" t="s">
        <v>157</v>
      </c>
      <c r="F140" s="219" t="s">
        <v>158</v>
      </c>
      <c r="G140" s="188"/>
      <c r="H140" s="188"/>
      <c r="I140" s="191"/>
      <c r="J140" s="220">
        <f>BK140</f>
        <v>0</v>
      </c>
      <c r="K140" s="188"/>
      <c r="L140" s="193"/>
      <c r="M140" s="194"/>
      <c r="N140" s="195"/>
      <c r="O140" s="195"/>
      <c r="P140" s="196">
        <f>SUM(P141:P143)</f>
        <v>0</v>
      </c>
      <c r="Q140" s="195"/>
      <c r="R140" s="196">
        <f>SUM(R141:R143)</f>
        <v>4.24146</v>
      </c>
      <c r="S140" s="195"/>
      <c r="T140" s="197">
        <f>SUM(T141:T143)</f>
        <v>0</v>
      </c>
      <c r="AR140" s="198" t="s">
        <v>86</v>
      </c>
      <c r="AT140" s="199" t="s">
        <v>77</v>
      </c>
      <c r="AU140" s="199" t="s">
        <v>86</v>
      </c>
      <c r="AY140" s="198" t="s">
        <v>148</v>
      </c>
      <c r="BK140" s="200">
        <f>SUM(BK141:BK143)</f>
        <v>0</v>
      </c>
    </row>
    <row r="141" spans="1:65" s="2" customFormat="1" ht="44.25" customHeight="1">
      <c r="A141" s="33"/>
      <c r="B141" s="34"/>
      <c r="C141" s="201" t="s">
        <v>88</v>
      </c>
      <c r="D141" s="201" t="s">
        <v>149</v>
      </c>
      <c r="E141" s="202" t="s">
        <v>540</v>
      </c>
      <c r="F141" s="203" t="s">
        <v>541</v>
      </c>
      <c r="G141" s="204" t="s">
        <v>167</v>
      </c>
      <c r="H141" s="205">
        <v>58</v>
      </c>
      <c r="I141" s="206"/>
      <c r="J141" s="207">
        <f>ROUND(I141*H141,2)</f>
        <v>0</v>
      </c>
      <c r="K141" s="208"/>
      <c r="L141" s="38"/>
      <c r="M141" s="209" t="s">
        <v>1</v>
      </c>
      <c r="N141" s="210" t="s">
        <v>43</v>
      </c>
      <c r="O141" s="70"/>
      <c r="P141" s="211">
        <f>O141*H141</f>
        <v>0</v>
      </c>
      <c r="Q141" s="211">
        <v>0.05217</v>
      </c>
      <c r="R141" s="211">
        <f>Q141*H141</f>
        <v>3.02586</v>
      </c>
      <c r="S141" s="211">
        <v>0</v>
      </c>
      <c r="T141" s="21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3" t="s">
        <v>147</v>
      </c>
      <c r="AT141" s="213" t="s">
        <v>149</v>
      </c>
      <c r="AU141" s="213" t="s">
        <v>88</v>
      </c>
      <c r="AY141" s="16" t="s">
        <v>148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6" t="s">
        <v>86</v>
      </c>
      <c r="BK141" s="214">
        <f>ROUND(I141*H141,2)</f>
        <v>0</v>
      </c>
      <c r="BL141" s="16" t="s">
        <v>147</v>
      </c>
      <c r="BM141" s="213" t="s">
        <v>542</v>
      </c>
    </row>
    <row r="142" spans="1:47" s="2" customFormat="1" ht="39">
      <c r="A142" s="33"/>
      <c r="B142" s="34"/>
      <c r="C142" s="35"/>
      <c r="D142" s="215" t="s">
        <v>153</v>
      </c>
      <c r="E142" s="35"/>
      <c r="F142" s="216" t="s">
        <v>543</v>
      </c>
      <c r="G142" s="35"/>
      <c r="H142" s="35"/>
      <c r="I142" s="114"/>
      <c r="J142" s="35"/>
      <c r="K142" s="35"/>
      <c r="L142" s="38"/>
      <c r="M142" s="217"/>
      <c r="N142" s="218"/>
      <c r="O142" s="70"/>
      <c r="P142" s="70"/>
      <c r="Q142" s="70"/>
      <c r="R142" s="70"/>
      <c r="S142" s="70"/>
      <c r="T142" s="71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153</v>
      </c>
      <c r="AU142" s="16" t="s">
        <v>88</v>
      </c>
    </row>
    <row r="143" spans="1:65" s="2" customFormat="1" ht="33" customHeight="1">
      <c r="A143" s="33"/>
      <c r="B143" s="34"/>
      <c r="C143" s="201" t="s">
        <v>157</v>
      </c>
      <c r="D143" s="201" t="s">
        <v>149</v>
      </c>
      <c r="E143" s="202" t="s">
        <v>544</v>
      </c>
      <c r="F143" s="203" t="s">
        <v>545</v>
      </c>
      <c r="G143" s="204" t="s">
        <v>167</v>
      </c>
      <c r="H143" s="205">
        <v>10</v>
      </c>
      <c r="I143" s="206"/>
      <c r="J143" s="207">
        <f>ROUND(I143*H143,2)</f>
        <v>0</v>
      </c>
      <c r="K143" s="208"/>
      <c r="L143" s="38"/>
      <c r="M143" s="209" t="s">
        <v>1</v>
      </c>
      <c r="N143" s="210" t="s">
        <v>43</v>
      </c>
      <c r="O143" s="70"/>
      <c r="P143" s="211">
        <f>O143*H143</f>
        <v>0</v>
      </c>
      <c r="Q143" s="211">
        <v>0.12156</v>
      </c>
      <c r="R143" s="211">
        <f>Q143*H143</f>
        <v>1.2156</v>
      </c>
      <c r="S143" s="211">
        <v>0</v>
      </c>
      <c r="T143" s="21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3" t="s">
        <v>147</v>
      </c>
      <c r="AT143" s="213" t="s">
        <v>149</v>
      </c>
      <c r="AU143" s="213" t="s">
        <v>88</v>
      </c>
      <c r="AY143" s="16" t="s">
        <v>148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6" t="s">
        <v>86</v>
      </c>
      <c r="BK143" s="214">
        <f>ROUND(I143*H143,2)</f>
        <v>0</v>
      </c>
      <c r="BL143" s="16" t="s">
        <v>147</v>
      </c>
      <c r="BM143" s="213" t="s">
        <v>546</v>
      </c>
    </row>
    <row r="144" spans="2:63" s="12" customFormat="1" ht="22.9" customHeight="1">
      <c r="B144" s="187"/>
      <c r="C144" s="188"/>
      <c r="D144" s="189" t="s">
        <v>77</v>
      </c>
      <c r="E144" s="219" t="s">
        <v>179</v>
      </c>
      <c r="F144" s="219" t="s">
        <v>547</v>
      </c>
      <c r="G144" s="188"/>
      <c r="H144" s="188"/>
      <c r="I144" s="191"/>
      <c r="J144" s="220">
        <f>BK144</f>
        <v>0</v>
      </c>
      <c r="K144" s="188"/>
      <c r="L144" s="193"/>
      <c r="M144" s="194"/>
      <c r="N144" s="195"/>
      <c r="O144" s="195"/>
      <c r="P144" s="196">
        <f>SUM(P145:P178)</f>
        <v>0</v>
      </c>
      <c r="Q144" s="195"/>
      <c r="R144" s="196">
        <f>SUM(R145:R178)</f>
        <v>70.57252249999999</v>
      </c>
      <c r="S144" s="195"/>
      <c r="T144" s="197">
        <f>SUM(T145:T178)</f>
        <v>0</v>
      </c>
      <c r="AR144" s="198" t="s">
        <v>86</v>
      </c>
      <c r="AT144" s="199" t="s">
        <v>77</v>
      </c>
      <c r="AU144" s="199" t="s">
        <v>86</v>
      </c>
      <c r="AY144" s="198" t="s">
        <v>148</v>
      </c>
      <c r="BK144" s="200">
        <f>SUM(BK145:BK178)</f>
        <v>0</v>
      </c>
    </row>
    <row r="145" spans="1:65" s="2" customFormat="1" ht="21.75" customHeight="1">
      <c r="A145" s="33"/>
      <c r="B145" s="34"/>
      <c r="C145" s="201" t="s">
        <v>147</v>
      </c>
      <c r="D145" s="201" t="s">
        <v>149</v>
      </c>
      <c r="E145" s="202" t="s">
        <v>548</v>
      </c>
      <c r="F145" s="203" t="s">
        <v>549</v>
      </c>
      <c r="G145" s="204" t="s">
        <v>186</v>
      </c>
      <c r="H145" s="205">
        <v>135.8</v>
      </c>
      <c r="I145" s="206"/>
      <c r="J145" s="207">
        <f>ROUND(I145*H145,2)</f>
        <v>0</v>
      </c>
      <c r="K145" s="208"/>
      <c r="L145" s="38"/>
      <c r="M145" s="209" t="s">
        <v>1</v>
      </c>
      <c r="N145" s="210" t="s">
        <v>43</v>
      </c>
      <c r="O145" s="70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3" t="s">
        <v>147</v>
      </c>
      <c r="AT145" s="213" t="s">
        <v>149</v>
      </c>
      <c r="AU145" s="213" t="s">
        <v>88</v>
      </c>
      <c r="AY145" s="16" t="s">
        <v>148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6" t="s">
        <v>86</v>
      </c>
      <c r="BK145" s="214">
        <f>ROUND(I145*H145,2)</f>
        <v>0</v>
      </c>
      <c r="BL145" s="16" t="s">
        <v>147</v>
      </c>
      <c r="BM145" s="213" t="s">
        <v>550</v>
      </c>
    </row>
    <row r="146" spans="2:51" s="13" customFormat="1" ht="12">
      <c r="B146" s="221"/>
      <c r="C146" s="222"/>
      <c r="D146" s="215" t="s">
        <v>163</v>
      </c>
      <c r="E146" s="223" t="s">
        <v>1</v>
      </c>
      <c r="F146" s="224" t="s">
        <v>551</v>
      </c>
      <c r="G146" s="222"/>
      <c r="H146" s="225">
        <v>105.38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163</v>
      </c>
      <c r="AU146" s="231" t="s">
        <v>88</v>
      </c>
      <c r="AV146" s="13" t="s">
        <v>88</v>
      </c>
      <c r="AW146" s="13" t="s">
        <v>34</v>
      </c>
      <c r="AX146" s="13" t="s">
        <v>78</v>
      </c>
      <c r="AY146" s="231" t="s">
        <v>148</v>
      </c>
    </row>
    <row r="147" spans="2:51" s="13" customFormat="1" ht="12">
      <c r="B147" s="221"/>
      <c r="C147" s="222"/>
      <c r="D147" s="215" t="s">
        <v>163</v>
      </c>
      <c r="E147" s="223" t="s">
        <v>1</v>
      </c>
      <c r="F147" s="224" t="s">
        <v>552</v>
      </c>
      <c r="G147" s="222"/>
      <c r="H147" s="225">
        <v>5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163</v>
      </c>
      <c r="AU147" s="231" t="s">
        <v>88</v>
      </c>
      <c r="AV147" s="13" t="s">
        <v>88</v>
      </c>
      <c r="AW147" s="13" t="s">
        <v>34</v>
      </c>
      <c r="AX147" s="13" t="s">
        <v>78</v>
      </c>
      <c r="AY147" s="231" t="s">
        <v>148</v>
      </c>
    </row>
    <row r="148" spans="2:51" s="13" customFormat="1" ht="12">
      <c r="B148" s="221"/>
      <c r="C148" s="222"/>
      <c r="D148" s="215" t="s">
        <v>163</v>
      </c>
      <c r="E148" s="223" t="s">
        <v>1</v>
      </c>
      <c r="F148" s="224" t="s">
        <v>553</v>
      </c>
      <c r="G148" s="222"/>
      <c r="H148" s="225">
        <v>25.42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163</v>
      </c>
      <c r="AU148" s="231" t="s">
        <v>88</v>
      </c>
      <c r="AV148" s="13" t="s">
        <v>88</v>
      </c>
      <c r="AW148" s="13" t="s">
        <v>34</v>
      </c>
      <c r="AX148" s="13" t="s">
        <v>78</v>
      </c>
      <c r="AY148" s="231" t="s">
        <v>148</v>
      </c>
    </row>
    <row r="149" spans="2:51" s="14" customFormat="1" ht="12">
      <c r="B149" s="243"/>
      <c r="C149" s="244"/>
      <c r="D149" s="215" t="s">
        <v>163</v>
      </c>
      <c r="E149" s="245" t="s">
        <v>1</v>
      </c>
      <c r="F149" s="246" t="s">
        <v>253</v>
      </c>
      <c r="G149" s="244"/>
      <c r="H149" s="247">
        <v>135.8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163</v>
      </c>
      <c r="AU149" s="253" t="s">
        <v>88</v>
      </c>
      <c r="AV149" s="14" t="s">
        <v>147</v>
      </c>
      <c r="AW149" s="14" t="s">
        <v>34</v>
      </c>
      <c r="AX149" s="14" t="s">
        <v>86</v>
      </c>
      <c r="AY149" s="253" t="s">
        <v>148</v>
      </c>
    </row>
    <row r="150" spans="1:65" s="2" customFormat="1" ht="16.5" customHeight="1">
      <c r="A150" s="33"/>
      <c r="B150" s="34"/>
      <c r="C150" s="201" t="s">
        <v>175</v>
      </c>
      <c r="D150" s="201" t="s">
        <v>149</v>
      </c>
      <c r="E150" s="202" t="s">
        <v>554</v>
      </c>
      <c r="F150" s="203" t="s">
        <v>555</v>
      </c>
      <c r="G150" s="204" t="s">
        <v>186</v>
      </c>
      <c r="H150" s="205">
        <v>1131</v>
      </c>
      <c r="I150" s="206"/>
      <c r="J150" s="207">
        <f>ROUND(I150*H150,2)</f>
        <v>0</v>
      </c>
      <c r="K150" s="208"/>
      <c r="L150" s="38"/>
      <c r="M150" s="209" t="s">
        <v>1</v>
      </c>
      <c r="N150" s="210" t="s">
        <v>43</v>
      </c>
      <c r="O150" s="70"/>
      <c r="P150" s="211">
        <f>O150*H150</f>
        <v>0</v>
      </c>
      <c r="Q150" s="211">
        <v>0</v>
      </c>
      <c r="R150" s="211">
        <f>Q150*H150</f>
        <v>0</v>
      </c>
      <c r="S150" s="211">
        <v>0</v>
      </c>
      <c r="T150" s="21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3" t="s">
        <v>147</v>
      </c>
      <c r="AT150" s="213" t="s">
        <v>149</v>
      </c>
      <c r="AU150" s="213" t="s">
        <v>88</v>
      </c>
      <c r="AY150" s="16" t="s">
        <v>148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6" t="s">
        <v>86</v>
      </c>
      <c r="BK150" s="214">
        <f>ROUND(I150*H150,2)</f>
        <v>0</v>
      </c>
      <c r="BL150" s="16" t="s">
        <v>147</v>
      </c>
      <c r="BM150" s="213" t="s">
        <v>556</v>
      </c>
    </row>
    <row r="151" spans="2:51" s="13" customFormat="1" ht="22.5">
      <c r="B151" s="221"/>
      <c r="C151" s="222"/>
      <c r="D151" s="215" t="s">
        <v>163</v>
      </c>
      <c r="E151" s="223" t="s">
        <v>1</v>
      </c>
      <c r="F151" s="224" t="s">
        <v>557</v>
      </c>
      <c r="G151" s="222"/>
      <c r="H151" s="225">
        <v>443.5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163</v>
      </c>
      <c r="AU151" s="231" t="s">
        <v>88</v>
      </c>
      <c r="AV151" s="13" t="s">
        <v>88</v>
      </c>
      <c r="AW151" s="13" t="s">
        <v>34</v>
      </c>
      <c r="AX151" s="13" t="s">
        <v>78</v>
      </c>
      <c r="AY151" s="231" t="s">
        <v>148</v>
      </c>
    </row>
    <row r="152" spans="2:51" s="13" customFormat="1" ht="12">
      <c r="B152" s="221"/>
      <c r="C152" s="222"/>
      <c r="D152" s="215" t="s">
        <v>163</v>
      </c>
      <c r="E152" s="223" t="s">
        <v>1</v>
      </c>
      <c r="F152" s="224" t="s">
        <v>558</v>
      </c>
      <c r="G152" s="222"/>
      <c r="H152" s="225">
        <v>248.2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163</v>
      </c>
      <c r="AU152" s="231" t="s">
        <v>88</v>
      </c>
      <c r="AV152" s="13" t="s">
        <v>88</v>
      </c>
      <c r="AW152" s="13" t="s">
        <v>34</v>
      </c>
      <c r="AX152" s="13" t="s">
        <v>78</v>
      </c>
      <c r="AY152" s="231" t="s">
        <v>148</v>
      </c>
    </row>
    <row r="153" spans="2:51" s="13" customFormat="1" ht="22.5">
      <c r="B153" s="221"/>
      <c r="C153" s="222"/>
      <c r="D153" s="215" t="s">
        <v>163</v>
      </c>
      <c r="E153" s="223" t="s">
        <v>1</v>
      </c>
      <c r="F153" s="224" t="s">
        <v>559</v>
      </c>
      <c r="G153" s="222"/>
      <c r="H153" s="225">
        <v>379.3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163</v>
      </c>
      <c r="AU153" s="231" t="s">
        <v>88</v>
      </c>
      <c r="AV153" s="13" t="s">
        <v>88</v>
      </c>
      <c r="AW153" s="13" t="s">
        <v>34</v>
      </c>
      <c r="AX153" s="13" t="s">
        <v>78</v>
      </c>
      <c r="AY153" s="231" t="s">
        <v>148</v>
      </c>
    </row>
    <row r="154" spans="2:51" s="13" customFormat="1" ht="12">
      <c r="B154" s="221"/>
      <c r="C154" s="222"/>
      <c r="D154" s="215" t="s">
        <v>163</v>
      </c>
      <c r="E154" s="223" t="s">
        <v>1</v>
      </c>
      <c r="F154" s="224" t="s">
        <v>560</v>
      </c>
      <c r="G154" s="222"/>
      <c r="H154" s="225">
        <v>60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163</v>
      </c>
      <c r="AU154" s="231" t="s">
        <v>88</v>
      </c>
      <c r="AV154" s="13" t="s">
        <v>88</v>
      </c>
      <c r="AW154" s="13" t="s">
        <v>34</v>
      </c>
      <c r="AX154" s="13" t="s">
        <v>78</v>
      </c>
      <c r="AY154" s="231" t="s">
        <v>148</v>
      </c>
    </row>
    <row r="155" spans="2:51" s="14" customFormat="1" ht="12">
      <c r="B155" s="243"/>
      <c r="C155" s="244"/>
      <c r="D155" s="215" t="s">
        <v>163</v>
      </c>
      <c r="E155" s="245" t="s">
        <v>1</v>
      </c>
      <c r="F155" s="246" t="s">
        <v>253</v>
      </c>
      <c r="G155" s="244"/>
      <c r="H155" s="247">
        <v>1131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AT155" s="253" t="s">
        <v>163</v>
      </c>
      <c r="AU155" s="253" t="s">
        <v>88</v>
      </c>
      <c r="AV155" s="14" t="s">
        <v>147</v>
      </c>
      <c r="AW155" s="14" t="s">
        <v>34</v>
      </c>
      <c r="AX155" s="14" t="s">
        <v>86</v>
      </c>
      <c r="AY155" s="253" t="s">
        <v>148</v>
      </c>
    </row>
    <row r="156" spans="1:65" s="2" customFormat="1" ht="16.5" customHeight="1">
      <c r="A156" s="33"/>
      <c r="B156" s="34"/>
      <c r="C156" s="201" t="s">
        <v>179</v>
      </c>
      <c r="D156" s="201" t="s">
        <v>149</v>
      </c>
      <c r="E156" s="202" t="s">
        <v>561</v>
      </c>
      <c r="F156" s="203" t="s">
        <v>562</v>
      </c>
      <c r="G156" s="204" t="s">
        <v>186</v>
      </c>
      <c r="H156" s="205">
        <v>1131</v>
      </c>
      <c r="I156" s="206"/>
      <c r="J156" s="207">
        <f aca="true" t="shared" si="0" ref="J156:J162">ROUND(I156*H156,2)</f>
        <v>0</v>
      </c>
      <c r="K156" s="208"/>
      <c r="L156" s="38"/>
      <c r="M156" s="209" t="s">
        <v>1</v>
      </c>
      <c r="N156" s="210" t="s">
        <v>43</v>
      </c>
      <c r="O156" s="70"/>
      <c r="P156" s="211">
        <f aca="true" t="shared" si="1" ref="P156:P162">O156*H156</f>
        <v>0</v>
      </c>
      <c r="Q156" s="211">
        <v>0.00026</v>
      </c>
      <c r="R156" s="211">
        <f aca="true" t="shared" si="2" ref="R156:R162">Q156*H156</f>
        <v>0.29406</v>
      </c>
      <c r="S156" s="211">
        <v>0</v>
      </c>
      <c r="T156" s="212">
        <f aca="true" t="shared" si="3" ref="T156:T162"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3" t="s">
        <v>147</v>
      </c>
      <c r="AT156" s="213" t="s">
        <v>149</v>
      </c>
      <c r="AU156" s="213" t="s">
        <v>88</v>
      </c>
      <c r="AY156" s="16" t="s">
        <v>148</v>
      </c>
      <c r="BE156" s="214">
        <f aca="true" t="shared" si="4" ref="BE156:BE162">IF(N156="základní",J156,0)</f>
        <v>0</v>
      </c>
      <c r="BF156" s="214">
        <f aca="true" t="shared" si="5" ref="BF156:BF162">IF(N156="snížená",J156,0)</f>
        <v>0</v>
      </c>
      <c r="BG156" s="214">
        <f aca="true" t="shared" si="6" ref="BG156:BG162">IF(N156="zákl. přenesená",J156,0)</f>
        <v>0</v>
      </c>
      <c r="BH156" s="214">
        <f aca="true" t="shared" si="7" ref="BH156:BH162">IF(N156="sníž. přenesená",J156,0)</f>
        <v>0</v>
      </c>
      <c r="BI156" s="214">
        <f aca="true" t="shared" si="8" ref="BI156:BI162">IF(N156="nulová",J156,0)</f>
        <v>0</v>
      </c>
      <c r="BJ156" s="16" t="s">
        <v>86</v>
      </c>
      <c r="BK156" s="214">
        <f aca="true" t="shared" si="9" ref="BK156:BK162">ROUND(I156*H156,2)</f>
        <v>0</v>
      </c>
      <c r="BL156" s="16" t="s">
        <v>147</v>
      </c>
      <c r="BM156" s="213" t="s">
        <v>563</v>
      </c>
    </row>
    <row r="157" spans="1:65" s="2" customFormat="1" ht="16.5" customHeight="1">
      <c r="A157" s="33"/>
      <c r="B157" s="34"/>
      <c r="C157" s="201" t="s">
        <v>183</v>
      </c>
      <c r="D157" s="201" t="s">
        <v>149</v>
      </c>
      <c r="E157" s="202" t="s">
        <v>564</v>
      </c>
      <c r="F157" s="203" t="s">
        <v>565</v>
      </c>
      <c r="G157" s="204" t="s">
        <v>186</v>
      </c>
      <c r="H157" s="205">
        <v>1131</v>
      </c>
      <c r="I157" s="206"/>
      <c r="J157" s="207">
        <f t="shared" si="0"/>
        <v>0</v>
      </c>
      <c r="K157" s="208"/>
      <c r="L157" s="38"/>
      <c r="M157" s="209" t="s">
        <v>1</v>
      </c>
      <c r="N157" s="210" t="s">
        <v>43</v>
      </c>
      <c r="O157" s="70"/>
      <c r="P157" s="211">
        <f t="shared" si="1"/>
        <v>0</v>
      </c>
      <c r="Q157" s="211">
        <v>0.0024</v>
      </c>
      <c r="R157" s="211">
        <f t="shared" si="2"/>
        <v>2.7144</v>
      </c>
      <c r="S157" s="211">
        <v>0</v>
      </c>
      <c r="T157" s="212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13" t="s">
        <v>147</v>
      </c>
      <c r="AT157" s="213" t="s">
        <v>149</v>
      </c>
      <c r="AU157" s="213" t="s">
        <v>88</v>
      </c>
      <c r="AY157" s="16" t="s">
        <v>148</v>
      </c>
      <c r="BE157" s="214">
        <f t="shared" si="4"/>
        <v>0</v>
      </c>
      <c r="BF157" s="214">
        <f t="shared" si="5"/>
        <v>0</v>
      </c>
      <c r="BG157" s="214">
        <f t="shared" si="6"/>
        <v>0</v>
      </c>
      <c r="BH157" s="214">
        <f t="shared" si="7"/>
        <v>0</v>
      </c>
      <c r="BI157" s="214">
        <f t="shared" si="8"/>
        <v>0</v>
      </c>
      <c r="BJ157" s="16" t="s">
        <v>86</v>
      </c>
      <c r="BK157" s="214">
        <f t="shared" si="9"/>
        <v>0</v>
      </c>
      <c r="BL157" s="16" t="s">
        <v>147</v>
      </c>
      <c r="BM157" s="213" t="s">
        <v>566</v>
      </c>
    </row>
    <row r="158" spans="1:65" s="2" customFormat="1" ht="21.75" customHeight="1">
      <c r="A158" s="33"/>
      <c r="B158" s="34"/>
      <c r="C158" s="201" t="s">
        <v>191</v>
      </c>
      <c r="D158" s="201" t="s">
        <v>149</v>
      </c>
      <c r="E158" s="202" t="s">
        <v>567</v>
      </c>
      <c r="F158" s="203" t="s">
        <v>568</v>
      </c>
      <c r="G158" s="204" t="s">
        <v>186</v>
      </c>
      <c r="H158" s="205">
        <v>1131</v>
      </c>
      <c r="I158" s="206"/>
      <c r="J158" s="207">
        <f t="shared" si="0"/>
        <v>0</v>
      </c>
      <c r="K158" s="208"/>
      <c r="L158" s="38"/>
      <c r="M158" s="209" t="s">
        <v>1</v>
      </c>
      <c r="N158" s="210" t="s">
        <v>43</v>
      </c>
      <c r="O158" s="70"/>
      <c r="P158" s="211">
        <f t="shared" si="1"/>
        <v>0</v>
      </c>
      <c r="Q158" s="211">
        <v>0.00735</v>
      </c>
      <c r="R158" s="211">
        <f t="shared" si="2"/>
        <v>8.31285</v>
      </c>
      <c r="S158" s="211">
        <v>0</v>
      </c>
      <c r="T158" s="212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13" t="s">
        <v>147</v>
      </c>
      <c r="AT158" s="213" t="s">
        <v>149</v>
      </c>
      <c r="AU158" s="213" t="s">
        <v>88</v>
      </c>
      <c r="AY158" s="16" t="s">
        <v>148</v>
      </c>
      <c r="BE158" s="214">
        <f t="shared" si="4"/>
        <v>0</v>
      </c>
      <c r="BF158" s="214">
        <f t="shared" si="5"/>
        <v>0</v>
      </c>
      <c r="BG158" s="214">
        <f t="shared" si="6"/>
        <v>0</v>
      </c>
      <c r="BH158" s="214">
        <f t="shared" si="7"/>
        <v>0</v>
      </c>
      <c r="BI158" s="214">
        <f t="shared" si="8"/>
        <v>0</v>
      </c>
      <c r="BJ158" s="16" t="s">
        <v>86</v>
      </c>
      <c r="BK158" s="214">
        <f t="shared" si="9"/>
        <v>0</v>
      </c>
      <c r="BL158" s="16" t="s">
        <v>147</v>
      </c>
      <c r="BM158" s="213" t="s">
        <v>569</v>
      </c>
    </row>
    <row r="159" spans="1:65" s="2" customFormat="1" ht="21.75" customHeight="1">
      <c r="A159" s="33"/>
      <c r="B159" s="34"/>
      <c r="C159" s="201" t="s">
        <v>169</v>
      </c>
      <c r="D159" s="201" t="s">
        <v>149</v>
      </c>
      <c r="E159" s="202" t="s">
        <v>570</v>
      </c>
      <c r="F159" s="203" t="s">
        <v>571</v>
      </c>
      <c r="G159" s="204" t="s">
        <v>186</v>
      </c>
      <c r="H159" s="205">
        <v>1131</v>
      </c>
      <c r="I159" s="206"/>
      <c r="J159" s="207">
        <f t="shared" si="0"/>
        <v>0</v>
      </c>
      <c r="K159" s="208"/>
      <c r="L159" s="38"/>
      <c r="M159" s="209" t="s">
        <v>1</v>
      </c>
      <c r="N159" s="210" t="s">
        <v>43</v>
      </c>
      <c r="O159" s="70"/>
      <c r="P159" s="211">
        <f t="shared" si="1"/>
        <v>0</v>
      </c>
      <c r="Q159" s="211">
        <v>0.02048</v>
      </c>
      <c r="R159" s="211">
        <f t="shared" si="2"/>
        <v>23.16288</v>
      </c>
      <c r="S159" s="211">
        <v>0</v>
      </c>
      <c r="T159" s="212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3" t="s">
        <v>147</v>
      </c>
      <c r="AT159" s="213" t="s">
        <v>149</v>
      </c>
      <c r="AU159" s="213" t="s">
        <v>88</v>
      </c>
      <c r="AY159" s="16" t="s">
        <v>148</v>
      </c>
      <c r="BE159" s="214">
        <f t="shared" si="4"/>
        <v>0</v>
      </c>
      <c r="BF159" s="214">
        <f t="shared" si="5"/>
        <v>0</v>
      </c>
      <c r="BG159" s="214">
        <f t="shared" si="6"/>
        <v>0</v>
      </c>
      <c r="BH159" s="214">
        <f t="shared" si="7"/>
        <v>0</v>
      </c>
      <c r="BI159" s="214">
        <f t="shared" si="8"/>
        <v>0</v>
      </c>
      <c r="BJ159" s="16" t="s">
        <v>86</v>
      </c>
      <c r="BK159" s="214">
        <f t="shared" si="9"/>
        <v>0</v>
      </c>
      <c r="BL159" s="16" t="s">
        <v>147</v>
      </c>
      <c r="BM159" s="213" t="s">
        <v>572</v>
      </c>
    </row>
    <row r="160" spans="1:65" s="2" customFormat="1" ht="21.75" customHeight="1">
      <c r="A160" s="33"/>
      <c r="B160" s="34"/>
      <c r="C160" s="201" t="s">
        <v>199</v>
      </c>
      <c r="D160" s="201" t="s">
        <v>149</v>
      </c>
      <c r="E160" s="202" t="s">
        <v>573</v>
      </c>
      <c r="F160" s="203" t="s">
        <v>574</v>
      </c>
      <c r="G160" s="204" t="s">
        <v>186</v>
      </c>
      <c r="H160" s="205">
        <v>1131</v>
      </c>
      <c r="I160" s="206"/>
      <c r="J160" s="207">
        <f t="shared" si="0"/>
        <v>0</v>
      </c>
      <c r="K160" s="208"/>
      <c r="L160" s="38"/>
      <c r="M160" s="209" t="s">
        <v>1</v>
      </c>
      <c r="N160" s="210" t="s">
        <v>43</v>
      </c>
      <c r="O160" s="70"/>
      <c r="P160" s="211">
        <f t="shared" si="1"/>
        <v>0</v>
      </c>
      <c r="Q160" s="211">
        <v>0.0231</v>
      </c>
      <c r="R160" s="211">
        <f t="shared" si="2"/>
        <v>26.126099999999997</v>
      </c>
      <c r="S160" s="211">
        <v>0</v>
      </c>
      <c r="T160" s="212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3" t="s">
        <v>147</v>
      </c>
      <c r="AT160" s="213" t="s">
        <v>149</v>
      </c>
      <c r="AU160" s="213" t="s">
        <v>88</v>
      </c>
      <c r="AY160" s="16" t="s">
        <v>148</v>
      </c>
      <c r="BE160" s="214">
        <f t="shared" si="4"/>
        <v>0</v>
      </c>
      <c r="BF160" s="214">
        <f t="shared" si="5"/>
        <v>0</v>
      </c>
      <c r="BG160" s="214">
        <f t="shared" si="6"/>
        <v>0</v>
      </c>
      <c r="BH160" s="214">
        <f t="shared" si="7"/>
        <v>0</v>
      </c>
      <c r="BI160" s="214">
        <f t="shared" si="8"/>
        <v>0</v>
      </c>
      <c r="BJ160" s="16" t="s">
        <v>86</v>
      </c>
      <c r="BK160" s="214">
        <f t="shared" si="9"/>
        <v>0</v>
      </c>
      <c r="BL160" s="16" t="s">
        <v>147</v>
      </c>
      <c r="BM160" s="213" t="s">
        <v>575</v>
      </c>
    </row>
    <row r="161" spans="1:65" s="2" customFormat="1" ht="21.75" customHeight="1">
      <c r="A161" s="33"/>
      <c r="B161" s="34"/>
      <c r="C161" s="201" t="s">
        <v>204</v>
      </c>
      <c r="D161" s="201" t="s">
        <v>149</v>
      </c>
      <c r="E161" s="202" t="s">
        <v>576</v>
      </c>
      <c r="F161" s="203" t="s">
        <v>577</v>
      </c>
      <c r="G161" s="204" t="s">
        <v>186</v>
      </c>
      <c r="H161" s="205">
        <v>1131</v>
      </c>
      <c r="I161" s="206"/>
      <c r="J161" s="207">
        <f t="shared" si="0"/>
        <v>0</v>
      </c>
      <c r="K161" s="208"/>
      <c r="L161" s="38"/>
      <c r="M161" s="209" t="s">
        <v>1</v>
      </c>
      <c r="N161" s="210" t="s">
        <v>43</v>
      </c>
      <c r="O161" s="70"/>
      <c r="P161" s="211">
        <f t="shared" si="1"/>
        <v>0</v>
      </c>
      <c r="Q161" s="211">
        <v>0.00438</v>
      </c>
      <c r="R161" s="211">
        <f t="shared" si="2"/>
        <v>4.95378</v>
      </c>
      <c r="S161" s="211">
        <v>0</v>
      </c>
      <c r="T161" s="212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3" t="s">
        <v>147</v>
      </c>
      <c r="AT161" s="213" t="s">
        <v>149</v>
      </c>
      <c r="AU161" s="213" t="s">
        <v>88</v>
      </c>
      <c r="AY161" s="16" t="s">
        <v>148</v>
      </c>
      <c r="BE161" s="214">
        <f t="shared" si="4"/>
        <v>0</v>
      </c>
      <c r="BF161" s="214">
        <f t="shared" si="5"/>
        <v>0</v>
      </c>
      <c r="BG161" s="214">
        <f t="shared" si="6"/>
        <v>0</v>
      </c>
      <c r="BH161" s="214">
        <f t="shared" si="7"/>
        <v>0</v>
      </c>
      <c r="BI161" s="214">
        <f t="shared" si="8"/>
        <v>0</v>
      </c>
      <c r="BJ161" s="16" t="s">
        <v>86</v>
      </c>
      <c r="BK161" s="214">
        <f t="shared" si="9"/>
        <v>0</v>
      </c>
      <c r="BL161" s="16" t="s">
        <v>147</v>
      </c>
      <c r="BM161" s="213" t="s">
        <v>578</v>
      </c>
    </row>
    <row r="162" spans="1:65" s="2" customFormat="1" ht="33" customHeight="1">
      <c r="A162" s="33"/>
      <c r="B162" s="34"/>
      <c r="C162" s="201" t="s">
        <v>209</v>
      </c>
      <c r="D162" s="201" t="s">
        <v>149</v>
      </c>
      <c r="E162" s="202" t="s">
        <v>579</v>
      </c>
      <c r="F162" s="203" t="s">
        <v>580</v>
      </c>
      <c r="G162" s="204" t="s">
        <v>186</v>
      </c>
      <c r="H162" s="205">
        <v>1067.75</v>
      </c>
      <c r="I162" s="206"/>
      <c r="J162" s="207">
        <f t="shared" si="0"/>
        <v>0</v>
      </c>
      <c r="K162" s="208"/>
      <c r="L162" s="38"/>
      <c r="M162" s="209" t="s">
        <v>1</v>
      </c>
      <c r="N162" s="210" t="s">
        <v>43</v>
      </c>
      <c r="O162" s="70"/>
      <c r="P162" s="211">
        <f t="shared" si="1"/>
        <v>0</v>
      </c>
      <c r="Q162" s="211">
        <v>0.00168</v>
      </c>
      <c r="R162" s="211">
        <f t="shared" si="2"/>
        <v>1.79382</v>
      </c>
      <c r="S162" s="211">
        <v>0</v>
      </c>
      <c r="T162" s="212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13" t="s">
        <v>147</v>
      </c>
      <c r="AT162" s="213" t="s">
        <v>149</v>
      </c>
      <c r="AU162" s="213" t="s">
        <v>88</v>
      </c>
      <c r="AY162" s="16" t="s">
        <v>148</v>
      </c>
      <c r="BE162" s="214">
        <f t="shared" si="4"/>
        <v>0</v>
      </c>
      <c r="BF162" s="214">
        <f t="shared" si="5"/>
        <v>0</v>
      </c>
      <c r="BG162" s="214">
        <f t="shared" si="6"/>
        <v>0</v>
      </c>
      <c r="BH162" s="214">
        <f t="shared" si="7"/>
        <v>0</v>
      </c>
      <c r="BI162" s="214">
        <f t="shared" si="8"/>
        <v>0</v>
      </c>
      <c r="BJ162" s="16" t="s">
        <v>86</v>
      </c>
      <c r="BK162" s="214">
        <f t="shared" si="9"/>
        <v>0</v>
      </c>
      <c r="BL162" s="16" t="s">
        <v>147</v>
      </c>
      <c r="BM162" s="213" t="s">
        <v>581</v>
      </c>
    </row>
    <row r="163" spans="2:51" s="13" customFormat="1" ht="12">
      <c r="B163" s="221"/>
      <c r="C163" s="222"/>
      <c r="D163" s="215" t="s">
        <v>163</v>
      </c>
      <c r="E163" s="223" t="s">
        <v>1</v>
      </c>
      <c r="F163" s="224" t="s">
        <v>582</v>
      </c>
      <c r="G163" s="222"/>
      <c r="H163" s="225">
        <v>1067.75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163</v>
      </c>
      <c r="AU163" s="231" t="s">
        <v>88</v>
      </c>
      <c r="AV163" s="13" t="s">
        <v>88</v>
      </c>
      <c r="AW163" s="13" t="s">
        <v>34</v>
      </c>
      <c r="AX163" s="13" t="s">
        <v>86</v>
      </c>
      <c r="AY163" s="231" t="s">
        <v>148</v>
      </c>
    </row>
    <row r="164" spans="1:65" s="2" customFormat="1" ht="21.75" customHeight="1">
      <c r="A164" s="33"/>
      <c r="B164" s="34"/>
      <c r="C164" s="201" t="s">
        <v>213</v>
      </c>
      <c r="D164" s="201" t="s">
        <v>149</v>
      </c>
      <c r="E164" s="202" t="s">
        <v>583</v>
      </c>
      <c r="F164" s="203" t="s">
        <v>584</v>
      </c>
      <c r="G164" s="204" t="s">
        <v>186</v>
      </c>
      <c r="H164" s="205">
        <v>1067.5</v>
      </c>
      <c r="I164" s="206"/>
      <c r="J164" s="207">
        <f>ROUND(I164*H164,2)</f>
        <v>0</v>
      </c>
      <c r="K164" s="208"/>
      <c r="L164" s="38"/>
      <c r="M164" s="209" t="s">
        <v>1</v>
      </c>
      <c r="N164" s="210" t="s">
        <v>43</v>
      </c>
      <c r="O164" s="70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13" t="s">
        <v>147</v>
      </c>
      <c r="AT164" s="213" t="s">
        <v>149</v>
      </c>
      <c r="AU164" s="213" t="s">
        <v>88</v>
      </c>
      <c r="AY164" s="16" t="s">
        <v>148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6" t="s">
        <v>86</v>
      </c>
      <c r="BK164" s="214">
        <f>ROUND(I164*H164,2)</f>
        <v>0</v>
      </c>
      <c r="BL164" s="16" t="s">
        <v>147</v>
      </c>
      <c r="BM164" s="213" t="s">
        <v>585</v>
      </c>
    </row>
    <row r="165" spans="1:65" s="2" customFormat="1" ht="33" customHeight="1">
      <c r="A165" s="33"/>
      <c r="B165" s="34"/>
      <c r="C165" s="201" t="s">
        <v>217</v>
      </c>
      <c r="D165" s="201" t="s">
        <v>149</v>
      </c>
      <c r="E165" s="202" t="s">
        <v>586</v>
      </c>
      <c r="F165" s="203" t="s">
        <v>587</v>
      </c>
      <c r="G165" s="204" t="s">
        <v>186</v>
      </c>
      <c r="H165" s="205">
        <v>1131</v>
      </c>
      <c r="I165" s="206"/>
      <c r="J165" s="207">
        <f>ROUND(I165*H165,2)</f>
        <v>0</v>
      </c>
      <c r="K165" s="208"/>
      <c r="L165" s="38"/>
      <c r="M165" s="209" t="s">
        <v>1</v>
      </c>
      <c r="N165" s="210" t="s">
        <v>43</v>
      </c>
      <c r="O165" s="70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13" t="s">
        <v>147</v>
      </c>
      <c r="AT165" s="213" t="s">
        <v>149</v>
      </c>
      <c r="AU165" s="213" t="s">
        <v>88</v>
      </c>
      <c r="AY165" s="16" t="s">
        <v>148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16" t="s">
        <v>86</v>
      </c>
      <c r="BK165" s="214">
        <f>ROUND(I165*H165,2)</f>
        <v>0</v>
      </c>
      <c r="BL165" s="16" t="s">
        <v>147</v>
      </c>
      <c r="BM165" s="213" t="s">
        <v>588</v>
      </c>
    </row>
    <row r="166" spans="1:65" s="2" customFormat="1" ht="21.75" customHeight="1">
      <c r="A166" s="33"/>
      <c r="B166" s="34"/>
      <c r="C166" s="201" t="s">
        <v>8</v>
      </c>
      <c r="D166" s="201" t="s">
        <v>149</v>
      </c>
      <c r="E166" s="202" t="s">
        <v>589</v>
      </c>
      <c r="F166" s="203" t="s">
        <v>590</v>
      </c>
      <c r="G166" s="204" t="s">
        <v>186</v>
      </c>
      <c r="H166" s="205">
        <v>1131</v>
      </c>
      <c r="I166" s="206"/>
      <c r="J166" s="207">
        <f>ROUND(I166*H166,2)</f>
        <v>0</v>
      </c>
      <c r="K166" s="208"/>
      <c r="L166" s="38"/>
      <c r="M166" s="209" t="s">
        <v>1</v>
      </c>
      <c r="N166" s="210" t="s">
        <v>43</v>
      </c>
      <c r="O166" s="70"/>
      <c r="P166" s="211">
        <f>O166*H166</f>
        <v>0</v>
      </c>
      <c r="Q166" s="211">
        <v>0.00013</v>
      </c>
      <c r="R166" s="211">
        <f>Q166*H166</f>
        <v>0.14703</v>
      </c>
      <c r="S166" s="211">
        <v>0</v>
      </c>
      <c r="T166" s="21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13" t="s">
        <v>147</v>
      </c>
      <c r="AT166" s="213" t="s">
        <v>149</v>
      </c>
      <c r="AU166" s="213" t="s">
        <v>88</v>
      </c>
      <c r="AY166" s="16" t="s">
        <v>148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6" t="s">
        <v>86</v>
      </c>
      <c r="BK166" s="214">
        <f>ROUND(I166*H166,2)</f>
        <v>0</v>
      </c>
      <c r="BL166" s="16" t="s">
        <v>147</v>
      </c>
      <c r="BM166" s="213" t="s">
        <v>591</v>
      </c>
    </row>
    <row r="167" spans="1:47" s="2" customFormat="1" ht="39">
      <c r="A167" s="33"/>
      <c r="B167" s="34"/>
      <c r="C167" s="35"/>
      <c r="D167" s="215" t="s">
        <v>153</v>
      </c>
      <c r="E167" s="35"/>
      <c r="F167" s="216" t="s">
        <v>592</v>
      </c>
      <c r="G167" s="35"/>
      <c r="H167" s="35"/>
      <c r="I167" s="114"/>
      <c r="J167" s="35"/>
      <c r="K167" s="35"/>
      <c r="L167" s="38"/>
      <c r="M167" s="217"/>
      <c r="N167" s="218"/>
      <c r="O167" s="70"/>
      <c r="P167" s="70"/>
      <c r="Q167" s="70"/>
      <c r="R167" s="70"/>
      <c r="S167" s="70"/>
      <c r="T167" s="71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6" t="s">
        <v>153</v>
      </c>
      <c r="AU167" s="16" t="s">
        <v>88</v>
      </c>
    </row>
    <row r="168" spans="1:65" s="2" customFormat="1" ht="33" customHeight="1">
      <c r="A168" s="33"/>
      <c r="B168" s="34"/>
      <c r="C168" s="201" t="s">
        <v>226</v>
      </c>
      <c r="D168" s="201" t="s">
        <v>149</v>
      </c>
      <c r="E168" s="202" t="s">
        <v>593</v>
      </c>
      <c r="F168" s="203" t="s">
        <v>594</v>
      </c>
      <c r="G168" s="204" t="s">
        <v>249</v>
      </c>
      <c r="H168" s="205">
        <v>77.9</v>
      </c>
      <c r="I168" s="206"/>
      <c r="J168" s="207">
        <f>ROUND(I168*H168,2)</f>
        <v>0</v>
      </c>
      <c r="K168" s="208"/>
      <c r="L168" s="38"/>
      <c r="M168" s="209" t="s">
        <v>1</v>
      </c>
      <c r="N168" s="210" t="s">
        <v>43</v>
      </c>
      <c r="O168" s="70"/>
      <c r="P168" s="211">
        <f>O168*H168</f>
        <v>0</v>
      </c>
      <c r="Q168" s="211">
        <v>0.02065</v>
      </c>
      <c r="R168" s="211">
        <f>Q168*H168</f>
        <v>1.6086350000000003</v>
      </c>
      <c r="S168" s="211">
        <v>0</v>
      </c>
      <c r="T168" s="21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13" t="s">
        <v>147</v>
      </c>
      <c r="AT168" s="213" t="s">
        <v>149</v>
      </c>
      <c r="AU168" s="213" t="s">
        <v>88</v>
      </c>
      <c r="AY168" s="16" t="s">
        <v>148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6" t="s">
        <v>86</v>
      </c>
      <c r="BK168" s="214">
        <f>ROUND(I168*H168,2)</f>
        <v>0</v>
      </c>
      <c r="BL168" s="16" t="s">
        <v>147</v>
      </c>
      <c r="BM168" s="213" t="s">
        <v>595</v>
      </c>
    </row>
    <row r="169" spans="1:65" s="2" customFormat="1" ht="21.75" customHeight="1">
      <c r="A169" s="33"/>
      <c r="B169" s="34"/>
      <c r="C169" s="201" t="s">
        <v>234</v>
      </c>
      <c r="D169" s="201" t="s">
        <v>149</v>
      </c>
      <c r="E169" s="202" t="s">
        <v>596</v>
      </c>
      <c r="F169" s="203" t="s">
        <v>597</v>
      </c>
      <c r="G169" s="204" t="s">
        <v>249</v>
      </c>
      <c r="H169" s="205">
        <v>182</v>
      </c>
      <c r="I169" s="206"/>
      <c r="J169" s="207">
        <f>ROUND(I169*H169,2)</f>
        <v>0</v>
      </c>
      <c r="K169" s="208"/>
      <c r="L169" s="38"/>
      <c r="M169" s="209" t="s">
        <v>1</v>
      </c>
      <c r="N169" s="210" t="s">
        <v>43</v>
      </c>
      <c r="O169" s="70"/>
      <c r="P169" s="211">
        <f>O169*H169</f>
        <v>0</v>
      </c>
      <c r="Q169" s="211">
        <v>0.00093</v>
      </c>
      <c r="R169" s="211">
        <f>Q169*H169</f>
        <v>0.16926000000000002</v>
      </c>
      <c r="S169" s="211">
        <v>0</v>
      </c>
      <c r="T169" s="21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3" t="s">
        <v>147</v>
      </c>
      <c r="AT169" s="213" t="s">
        <v>149</v>
      </c>
      <c r="AU169" s="213" t="s">
        <v>88</v>
      </c>
      <c r="AY169" s="16" t="s">
        <v>148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6" t="s">
        <v>86</v>
      </c>
      <c r="BK169" s="214">
        <f>ROUND(I169*H169,2)</f>
        <v>0</v>
      </c>
      <c r="BL169" s="16" t="s">
        <v>147</v>
      </c>
      <c r="BM169" s="213" t="s">
        <v>598</v>
      </c>
    </row>
    <row r="170" spans="2:51" s="13" customFormat="1" ht="12">
      <c r="B170" s="221"/>
      <c r="C170" s="222"/>
      <c r="D170" s="215" t="s">
        <v>163</v>
      </c>
      <c r="E170" s="223" t="s">
        <v>1</v>
      </c>
      <c r="F170" s="224" t="s">
        <v>599</v>
      </c>
      <c r="G170" s="222"/>
      <c r="H170" s="225">
        <v>30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163</v>
      </c>
      <c r="AU170" s="231" t="s">
        <v>88</v>
      </c>
      <c r="AV170" s="13" t="s">
        <v>88</v>
      </c>
      <c r="AW170" s="13" t="s">
        <v>34</v>
      </c>
      <c r="AX170" s="13" t="s">
        <v>78</v>
      </c>
      <c r="AY170" s="231" t="s">
        <v>148</v>
      </c>
    </row>
    <row r="171" spans="2:51" s="13" customFormat="1" ht="22.5">
      <c r="B171" s="221"/>
      <c r="C171" s="222"/>
      <c r="D171" s="215" t="s">
        <v>163</v>
      </c>
      <c r="E171" s="223" t="s">
        <v>1</v>
      </c>
      <c r="F171" s="224" t="s">
        <v>600</v>
      </c>
      <c r="G171" s="222"/>
      <c r="H171" s="225">
        <v>84.7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163</v>
      </c>
      <c r="AU171" s="231" t="s">
        <v>88</v>
      </c>
      <c r="AV171" s="13" t="s">
        <v>88</v>
      </c>
      <c r="AW171" s="13" t="s">
        <v>34</v>
      </c>
      <c r="AX171" s="13" t="s">
        <v>78</v>
      </c>
      <c r="AY171" s="231" t="s">
        <v>148</v>
      </c>
    </row>
    <row r="172" spans="2:51" s="13" customFormat="1" ht="12">
      <c r="B172" s="221"/>
      <c r="C172" s="222"/>
      <c r="D172" s="215" t="s">
        <v>163</v>
      </c>
      <c r="E172" s="223" t="s">
        <v>1</v>
      </c>
      <c r="F172" s="224" t="s">
        <v>601</v>
      </c>
      <c r="G172" s="222"/>
      <c r="H172" s="225">
        <v>67.3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163</v>
      </c>
      <c r="AU172" s="231" t="s">
        <v>88</v>
      </c>
      <c r="AV172" s="13" t="s">
        <v>88</v>
      </c>
      <c r="AW172" s="13" t="s">
        <v>34</v>
      </c>
      <c r="AX172" s="13" t="s">
        <v>78</v>
      </c>
      <c r="AY172" s="231" t="s">
        <v>148</v>
      </c>
    </row>
    <row r="173" spans="2:51" s="14" customFormat="1" ht="12">
      <c r="B173" s="243"/>
      <c r="C173" s="244"/>
      <c r="D173" s="215" t="s">
        <v>163</v>
      </c>
      <c r="E173" s="245" t="s">
        <v>1</v>
      </c>
      <c r="F173" s="246" t="s">
        <v>253</v>
      </c>
      <c r="G173" s="244"/>
      <c r="H173" s="247">
        <v>182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163</v>
      </c>
      <c r="AU173" s="253" t="s">
        <v>88</v>
      </c>
      <c r="AV173" s="14" t="s">
        <v>147</v>
      </c>
      <c r="AW173" s="14" t="s">
        <v>34</v>
      </c>
      <c r="AX173" s="14" t="s">
        <v>86</v>
      </c>
      <c r="AY173" s="253" t="s">
        <v>148</v>
      </c>
    </row>
    <row r="174" spans="1:65" s="2" customFormat="1" ht="21.75" customHeight="1">
      <c r="A174" s="33"/>
      <c r="B174" s="34"/>
      <c r="C174" s="201" t="s">
        <v>238</v>
      </c>
      <c r="D174" s="201" t="s">
        <v>149</v>
      </c>
      <c r="E174" s="202" t="s">
        <v>602</v>
      </c>
      <c r="F174" s="203" t="s">
        <v>603</v>
      </c>
      <c r="G174" s="204" t="s">
        <v>249</v>
      </c>
      <c r="H174" s="205">
        <v>39.2</v>
      </c>
      <c r="I174" s="206"/>
      <c r="J174" s="207">
        <f>ROUND(I174*H174,2)</f>
        <v>0</v>
      </c>
      <c r="K174" s="208"/>
      <c r="L174" s="38"/>
      <c r="M174" s="209" t="s">
        <v>1</v>
      </c>
      <c r="N174" s="210" t="s">
        <v>43</v>
      </c>
      <c r="O174" s="70"/>
      <c r="P174" s="211">
        <f>O174*H174</f>
        <v>0</v>
      </c>
      <c r="Q174" s="211">
        <v>0.00155</v>
      </c>
      <c r="R174" s="211">
        <f>Q174*H174</f>
        <v>0.06076</v>
      </c>
      <c r="S174" s="211">
        <v>0</v>
      </c>
      <c r="T174" s="21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13" t="s">
        <v>147</v>
      </c>
      <c r="AT174" s="213" t="s">
        <v>149</v>
      </c>
      <c r="AU174" s="213" t="s">
        <v>88</v>
      </c>
      <c r="AY174" s="16" t="s">
        <v>148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6" t="s">
        <v>86</v>
      </c>
      <c r="BK174" s="214">
        <f>ROUND(I174*H174,2)</f>
        <v>0</v>
      </c>
      <c r="BL174" s="16" t="s">
        <v>147</v>
      </c>
      <c r="BM174" s="213" t="s">
        <v>604</v>
      </c>
    </row>
    <row r="175" spans="2:51" s="13" customFormat="1" ht="12">
      <c r="B175" s="221"/>
      <c r="C175" s="222"/>
      <c r="D175" s="215" t="s">
        <v>163</v>
      </c>
      <c r="E175" s="223" t="s">
        <v>1</v>
      </c>
      <c r="F175" s="224" t="s">
        <v>605</v>
      </c>
      <c r="G175" s="222"/>
      <c r="H175" s="225">
        <v>39.2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163</v>
      </c>
      <c r="AU175" s="231" t="s">
        <v>88</v>
      </c>
      <c r="AV175" s="13" t="s">
        <v>88</v>
      </c>
      <c r="AW175" s="13" t="s">
        <v>34</v>
      </c>
      <c r="AX175" s="13" t="s">
        <v>86</v>
      </c>
      <c r="AY175" s="231" t="s">
        <v>148</v>
      </c>
    </row>
    <row r="176" spans="1:65" s="2" customFormat="1" ht="33" customHeight="1">
      <c r="A176" s="33"/>
      <c r="B176" s="34"/>
      <c r="C176" s="201" t="s">
        <v>246</v>
      </c>
      <c r="D176" s="201" t="s">
        <v>149</v>
      </c>
      <c r="E176" s="202" t="s">
        <v>606</v>
      </c>
      <c r="F176" s="203" t="s">
        <v>607</v>
      </c>
      <c r="G176" s="204" t="s">
        <v>167</v>
      </c>
      <c r="H176" s="205">
        <v>7</v>
      </c>
      <c r="I176" s="206"/>
      <c r="J176" s="207">
        <f>ROUND(I176*H176,2)</f>
        <v>0</v>
      </c>
      <c r="K176" s="208"/>
      <c r="L176" s="38"/>
      <c r="M176" s="209" t="s">
        <v>1</v>
      </c>
      <c r="N176" s="210" t="s">
        <v>43</v>
      </c>
      <c r="O176" s="70"/>
      <c r="P176" s="211">
        <f>O176*H176</f>
        <v>0</v>
      </c>
      <c r="Q176" s="211">
        <v>0</v>
      </c>
      <c r="R176" s="211">
        <f>Q176*H176</f>
        <v>0</v>
      </c>
      <c r="S176" s="211">
        <v>0</v>
      </c>
      <c r="T176" s="21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13" t="s">
        <v>147</v>
      </c>
      <c r="AT176" s="213" t="s">
        <v>149</v>
      </c>
      <c r="AU176" s="213" t="s">
        <v>88</v>
      </c>
      <c r="AY176" s="16" t="s">
        <v>148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6" t="s">
        <v>86</v>
      </c>
      <c r="BK176" s="214">
        <f>ROUND(I176*H176,2)</f>
        <v>0</v>
      </c>
      <c r="BL176" s="16" t="s">
        <v>147</v>
      </c>
      <c r="BM176" s="213" t="s">
        <v>608</v>
      </c>
    </row>
    <row r="177" spans="1:65" s="2" customFormat="1" ht="33" customHeight="1">
      <c r="A177" s="33"/>
      <c r="B177" s="34"/>
      <c r="C177" s="201" t="s">
        <v>254</v>
      </c>
      <c r="D177" s="201" t="s">
        <v>149</v>
      </c>
      <c r="E177" s="202" t="s">
        <v>609</v>
      </c>
      <c r="F177" s="203" t="s">
        <v>610</v>
      </c>
      <c r="G177" s="204" t="s">
        <v>186</v>
      </c>
      <c r="H177" s="205">
        <v>63.25</v>
      </c>
      <c r="I177" s="206"/>
      <c r="J177" s="207">
        <f>ROUND(I177*H177,2)</f>
        <v>0</v>
      </c>
      <c r="K177" s="208"/>
      <c r="L177" s="38"/>
      <c r="M177" s="209" t="s">
        <v>1</v>
      </c>
      <c r="N177" s="210" t="s">
        <v>43</v>
      </c>
      <c r="O177" s="70"/>
      <c r="P177" s="211">
        <f>O177*H177</f>
        <v>0</v>
      </c>
      <c r="Q177" s="211">
        <v>0.01943</v>
      </c>
      <c r="R177" s="211">
        <f>Q177*H177</f>
        <v>1.2289474999999999</v>
      </c>
      <c r="S177" s="211">
        <v>0</v>
      </c>
      <c r="T177" s="21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13" t="s">
        <v>147</v>
      </c>
      <c r="AT177" s="213" t="s">
        <v>149</v>
      </c>
      <c r="AU177" s="213" t="s">
        <v>88</v>
      </c>
      <c r="AY177" s="16" t="s">
        <v>148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16" t="s">
        <v>86</v>
      </c>
      <c r="BK177" s="214">
        <f>ROUND(I177*H177,2)</f>
        <v>0</v>
      </c>
      <c r="BL177" s="16" t="s">
        <v>147</v>
      </c>
      <c r="BM177" s="213" t="s">
        <v>611</v>
      </c>
    </row>
    <row r="178" spans="2:51" s="13" customFormat="1" ht="22.5">
      <c r="B178" s="221"/>
      <c r="C178" s="222"/>
      <c r="D178" s="215" t="s">
        <v>163</v>
      </c>
      <c r="E178" s="223" t="s">
        <v>1</v>
      </c>
      <c r="F178" s="224" t="s">
        <v>612</v>
      </c>
      <c r="G178" s="222"/>
      <c r="H178" s="225">
        <v>63.25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163</v>
      </c>
      <c r="AU178" s="231" t="s">
        <v>88</v>
      </c>
      <c r="AV178" s="13" t="s">
        <v>88</v>
      </c>
      <c r="AW178" s="13" t="s">
        <v>34</v>
      </c>
      <c r="AX178" s="13" t="s">
        <v>86</v>
      </c>
      <c r="AY178" s="231" t="s">
        <v>148</v>
      </c>
    </row>
    <row r="179" spans="2:63" s="12" customFormat="1" ht="22.9" customHeight="1">
      <c r="B179" s="187"/>
      <c r="C179" s="188"/>
      <c r="D179" s="189" t="s">
        <v>77</v>
      </c>
      <c r="E179" s="219" t="s">
        <v>191</v>
      </c>
      <c r="F179" s="219" t="s">
        <v>613</v>
      </c>
      <c r="G179" s="188"/>
      <c r="H179" s="188"/>
      <c r="I179" s="191"/>
      <c r="J179" s="220">
        <f>BK179</f>
        <v>0</v>
      </c>
      <c r="K179" s="188"/>
      <c r="L179" s="193"/>
      <c r="M179" s="194"/>
      <c r="N179" s="195"/>
      <c r="O179" s="195"/>
      <c r="P179" s="196">
        <f>SUM(P180:P184)</f>
        <v>0</v>
      </c>
      <c r="Q179" s="195"/>
      <c r="R179" s="196">
        <f>SUM(R180:R184)</f>
        <v>0.0099</v>
      </c>
      <c r="S179" s="195"/>
      <c r="T179" s="197">
        <f>SUM(T180:T184)</f>
        <v>0.34682</v>
      </c>
      <c r="AR179" s="198" t="s">
        <v>86</v>
      </c>
      <c r="AT179" s="199" t="s">
        <v>77</v>
      </c>
      <c r="AU179" s="199" t="s">
        <v>86</v>
      </c>
      <c r="AY179" s="198" t="s">
        <v>148</v>
      </c>
      <c r="BK179" s="200">
        <f>SUM(BK180:BK184)</f>
        <v>0</v>
      </c>
    </row>
    <row r="180" spans="1:65" s="2" customFormat="1" ht="16.5" customHeight="1">
      <c r="A180" s="33"/>
      <c r="B180" s="34"/>
      <c r="C180" s="201" t="s">
        <v>7</v>
      </c>
      <c r="D180" s="201" t="s">
        <v>149</v>
      </c>
      <c r="E180" s="202" t="s">
        <v>614</v>
      </c>
      <c r="F180" s="203" t="s">
        <v>615</v>
      </c>
      <c r="G180" s="204" t="s">
        <v>249</v>
      </c>
      <c r="H180" s="205">
        <v>2</v>
      </c>
      <c r="I180" s="206"/>
      <c r="J180" s="207">
        <f>ROUND(I180*H180,2)</f>
        <v>0</v>
      </c>
      <c r="K180" s="208"/>
      <c r="L180" s="38"/>
      <c r="M180" s="209" t="s">
        <v>1</v>
      </c>
      <c r="N180" s="210" t="s">
        <v>43</v>
      </c>
      <c r="O180" s="70"/>
      <c r="P180" s="211">
        <f>O180*H180</f>
        <v>0</v>
      </c>
      <c r="Q180" s="211">
        <v>0</v>
      </c>
      <c r="R180" s="211">
        <f>Q180*H180</f>
        <v>0</v>
      </c>
      <c r="S180" s="211">
        <v>0.01492</v>
      </c>
      <c r="T180" s="212">
        <f>S180*H180</f>
        <v>0.02984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13" t="s">
        <v>147</v>
      </c>
      <c r="AT180" s="213" t="s">
        <v>149</v>
      </c>
      <c r="AU180" s="213" t="s">
        <v>88</v>
      </c>
      <c r="AY180" s="16" t="s">
        <v>148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6" t="s">
        <v>86</v>
      </c>
      <c r="BK180" s="214">
        <f>ROUND(I180*H180,2)</f>
        <v>0</v>
      </c>
      <c r="BL180" s="16" t="s">
        <v>147</v>
      </c>
      <c r="BM180" s="213" t="s">
        <v>616</v>
      </c>
    </row>
    <row r="181" spans="1:65" s="2" customFormat="1" ht="16.5" customHeight="1">
      <c r="A181" s="33"/>
      <c r="B181" s="34"/>
      <c r="C181" s="201" t="s">
        <v>264</v>
      </c>
      <c r="D181" s="201" t="s">
        <v>149</v>
      </c>
      <c r="E181" s="202" t="s">
        <v>617</v>
      </c>
      <c r="F181" s="203" t="s">
        <v>618</v>
      </c>
      <c r="G181" s="204" t="s">
        <v>167</v>
      </c>
      <c r="H181" s="205">
        <v>9</v>
      </c>
      <c r="I181" s="206"/>
      <c r="J181" s="207">
        <f>ROUND(I181*H181,2)</f>
        <v>0</v>
      </c>
      <c r="K181" s="208"/>
      <c r="L181" s="38"/>
      <c r="M181" s="209" t="s">
        <v>1</v>
      </c>
      <c r="N181" s="210" t="s">
        <v>43</v>
      </c>
      <c r="O181" s="70"/>
      <c r="P181" s="211">
        <f>O181*H181</f>
        <v>0</v>
      </c>
      <c r="Q181" s="211">
        <v>0</v>
      </c>
      <c r="R181" s="211">
        <f>Q181*H181</f>
        <v>0</v>
      </c>
      <c r="S181" s="211">
        <v>0.03522</v>
      </c>
      <c r="T181" s="212">
        <f>S181*H181</f>
        <v>0.31698000000000004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13" t="s">
        <v>147</v>
      </c>
      <c r="AT181" s="213" t="s">
        <v>149</v>
      </c>
      <c r="AU181" s="213" t="s">
        <v>88</v>
      </c>
      <c r="AY181" s="16" t="s">
        <v>148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6" t="s">
        <v>86</v>
      </c>
      <c r="BK181" s="214">
        <f>ROUND(I181*H181,2)</f>
        <v>0</v>
      </c>
      <c r="BL181" s="16" t="s">
        <v>147</v>
      </c>
      <c r="BM181" s="213" t="s">
        <v>619</v>
      </c>
    </row>
    <row r="182" spans="1:65" s="2" customFormat="1" ht="21.75" customHeight="1">
      <c r="A182" s="33"/>
      <c r="B182" s="34"/>
      <c r="C182" s="201" t="s">
        <v>269</v>
      </c>
      <c r="D182" s="201" t="s">
        <v>149</v>
      </c>
      <c r="E182" s="202" t="s">
        <v>620</v>
      </c>
      <c r="F182" s="203" t="s">
        <v>621</v>
      </c>
      <c r="G182" s="204" t="s">
        <v>167</v>
      </c>
      <c r="H182" s="205">
        <v>9</v>
      </c>
      <c r="I182" s="206"/>
      <c r="J182" s="207">
        <f>ROUND(I182*H182,2)</f>
        <v>0</v>
      </c>
      <c r="K182" s="208"/>
      <c r="L182" s="38"/>
      <c r="M182" s="209" t="s">
        <v>1</v>
      </c>
      <c r="N182" s="210" t="s">
        <v>43</v>
      </c>
      <c r="O182" s="70"/>
      <c r="P182" s="211">
        <f>O182*H182</f>
        <v>0</v>
      </c>
      <c r="Q182" s="211">
        <v>0</v>
      </c>
      <c r="R182" s="211">
        <f>Q182*H182</f>
        <v>0</v>
      </c>
      <c r="S182" s="211">
        <v>0</v>
      </c>
      <c r="T182" s="21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13" t="s">
        <v>226</v>
      </c>
      <c r="AT182" s="213" t="s">
        <v>149</v>
      </c>
      <c r="AU182" s="213" t="s">
        <v>88</v>
      </c>
      <c r="AY182" s="16" t="s">
        <v>148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16" t="s">
        <v>86</v>
      </c>
      <c r="BK182" s="214">
        <f>ROUND(I182*H182,2)</f>
        <v>0</v>
      </c>
      <c r="BL182" s="16" t="s">
        <v>226</v>
      </c>
      <c r="BM182" s="213" t="s">
        <v>622</v>
      </c>
    </row>
    <row r="183" spans="1:65" s="2" customFormat="1" ht="16.5" customHeight="1">
      <c r="A183" s="33"/>
      <c r="B183" s="34"/>
      <c r="C183" s="201" t="s">
        <v>275</v>
      </c>
      <c r="D183" s="201" t="s">
        <v>149</v>
      </c>
      <c r="E183" s="202" t="s">
        <v>623</v>
      </c>
      <c r="F183" s="203" t="s">
        <v>624</v>
      </c>
      <c r="G183" s="204" t="s">
        <v>167</v>
      </c>
      <c r="H183" s="205">
        <v>9</v>
      </c>
      <c r="I183" s="206"/>
      <c r="J183" s="207">
        <f>ROUND(I183*H183,2)</f>
        <v>0</v>
      </c>
      <c r="K183" s="208"/>
      <c r="L183" s="38"/>
      <c r="M183" s="209" t="s">
        <v>1</v>
      </c>
      <c r="N183" s="210" t="s">
        <v>43</v>
      </c>
      <c r="O183" s="70"/>
      <c r="P183" s="211">
        <f>O183*H183</f>
        <v>0</v>
      </c>
      <c r="Q183" s="211">
        <v>0</v>
      </c>
      <c r="R183" s="211">
        <f>Q183*H183</f>
        <v>0</v>
      </c>
      <c r="S183" s="211">
        <v>0</v>
      </c>
      <c r="T183" s="21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13" t="s">
        <v>147</v>
      </c>
      <c r="AT183" s="213" t="s">
        <v>149</v>
      </c>
      <c r="AU183" s="213" t="s">
        <v>88</v>
      </c>
      <c r="AY183" s="16" t="s">
        <v>148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6" t="s">
        <v>86</v>
      </c>
      <c r="BK183" s="214">
        <f>ROUND(I183*H183,2)</f>
        <v>0</v>
      </c>
      <c r="BL183" s="16" t="s">
        <v>147</v>
      </c>
      <c r="BM183" s="213" t="s">
        <v>625</v>
      </c>
    </row>
    <row r="184" spans="1:65" s="2" customFormat="1" ht="21.75" customHeight="1">
      <c r="A184" s="33"/>
      <c r="B184" s="34"/>
      <c r="C184" s="232" t="s">
        <v>281</v>
      </c>
      <c r="D184" s="232" t="s">
        <v>239</v>
      </c>
      <c r="E184" s="233" t="s">
        <v>626</v>
      </c>
      <c r="F184" s="234" t="s">
        <v>627</v>
      </c>
      <c r="G184" s="235" t="s">
        <v>167</v>
      </c>
      <c r="H184" s="236">
        <v>9</v>
      </c>
      <c r="I184" s="237"/>
      <c r="J184" s="238">
        <f>ROUND(I184*H184,2)</f>
        <v>0</v>
      </c>
      <c r="K184" s="239"/>
      <c r="L184" s="240"/>
      <c r="M184" s="241" t="s">
        <v>1</v>
      </c>
      <c r="N184" s="242" t="s">
        <v>43</v>
      </c>
      <c r="O184" s="70"/>
      <c r="P184" s="211">
        <f>O184*H184</f>
        <v>0</v>
      </c>
      <c r="Q184" s="211">
        <v>0.0011</v>
      </c>
      <c r="R184" s="211">
        <f>Q184*H184</f>
        <v>0.0099</v>
      </c>
      <c r="S184" s="211">
        <v>0</v>
      </c>
      <c r="T184" s="21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13" t="s">
        <v>191</v>
      </c>
      <c r="AT184" s="213" t="s">
        <v>239</v>
      </c>
      <c r="AU184" s="213" t="s">
        <v>88</v>
      </c>
      <c r="AY184" s="16" t="s">
        <v>148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6" t="s">
        <v>86</v>
      </c>
      <c r="BK184" s="214">
        <f>ROUND(I184*H184,2)</f>
        <v>0</v>
      </c>
      <c r="BL184" s="16" t="s">
        <v>147</v>
      </c>
      <c r="BM184" s="213" t="s">
        <v>628</v>
      </c>
    </row>
    <row r="185" spans="2:63" s="12" customFormat="1" ht="22.9" customHeight="1">
      <c r="B185" s="187"/>
      <c r="C185" s="188"/>
      <c r="D185" s="189" t="s">
        <v>77</v>
      </c>
      <c r="E185" s="219" t="s">
        <v>169</v>
      </c>
      <c r="F185" s="219" t="s">
        <v>629</v>
      </c>
      <c r="G185" s="188"/>
      <c r="H185" s="188"/>
      <c r="I185" s="191"/>
      <c r="J185" s="220">
        <f>BK185</f>
        <v>0</v>
      </c>
      <c r="K185" s="188"/>
      <c r="L185" s="193"/>
      <c r="M185" s="194"/>
      <c r="N185" s="195"/>
      <c r="O185" s="195"/>
      <c r="P185" s="196">
        <f>SUM(P186:P220)</f>
        <v>0</v>
      </c>
      <c r="Q185" s="195"/>
      <c r="R185" s="196">
        <f>SUM(R186:R220)</f>
        <v>1.945106</v>
      </c>
      <c r="S185" s="195"/>
      <c r="T185" s="197">
        <f>SUM(T186:T220)</f>
        <v>80.93298</v>
      </c>
      <c r="AR185" s="198" t="s">
        <v>86</v>
      </c>
      <c r="AT185" s="199" t="s">
        <v>77</v>
      </c>
      <c r="AU185" s="199" t="s">
        <v>86</v>
      </c>
      <c r="AY185" s="198" t="s">
        <v>148</v>
      </c>
      <c r="BK185" s="200">
        <f>SUM(BK186:BK220)</f>
        <v>0</v>
      </c>
    </row>
    <row r="186" spans="1:65" s="2" customFormat="1" ht="44.25" customHeight="1">
      <c r="A186" s="33"/>
      <c r="B186" s="34"/>
      <c r="C186" s="201" t="s">
        <v>286</v>
      </c>
      <c r="D186" s="201" t="s">
        <v>149</v>
      </c>
      <c r="E186" s="202" t="s">
        <v>630</v>
      </c>
      <c r="F186" s="203" t="s">
        <v>631</v>
      </c>
      <c r="G186" s="204" t="s">
        <v>173</v>
      </c>
      <c r="H186" s="205">
        <v>1</v>
      </c>
      <c r="I186" s="206"/>
      <c r="J186" s="207">
        <f>ROUND(I186*H186,2)</f>
        <v>0</v>
      </c>
      <c r="K186" s="208"/>
      <c r="L186" s="38"/>
      <c r="M186" s="209" t="s">
        <v>1</v>
      </c>
      <c r="N186" s="210" t="s">
        <v>43</v>
      </c>
      <c r="O186" s="70"/>
      <c r="P186" s="211">
        <f>O186*H186</f>
        <v>0</v>
      </c>
      <c r="Q186" s="211">
        <v>0</v>
      </c>
      <c r="R186" s="211">
        <f>Q186*H186</f>
        <v>0</v>
      </c>
      <c r="S186" s="211">
        <v>0</v>
      </c>
      <c r="T186" s="21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13" t="s">
        <v>151</v>
      </c>
      <c r="AT186" s="213" t="s">
        <v>149</v>
      </c>
      <c r="AU186" s="213" t="s">
        <v>88</v>
      </c>
      <c r="AY186" s="16" t="s">
        <v>148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16" t="s">
        <v>86</v>
      </c>
      <c r="BK186" s="214">
        <f>ROUND(I186*H186,2)</f>
        <v>0</v>
      </c>
      <c r="BL186" s="16" t="s">
        <v>151</v>
      </c>
      <c r="BM186" s="213" t="s">
        <v>632</v>
      </c>
    </row>
    <row r="187" spans="1:65" s="2" customFormat="1" ht="44.25" customHeight="1">
      <c r="A187" s="33"/>
      <c r="B187" s="34"/>
      <c r="C187" s="201" t="s">
        <v>291</v>
      </c>
      <c r="D187" s="201" t="s">
        <v>149</v>
      </c>
      <c r="E187" s="202" t="s">
        <v>633</v>
      </c>
      <c r="F187" s="203" t="s">
        <v>634</v>
      </c>
      <c r="G187" s="204" t="s">
        <v>173</v>
      </c>
      <c r="H187" s="205">
        <v>1</v>
      </c>
      <c r="I187" s="206"/>
      <c r="J187" s="207">
        <f>ROUND(I187*H187,2)</f>
        <v>0</v>
      </c>
      <c r="K187" s="208"/>
      <c r="L187" s="38"/>
      <c r="M187" s="209" t="s">
        <v>1</v>
      </c>
      <c r="N187" s="210" t="s">
        <v>43</v>
      </c>
      <c r="O187" s="70"/>
      <c r="P187" s="211">
        <f>O187*H187</f>
        <v>0</v>
      </c>
      <c r="Q187" s="211">
        <v>0</v>
      </c>
      <c r="R187" s="211">
        <f>Q187*H187</f>
        <v>0</v>
      </c>
      <c r="S187" s="211">
        <v>0</v>
      </c>
      <c r="T187" s="21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13" t="s">
        <v>151</v>
      </c>
      <c r="AT187" s="213" t="s">
        <v>149</v>
      </c>
      <c r="AU187" s="213" t="s">
        <v>88</v>
      </c>
      <c r="AY187" s="16" t="s">
        <v>148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6" t="s">
        <v>86</v>
      </c>
      <c r="BK187" s="214">
        <f>ROUND(I187*H187,2)</f>
        <v>0</v>
      </c>
      <c r="BL187" s="16" t="s">
        <v>151</v>
      </c>
      <c r="BM187" s="213" t="s">
        <v>635</v>
      </c>
    </row>
    <row r="188" spans="1:47" s="2" customFormat="1" ht="58.5">
      <c r="A188" s="33"/>
      <c r="B188" s="34"/>
      <c r="C188" s="35"/>
      <c r="D188" s="215" t="s">
        <v>153</v>
      </c>
      <c r="E188" s="35"/>
      <c r="F188" s="216" t="s">
        <v>636</v>
      </c>
      <c r="G188" s="35"/>
      <c r="H188" s="35"/>
      <c r="I188" s="114"/>
      <c r="J188" s="35"/>
      <c r="K188" s="35"/>
      <c r="L188" s="38"/>
      <c r="M188" s="217"/>
      <c r="N188" s="218"/>
      <c r="O188" s="70"/>
      <c r="P188" s="70"/>
      <c r="Q188" s="70"/>
      <c r="R188" s="70"/>
      <c r="S188" s="70"/>
      <c r="T188" s="71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6" t="s">
        <v>153</v>
      </c>
      <c r="AU188" s="16" t="s">
        <v>88</v>
      </c>
    </row>
    <row r="189" spans="1:65" s="2" customFormat="1" ht="16.5" customHeight="1">
      <c r="A189" s="33"/>
      <c r="B189" s="34"/>
      <c r="C189" s="201" t="s">
        <v>295</v>
      </c>
      <c r="D189" s="201" t="s">
        <v>149</v>
      </c>
      <c r="E189" s="202" t="s">
        <v>637</v>
      </c>
      <c r="F189" s="203" t="s">
        <v>638</v>
      </c>
      <c r="G189" s="204" t="s">
        <v>173</v>
      </c>
      <c r="H189" s="205">
        <v>1</v>
      </c>
      <c r="I189" s="206"/>
      <c r="J189" s="207">
        <f>ROUND(I189*H189,2)</f>
        <v>0</v>
      </c>
      <c r="K189" s="208"/>
      <c r="L189" s="38"/>
      <c r="M189" s="209" t="s">
        <v>1</v>
      </c>
      <c r="N189" s="210" t="s">
        <v>43</v>
      </c>
      <c r="O189" s="70"/>
      <c r="P189" s="211">
        <f>O189*H189</f>
        <v>0</v>
      </c>
      <c r="Q189" s="211">
        <v>0</v>
      </c>
      <c r="R189" s="211">
        <f>Q189*H189</f>
        <v>0</v>
      </c>
      <c r="S189" s="211">
        <v>0</v>
      </c>
      <c r="T189" s="21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13" t="s">
        <v>151</v>
      </c>
      <c r="AT189" s="213" t="s">
        <v>149</v>
      </c>
      <c r="AU189" s="213" t="s">
        <v>88</v>
      </c>
      <c r="AY189" s="16" t="s">
        <v>148</v>
      </c>
      <c r="BE189" s="214">
        <f>IF(N189="základní",J189,0)</f>
        <v>0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16" t="s">
        <v>86</v>
      </c>
      <c r="BK189" s="214">
        <f>ROUND(I189*H189,2)</f>
        <v>0</v>
      </c>
      <c r="BL189" s="16" t="s">
        <v>151</v>
      </c>
      <c r="BM189" s="213" t="s">
        <v>639</v>
      </c>
    </row>
    <row r="190" spans="1:65" s="2" customFormat="1" ht="55.5" customHeight="1">
      <c r="A190" s="33"/>
      <c r="B190" s="34"/>
      <c r="C190" s="201" t="s">
        <v>301</v>
      </c>
      <c r="D190" s="201" t="s">
        <v>149</v>
      </c>
      <c r="E190" s="202" t="s">
        <v>640</v>
      </c>
      <c r="F190" s="203" t="s">
        <v>641</v>
      </c>
      <c r="G190" s="204" t="s">
        <v>173</v>
      </c>
      <c r="H190" s="205">
        <v>1</v>
      </c>
      <c r="I190" s="206"/>
      <c r="J190" s="207">
        <f>ROUND(I190*H190,2)</f>
        <v>0</v>
      </c>
      <c r="K190" s="208"/>
      <c r="L190" s="38"/>
      <c r="M190" s="209" t="s">
        <v>1</v>
      </c>
      <c r="N190" s="210" t="s">
        <v>43</v>
      </c>
      <c r="O190" s="70"/>
      <c r="P190" s="211">
        <f>O190*H190</f>
        <v>0</v>
      </c>
      <c r="Q190" s="211">
        <v>0</v>
      </c>
      <c r="R190" s="211">
        <f>Q190*H190</f>
        <v>0</v>
      </c>
      <c r="S190" s="211">
        <v>0</v>
      </c>
      <c r="T190" s="21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13" t="s">
        <v>147</v>
      </c>
      <c r="AT190" s="213" t="s">
        <v>149</v>
      </c>
      <c r="AU190" s="213" t="s">
        <v>88</v>
      </c>
      <c r="AY190" s="16" t="s">
        <v>148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16" t="s">
        <v>86</v>
      </c>
      <c r="BK190" s="214">
        <f>ROUND(I190*H190,2)</f>
        <v>0</v>
      </c>
      <c r="BL190" s="16" t="s">
        <v>147</v>
      </c>
      <c r="BM190" s="213" t="s">
        <v>642</v>
      </c>
    </row>
    <row r="191" spans="1:65" s="2" customFormat="1" ht="33" customHeight="1">
      <c r="A191" s="33"/>
      <c r="B191" s="34"/>
      <c r="C191" s="201" t="s">
        <v>306</v>
      </c>
      <c r="D191" s="201" t="s">
        <v>149</v>
      </c>
      <c r="E191" s="202" t="s">
        <v>171</v>
      </c>
      <c r="F191" s="203" t="s">
        <v>643</v>
      </c>
      <c r="G191" s="204" t="s">
        <v>173</v>
      </c>
      <c r="H191" s="205">
        <v>1</v>
      </c>
      <c r="I191" s="206"/>
      <c r="J191" s="207">
        <f>ROUND(I191*H191,2)</f>
        <v>0</v>
      </c>
      <c r="K191" s="208"/>
      <c r="L191" s="38"/>
      <c r="M191" s="209" t="s">
        <v>1</v>
      </c>
      <c r="N191" s="210" t="s">
        <v>43</v>
      </c>
      <c r="O191" s="70"/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13" t="s">
        <v>147</v>
      </c>
      <c r="AT191" s="213" t="s">
        <v>149</v>
      </c>
      <c r="AU191" s="213" t="s">
        <v>88</v>
      </c>
      <c r="AY191" s="16" t="s">
        <v>148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6" t="s">
        <v>86</v>
      </c>
      <c r="BK191" s="214">
        <f>ROUND(I191*H191,2)</f>
        <v>0</v>
      </c>
      <c r="BL191" s="16" t="s">
        <v>147</v>
      </c>
      <c r="BM191" s="213" t="s">
        <v>644</v>
      </c>
    </row>
    <row r="192" spans="1:65" s="2" customFormat="1" ht="21.75" customHeight="1">
      <c r="A192" s="33"/>
      <c r="B192" s="34"/>
      <c r="C192" s="201" t="s">
        <v>310</v>
      </c>
      <c r="D192" s="201" t="s">
        <v>149</v>
      </c>
      <c r="E192" s="202" t="s">
        <v>645</v>
      </c>
      <c r="F192" s="203" t="s">
        <v>646</v>
      </c>
      <c r="G192" s="204" t="s">
        <v>249</v>
      </c>
      <c r="H192" s="205">
        <v>5</v>
      </c>
      <c r="I192" s="206"/>
      <c r="J192" s="207">
        <f>ROUND(I192*H192,2)</f>
        <v>0</v>
      </c>
      <c r="K192" s="208"/>
      <c r="L192" s="38"/>
      <c r="M192" s="209" t="s">
        <v>1</v>
      </c>
      <c r="N192" s="210" t="s">
        <v>43</v>
      </c>
      <c r="O192" s="70"/>
      <c r="P192" s="211">
        <f>O192*H192</f>
        <v>0</v>
      </c>
      <c r="Q192" s="211">
        <v>0</v>
      </c>
      <c r="R192" s="211">
        <f>Q192*H192</f>
        <v>0</v>
      </c>
      <c r="S192" s="211">
        <v>0.0162</v>
      </c>
      <c r="T192" s="212">
        <f>S192*H192</f>
        <v>0.08099999999999999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13" t="s">
        <v>226</v>
      </c>
      <c r="AT192" s="213" t="s">
        <v>149</v>
      </c>
      <c r="AU192" s="213" t="s">
        <v>88</v>
      </c>
      <c r="AY192" s="16" t="s">
        <v>148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6" t="s">
        <v>86</v>
      </c>
      <c r="BK192" s="214">
        <f>ROUND(I192*H192,2)</f>
        <v>0</v>
      </c>
      <c r="BL192" s="16" t="s">
        <v>226</v>
      </c>
      <c r="BM192" s="213" t="s">
        <v>647</v>
      </c>
    </row>
    <row r="193" spans="1:65" s="2" customFormat="1" ht="33" customHeight="1">
      <c r="A193" s="33"/>
      <c r="B193" s="34"/>
      <c r="C193" s="201" t="s">
        <v>242</v>
      </c>
      <c r="D193" s="201" t="s">
        <v>149</v>
      </c>
      <c r="E193" s="202" t="s">
        <v>648</v>
      </c>
      <c r="F193" s="203" t="s">
        <v>649</v>
      </c>
      <c r="G193" s="204" t="s">
        <v>249</v>
      </c>
      <c r="H193" s="205">
        <v>5</v>
      </c>
      <c r="I193" s="206"/>
      <c r="J193" s="207">
        <f>ROUND(I193*H193,2)</f>
        <v>0</v>
      </c>
      <c r="K193" s="208"/>
      <c r="L193" s="38"/>
      <c r="M193" s="209" t="s">
        <v>1</v>
      </c>
      <c r="N193" s="210" t="s">
        <v>43</v>
      </c>
      <c r="O193" s="70"/>
      <c r="P193" s="211">
        <f>O193*H193</f>
        <v>0</v>
      </c>
      <c r="Q193" s="211">
        <v>0.0044</v>
      </c>
      <c r="R193" s="211">
        <f>Q193*H193</f>
        <v>0.022000000000000002</v>
      </c>
      <c r="S193" s="211">
        <v>0</v>
      </c>
      <c r="T193" s="21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13" t="s">
        <v>226</v>
      </c>
      <c r="AT193" s="213" t="s">
        <v>149</v>
      </c>
      <c r="AU193" s="213" t="s">
        <v>88</v>
      </c>
      <c r="AY193" s="16" t="s">
        <v>148</v>
      </c>
      <c r="BE193" s="214">
        <f>IF(N193="základní",J193,0)</f>
        <v>0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16" t="s">
        <v>86</v>
      </c>
      <c r="BK193" s="214">
        <f>ROUND(I193*H193,2)</f>
        <v>0</v>
      </c>
      <c r="BL193" s="16" t="s">
        <v>226</v>
      </c>
      <c r="BM193" s="213" t="s">
        <v>650</v>
      </c>
    </row>
    <row r="194" spans="1:47" s="2" customFormat="1" ht="48.75">
      <c r="A194" s="33"/>
      <c r="B194" s="34"/>
      <c r="C194" s="35"/>
      <c r="D194" s="215" t="s">
        <v>153</v>
      </c>
      <c r="E194" s="35"/>
      <c r="F194" s="216" t="s">
        <v>651</v>
      </c>
      <c r="G194" s="35"/>
      <c r="H194" s="35"/>
      <c r="I194" s="114"/>
      <c r="J194" s="35"/>
      <c r="K194" s="35"/>
      <c r="L194" s="38"/>
      <c r="M194" s="217"/>
      <c r="N194" s="218"/>
      <c r="O194" s="70"/>
      <c r="P194" s="70"/>
      <c r="Q194" s="70"/>
      <c r="R194" s="70"/>
      <c r="S194" s="70"/>
      <c r="T194" s="71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6" t="s">
        <v>153</v>
      </c>
      <c r="AU194" s="16" t="s">
        <v>88</v>
      </c>
    </row>
    <row r="195" spans="1:65" s="2" customFormat="1" ht="21.75" customHeight="1">
      <c r="A195" s="33"/>
      <c r="B195" s="34"/>
      <c r="C195" s="201" t="s">
        <v>320</v>
      </c>
      <c r="D195" s="201" t="s">
        <v>149</v>
      </c>
      <c r="E195" s="202" t="s">
        <v>652</v>
      </c>
      <c r="F195" s="203" t="s">
        <v>653</v>
      </c>
      <c r="G195" s="204" t="s">
        <v>249</v>
      </c>
      <c r="H195" s="205">
        <v>10.5</v>
      </c>
      <c r="I195" s="206"/>
      <c r="J195" s="207">
        <f>ROUND(I195*H195,2)</f>
        <v>0</v>
      </c>
      <c r="K195" s="208"/>
      <c r="L195" s="38"/>
      <c r="M195" s="209" t="s">
        <v>1</v>
      </c>
      <c r="N195" s="210" t="s">
        <v>43</v>
      </c>
      <c r="O195" s="70"/>
      <c r="P195" s="211">
        <f>O195*H195</f>
        <v>0</v>
      </c>
      <c r="Q195" s="211">
        <v>0</v>
      </c>
      <c r="R195" s="211">
        <f>Q195*H195</f>
        <v>0</v>
      </c>
      <c r="S195" s="211">
        <v>0</v>
      </c>
      <c r="T195" s="21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13" t="s">
        <v>147</v>
      </c>
      <c r="AT195" s="213" t="s">
        <v>149</v>
      </c>
      <c r="AU195" s="213" t="s">
        <v>88</v>
      </c>
      <c r="AY195" s="16" t="s">
        <v>148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16" t="s">
        <v>86</v>
      </c>
      <c r="BK195" s="214">
        <f>ROUND(I195*H195,2)</f>
        <v>0</v>
      </c>
      <c r="BL195" s="16" t="s">
        <v>147</v>
      </c>
      <c r="BM195" s="213" t="s">
        <v>654</v>
      </c>
    </row>
    <row r="196" spans="2:51" s="13" customFormat="1" ht="12">
      <c r="B196" s="221"/>
      <c r="C196" s="222"/>
      <c r="D196" s="215" t="s">
        <v>163</v>
      </c>
      <c r="E196" s="223" t="s">
        <v>1</v>
      </c>
      <c r="F196" s="224" t="s">
        <v>655</v>
      </c>
      <c r="G196" s="222"/>
      <c r="H196" s="225">
        <v>10.5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163</v>
      </c>
      <c r="AU196" s="231" t="s">
        <v>88</v>
      </c>
      <c r="AV196" s="13" t="s">
        <v>88</v>
      </c>
      <c r="AW196" s="13" t="s">
        <v>34</v>
      </c>
      <c r="AX196" s="13" t="s">
        <v>86</v>
      </c>
      <c r="AY196" s="231" t="s">
        <v>148</v>
      </c>
    </row>
    <row r="197" spans="1:65" s="2" customFormat="1" ht="21.75" customHeight="1">
      <c r="A197" s="33"/>
      <c r="B197" s="34"/>
      <c r="C197" s="201" t="s">
        <v>324</v>
      </c>
      <c r="D197" s="201" t="s">
        <v>149</v>
      </c>
      <c r="E197" s="202" t="s">
        <v>656</v>
      </c>
      <c r="F197" s="203" t="s">
        <v>657</v>
      </c>
      <c r="G197" s="204" t="s">
        <v>167</v>
      </c>
      <c r="H197" s="205">
        <v>1</v>
      </c>
      <c r="I197" s="206"/>
      <c r="J197" s="207">
        <f>ROUND(I197*H197,2)</f>
        <v>0</v>
      </c>
      <c r="K197" s="208"/>
      <c r="L197" s="38"/>
      <c r="M197" s="209" t="s">
        <v>1</v>
      </c>
      <c r="N197" s="210" t="s">
        <v>43</v>
      </c>
      <c r="O197" s="70"/>
      <c r="P197" s="211">
        <f>O197*H197</f>
        <v>0</v>
      </c>
      <c r="Q197" s="211">
        <v>0.01175</v>
      </c>
      <c r="R197" s="211">
        <f>Q197*H197</f>
        <v>0.01175</v>
      </c>
      <c r="S197" s="211">
        <v>0</v>
      </c>
      <c r="T197" s="21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13" t="s">
        <v>147</v>
      </c>
      <c r="AT197" s="213" t="s">
        <v>149</v>
      </c>
      <c r="AU197" s="213" t="s">
        <v>88</v>
      </c>
      <c r="AY197" s="16" t="s">
        <v>148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16" t="s">
        <v>86</v>
      </c>
      <c r="BK197" s="214">
        <f>ROUND(I197*H197,2)</f>
        <v>0</v>
      </c>
      <c r="BL197" s="16" t="s">
        <v>147</v>
      </c>
      <c r="BM197" s="213" t="s">
        <v>658</v>
      </c>
    </row>
    <row r="198" spans="1:65" s="2" customFormat="1" ht="16.5" customHeight="1">
      <c r="A198" s="33"/>
      <c r="B198" s="34"/>
      <c r="C198" s="232" t="s">
        <v>329</v>
      </c>
      <c r="D198" s="232" t="s">
        <v>239</v>
      </c>
      <c r="E198" s="233" t="s">
        <v>659</v>
      </c>
      <c r="F198" s="234" t="s">
        <v>660</v>
      </c>
      <c r="G198" s="235" t="s">
        <v>167</v>
      </c>
      <c r="H198" s="236">
        <v>1</v>
      </c>
      <c r="I198" s="237"/>
      <c r="J198" s="238">
        <f>ROUND(I198*H198,2)</f>
        <v>0</v>
      </c>
      <c r="K198" s="239"/>
      <c r="L198" s="240"/>
      <c r="M198" s="241" t="s">
        <v>1</v>
      </c>
      <c r="N198" s="242" t="s">
        <v>43</v>
      </c>
      <c r="O198" s="70"/>
      <c r="P198" s="211">
        <f>O198*H198</f>
        <v>0</v>
      </c>
      <c r="Q198" s="211">
        <v>0.003</v>
      </c>
      <c r="R198" s="211">
        <f>Q198*H198</f>
        <v>0.003</v>
      </c>
      <c r="S198" s="211">
        <v>0</v>
      </c>
      <c r="T198" s="21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13" t="s">
        <v>191</v>
      </c>
      <c r="AT198" s="213" t="s">
        <v>239</v>
      </c>
      <c r="AU198" s="213" t="s">
        <v>88</v>
      </c>
      <c r="AY198" s="16" t="s">
        <v>148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6" t="s">
        <v>86</v>
      </c>
      <c r="BK198" s="214">
        <f>ROUND(I198*H198,2)</f>
        <v>0</v>
      </c>
      <c r="BL198" s="16" t="s">
        <v>147</v>
      </c>
      <c r="BM198" s="213" t="s">
        <v>661</v>
      </c>
    </row>
    <row r="199" spans="1:65" s="2" customFormat="1" ht="21.75" customHeight="1">
      <c r="A199" s="33"/>
      <c r="B199" s="34"/>
      <c r="C199" s="201" t="s">
        <v>336</v>
      </c>
      <c r="D199" s="201" t="s">
        <v>149</v>
      </c>
      <c r="E199" s="202" t="s">
        <v>662</v>
      </c>
      <c r="F199" s="203" t="s">
        <v>663</v>
      </c>
      <c r="G199" s="204" t="s">
        <v>186</v>
      </c>
      <c r="H199" s="205">
        <v>1257.6</v>
      </c>
      <c r="I199" s="206"/>
      <c r="J199" s="207">
        <f>ROUND(I199*H199,2)</f>
        <v>0</v>
      </c>
      <c r="K199" s="208"/>
      <c r="L199" s="38"/>
      <c r="M199" s="209" t="s">
        <v>1</v>
      </c>
      <c r="N199" s="210" t="s">
        <v>43</v>
      </c>
      <c r="O199" s="70"/>
      <c r="P199" s="211">
        <f>O199*H199</f>
        <v>0</v>
      </c>
      <c r="Q199" s="211">
        <v>0</v>
      </c>
      <c r="R199" s="211">
        <f>Q199*H199</f>
        <v>0</v>
      </c>
      <c r="S199" s="211">
        <v>0</v>
      </c>
      <c r="T199" s="21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13" t="s">
        <v>147</v>
      </c>
      <c r="AT199" s="213" t="s">
        <v>149</v>
      </c>
      <c r="AU199" s="213" t="s">
        <v>88</v>
      </c>
      <c r="AY199" s="16" t="s">
        <v>148</v>
      </c>
      <c r="BE199" s="214">
        <f>IF(N199="základní",J199,0)</f>
        <v>0</v>
      </c>
      <c r="BF199" s="214">
        <f>IF(N199="snížená",J199,0)</f>
        <v>0</v>
      </c>
      <c r="BG199" s="214">
        <f>IF(N199="zákl. přenesená",J199,0)</f>
        <v>0</v>
      </c>
      <c r="BH199" s="214">
        <f>IF(N199="sníž. přenesená",J199,0)</f>
        <v>0</v>
      </c>
      <c r="BI199" s="214">
        <f>IF(N199="nulová",J199,0)</f>
        <v>0</v>
      </c>
      <c r="BJ199" s="16" t="s">
        <v>86</v>
      </c>
      <c r="BK199" s="214">
        <f>ROUND(I199*H199,2)</f>
        <v>0</v>
      </c>
      <c r="BL199" s="16" t="s">
        <v>147</v>
      </c>
      <c r="BM199" s="213" t="s">
        <v>664</v>
      </c>
    </row>
    <row r="200" spans="2:51" s="13" customFormat="1" ht="22.5">
      <c r="B200" s="221"/>
      <c r="C200" s="222"/>
      <c r="D200" s="215" t="s">
        <v>163</v>
      </c>
      <c r="E200" s="223" t="s">
        <v>1</v>
      </c>
      <c r="F200" s="224" t="s">
        <v>665</v>
      </c>
      <c r="G200" s="222"/>
      <c r="H200" s="225">
        <v>497.6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163</v>
      </c>
      <c r="AU200" s="231" t="s">
        <v>88</v>
      </c>
      <c r="AV200" s="13" t="s">
        <v>88</v>
      </c>
      <c r="AW200" s="13" t="s">
        <v>34</v>
      </c>
      <c r="AX200" s="13" t="s">
        <v>78</v>
      </c>
      <c r="AY200" s="231" t="s">
        <v>148</v>
      </c>
    </row>
    <row r="201" spans="2:51" s="13" customFormat="1" ht="12">
      <c r="B201" s="221"/>
      <c r="C201" s="222"/>
      <c r="D201" s="215" t="s">
        <v>163</v>
      </c>
      <c r="E201" s="223" t="s">
        <v>1</v>
      </c>
      <c r="F201" s="224" t="s">
        <v>666</v>
      </c>
      <c r="G201" s="222"/>
      <c r="H201" s="225">
        <v>273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163</v>
      </c>
      <c r="AU201" s="231" t="s">
        <v>88</v>
      </c>
      <c r="AV201" s="13" t="s">
        <v>88</v>
      </c>
      <c r="AW201" s="13" t="s">
        <v>34</v>
      </c>
      <c r="AX201" s="13" t="s">
        <v>78</v>
      </c>
      <c r="AY201" s="231" t="s">
        <v>148</v>
      </c>
    </row>
    <row r="202" spans="2:51" s="13" customFormat="1" ht="12">
      <c r="B202" s="221"/>
      <c r="C202" s="222"/>
      <c r="D202" s="215" t="s">
        <v>163</v>
      </c>
      <c r="E202" s="223" t="s">
        <v>1</v>
      </c>
      <c r="F202" s="224" t="s">
        <v>667</v>
      </c>
      <c r="G202" s="222"/>
      <c r="H202" s="225">
        <v>427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163</v>
      </c>
      <c r="AU202" s="231" t="s">
        <v>88</v>
      </c>
      <c r="AV202" s="13" t="s">
        <v>88</v>
      </c>
      <c r="AW202" s="13" t="s">
        <v>34</v>
      </c>
      <c r="AX202" s="13" t="s">
        <v>78</v>
      </c>
      <c r="AY202" s="231" t="s">
        <v>148</v>
      </c>
    </row>
    <row r="203" spans="2:51" s="13" customFormat="1" ht="12">
      <c r="B203" s="221"/>
      <c r="C203" s="222"/>
      <c r="D203" s="215" t="s">
        <v>163</v>
      </c>
      <c r="E203" s="223" t="s">
        <v>1</v>
      </c>
      <c r="F203" s="224" t="s">
        <v>560</v>
      </c>
      <c r="G203" s="222"/>
      <c r="H203" s="225">
        <v>60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163</v>
      </c>
      <c r="AU203" s="231" t="s">
        <v>88</v>
      </c>
      <c r="AV203" s="13" t="s">
        <v>88</v>
      </c>
      <c r="AW203" s="13" t="s">
        <v>34</v>
      </c>
      <c r="AX203" s="13" t="s">
        <v>78</v>
      </c>
      <c r="AY203" s="231" t="s">
        <v>148</v>
      </c>
    </row>
    <row r="204" spans="2:51" s="14" customFormat="1" ht="12">
      <c r="B204" s="243"/>
      <c r="C204" s="244"/>
      <c r="D204" s="215" t="s">
        <v>163</v>
      </c>
      <c r="E204" s="245" t="s">
        <v>1</v>
      </c>
      <c r="F204" s="246" t="s">
        <v>253</v>
      </c>
      <c r="G204" s="244"/>
      <c r="H204" s="247">
        <v>1257.6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AT204" s="253" t="s">
        <v>163</v>
      </c>
      <c r="AU204" s="253" t="s">
        <v>88</v>
      </c>
      <c r="AV204" s="14" t="s">
        <v>147</v>
      </c>
      <c r="AW204" s="14" t="s">
        <v>34</v>
      </c>
      <c r="AX204" s="14" t="s">
        <v>86</v>
      </c>
      <c r="AY204" s="253" t="s">
        <v>148</v>
      </c>
    </row>
    <row r="205" spans="1:65" s="2" customFormat="1" ht="21.75" customHeight="1">
      <c r="A205" s="33"/>
      <c r="B205" s="34"/>
      <c r="C205" s="201" t="s">
        <v>340</v>
      </c>
      <c r="D205" s="201" t="s">
        <v>149</v>
      </c>
      <c r="E205" s="202" t="s">
        <v>668</v>
      </c>
      <c r="F205" s="203" t="s">
        <v>669</v>
      </c>
      <c r="G205" s="204" t="s">
        <v>186</v>
      </c>
      <c r="H205" s="205">
        <v>113184</v>
      </c>
      <c r="I205" s="206"/>
      <c r="J205" s="207">
        <f>ROUND(I205*H205,2)</f>
        <v>0</v>
      </c>
      <c r="K205" s="208"/>
      <c r="L205" s="38"/>
      <c r="M205" s="209" t="s">
        <v>1</v>
      </c>
      <c r="N205" s="210" t="s">
        <v>43</v>
      </c>
      <c r="O205" s="70"/>
      <c r="P205" s="211">
        <f>O205*H205</f>
        <v>0</v>
      </c>
      <c r="Q205" s="211">
        <v>0</v>
      </c>
      <c r="R205" s="211">
        <f>Q205*H205</f>
        <v>0</v>
      </c>
      <c r="S205" s="211">
        <v>0</v>
      </c>
      <c r="T205" s="21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13" t="s">
        <v>147</v>
      </c>
      <c r="AT205" s="213" t="s">
        <v>149</v>
      </c>
      <c r="AU205" s="213" t="s">
        <v>88</v>
      </c>
      <c r="AY205" s="16" t="s">
        <v>148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6" t="s">
        <v>86</v>
      </c>
      <c r="BK205" s="214">
        <f>ROUND(I205*H205,2)</f>
        <v>0</v>
      </c>
      <c r="BL205" s="16" t="s">
        <v>147</v>
      </c>
      <c r="BM205" s="213" t="s">
        <v>670</v>
      </c>
    </row>
    <row r="206" spans="2:51" s="13" customFormat="1" ht="12">
      <c r="B206" s="221"/>
      <c r="C206" s="222"/>
      <c r="D206" s="215" t="s">
        <v>163</v>
      </c>
      <c r="E206" s="223" t="s">
        <v>1</v>
      </c>
      <c r="F206" s="224" t="s">
        <v>671</v>
      </c>
      <c r="G206" s="222"/>
      <c r="H206" s="225">
        <v>113184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163</v>
      </c>
      <c r="AU206" s="231" t="s">
        <v>88</v>
      </c>
      <c r="AV206" s="13" t="s">
        <v>88</v>
      </c>
      <c r="AW206" s="13" t="s">
        <v>34</v>
      </c>
      <c r="AX206" s="13" t="s">
        <v>86</v>
      </c>
      <c r="AY206" s="231" t="s">
        <v>148</v>
      </c>
    </row>
    <row r="207" spans="1:65" s="2" customFormat="1" ht="21.75" customHeight="1">
      <c r="A207" s="33"/>
      <c r="B207" s="34"/>
      <c r="C207" s="201" t="s">
        <v>345</v>
      </c>
      <c r="D207" s="201" t="s">
        <v>149</v>
      </c>
      <c r="E207" s="202" t="s">
        <v>672</v>
      </c>
      <c r="F207" s="203" t="s">
        <v>673</v>
      </c>
      <c r="G207" s="204" t="s">
        <v>186</v>
      </c>
      <c r="H207" s="205">
        <v>1257.6</v>
      </c>
      <c r="I207" s="206"/>
      <c r="J207" s="207">
        <f>ROUND(I207*H207,2)</f>
        <v>0</v>
      </c>
      <c r="K207" s="208"/>
      <c r="L207" s="38"/>
      <c r="M207" s="209" t="s">
        <v>1</v>
      </c>
      <c r="N207" s="210" t="s">
        <v>43</v>
      </c>
      <c r="O207" s="70"/>
      <c r="P207" s="211">
        <f>O207*H207</f>
        <v>0</v>
      </c>
      <c r="Q207" s="211">
        <v>0</v>
      </c>
      <c r="R207" s="211">
        <f>Q207*H207</f>
        <v>0</v>
      </c>
      <c r="S207" s="211">
        <v>0</v>
      </c>
      <c r="T207" s="21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13" t="s">
        <v>147</v>
      </c>
      <c r="AT207" s="213" t="s">
        <v>149</v>
      </c>
      <c r="AU207" s="213" t="s">
        <v>88</v>
      </c>
      <c r="AY207" s="16" t="s">
        <v>148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16" t="s">
        <v>86</v>
      </c>
      <c r="BK207" s="214">
        <f>ROUND(I207*H207,2)</f>
        <v>0</v>
      </c>
      <c r="BL207" s="16" t="s">
        <v>147</v>
      </c>
      <c r="BM207" s="213" t="s">
        <v>674</v>
      </c>
    </row>
    <row r="208" spans="1:65" s="2" customFormat="1" ht="16.5" customHeight="1">
      <c r="A208" s="33"/>
      <c r="B208" s="34"/>
      <c r="C208" s="201" t="s">
        <v>350</v>
      </c>
      <c r="D208" s="201" t="s">
        <v>149</v>
      </c>
      <c r="E208" s="202" t="s">
        <v>675</v>
      </c>
      <c r="F208" s="203" t="s">
        <v>676</v>
      </c>
      <c r="G208" s="204" t="s">
        <v>186</v>
      </c>
      <c r="H208" s="205">
        <v>1257.6</v>
      </c>
      <c r="I208" s="206"/>
      <c r="J208" s="207">
        <f>ROUND(I208*H208,2)</f>
        <v>0</v>
      </c>
      <c r="K208" s="208"/>
      <c r="L208" s="38"/>
      <c r="M208" s="209" t="s">
        <v>1</v>
      </c>
      <c r="N208" s="210" t="s">
        <v>43</v>
      </c>
      <c r="O208" s="70"/>
      <c r="P208" s="211">
        <f>O208*H208</f>
        <v>0</v>
      </c>
      <c r="Q208" s="211">
        <v>0</v>
      </c>
      <c r="R208" s="211">
        <f>Q208*H208</f>
        <v>0</v>
      </c>
      <c r="S208" s="211">
        <v>0</v>
      </c>
      <c r="T208" s="21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13" t="s">
        <v>147</v>
      </c>
      <c r="AT208" s="213" t="s">
        <v>149</v>
      </c>
      <c r="AU208" s="213" t="s">
        <v>88</v>
      </c>
      <c r="AY208" s="16" t="s">
        <v>148</v>
      </c>
      <c r="BE208" s="214">
        <f>IF(N208="základní",J208,0)</f>
        <v>0</v>
      </c>
      <c r="BF208" s="214">
        <f>IF(N208="snížená",J208,0)</f>
        <v>0</v>
      </c>
      <c r="BG208" s="214">
        <f>IF(N208="zákl. přenesená",J208,0)</f>
        <v>0</v>
      </c>
      <c r="BH208" s="214">
        <f>IF(N208="sníž. přenesená",J208,0)</f>
        <v>0</v>
      </c>
      <c r="BI208" s="214">
        <f>IF(N208="nulová",J208,0)</f>
        <v>0</v>
      </c>
      <c r="BJ208" s="16" t="s">
        <v>86</v>
      </c>
      <c r="BK208" s="214">
        <f>ROUND(I208*H208,2)</f>
        <v>0</v>
      </c>
      <c r="BL208" s="16" t="s">
        <v>147</v>
      </c>
      <c r="BM208" s="213" t="s">
        <v>677</v>
      </c>
    </row>
    <row r="209" spans="1:65" s="2" customFormat="1" ht="16.5" customHeight="1">
      <c r="A209" s="33"/>
      <c r="B209" s="34"/>
      <c r="C209" s="201" t="s">
        <v>354</v>
      </c>
      <c r="D209" s="201" t="s">
        <v>149</v>
      </c>
      <c r="E209" s="202" t="s">
        <v>678</v>
      </c>
      <c r="F209" s="203" t="s">
        <v>679</v>
      </c>
      <c r="G209" s="204" t="s">
        <v>186</v>
      </c>
      <c r="H209" s="205">
        <v>113184</v>
      </c>
      <c r="I209" s="206"/>
      <c r="J209" s="207">
        <f>ROUND(I209*H209,2)</f>
        <v>0</v>
      </c>
      <c r="K209" s="208"/>
      <c r="L209" s="38"/>
      <c r="M209" s="209" t="s">
        <v>1</v>
      </c>
      <c r="N209" s="210" t="s">
        <v>43</v>
      </c>
      <c r="O209" s="70"/>
      <c r="P209" s="211">
        <f>O209*H209</f>
        <v>0</v>
      </c>
      <c r="Q209" s="211">
        <v>0</v>
      </c>
      <c r="R209" s="211">
        <f>Q209*H209</f>
        <v>0</v>
      </c>
      <c r="S209" s="211">
        <v>0</v>
      </c>
      <c r="T209" s="212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213" t="s">
        <v>147</v>
      </c>
      <c r="AT209" s="213" t="s">
        <v>149</v>
      </c>
      <c r="AU209" s="213" t="s">
        <v>88</v>
      </c>
      <c r="AY209" s="16" t="s">
        <v>148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16" t="s">
        <v>86</v>
      </c>
      <c r="BK209" s="214">
        <f>ROUND(I209*H209,2)</f>
        <v>0</v>
      </c>
      <c r="BL209" s="16" t="s">
        <v>147</v>
      </c>
      <c r="BM209" s="213" t="s">
        <v>680</v>
      </c>
    </row>
    <row r="210" spans="2:51" s="13" customFormat="1" ht="12">
      <c r="B210" s="221"/>
      <c r="C210" s="222"/>
      <c r="D210" s="215" t="s">
        <v>163</v>
      </c>
      <c r="E210" s="223" t="s">
        <v>1</v>
      </c>
      <c r="F210" s="224" t="s">
        <v>671</v>
      </c>
      <c r="G210" s="222"/>
      <c r="H210" s="225">
        <v>113184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163</v>
      </c>
      <c r="AU210" s="231" t="s">
        <v>88</v>
      </c>
      <c r="AV210" s="13" t="s">
        <v>88</v>
      </c>
      <c r="AW210" s="13" t="s">
        <v>34</v>
      </c>
      <c r="AX210" s="13" t="s">
        <v>86</v>
      </c>
      <c r="AY210" s="231" t="s">
        <v>148</v>
      </c>
    </row>
    <row r="211" spans="1:65" s="2" customFormat="1" ht="16.5" customHeight="1">
      <c r="A211" s="33"/>
      <c r="B211" s="34"/>
      <c r="C211" s="201" t="s">
        <v>359</v>
      </c>
      <c r="D211" s="201" t="s">
        <v>149</v>
      </c>
      <c r="E211" s="202" t="s">
        <v>681</v>
      </c>
      <c r="F211" s="203" t="s">
        <v>682</v>
      </c>
      <c r="G211" s="204" t="s">
        <v>186</v>
      </c>
      <c r="H211" s="205">
        <v>1257.6</v>
      </c>
      <c r="I211" s="206"/>
      <c r="J211" s="207">
        <f>ROUND(I211*H211,2)</f>
        <v>0</v>
      </c>
      <c r="K211" s="208"/>
      <c r="L211" s="38"/>
      <c r="M211" s="209" t="s">
        <v>1</v>
      </c>
      <c r="N211" s="210" t="s">
        <v>43</v>
      </c>
      <c r="O211" s="70"/>
      <c r="P211" s="211">
        <f>O211*H211</f>
        <v>0</v>
      </c>
      <c r="Q211" s="211">
        <v>0</v>
      </c>
      <c r="R211" s="211">
        <f>Q211*H211</f>
        <v>0</v>
      </c>
      <c r="S211" s="211">
        <v>0</v>
      </c>
      <c r="T211" s="212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13" t="s">
        <v>147</v>
      </c>
      <c r="AT211" s="213" t="s">
        <v>149</v>
      </c>
      <c r="AU211" s="213" t="s">
        <v>88</v>
      </c>
      <c r="AY211" s="16" t="s">
        <v>148</v>
      </c>
      <c r="BE211" s="214">
        <f>IF(N211="základní",J211,0)</f>
        <v>0</v>
      </c>
      <c r="BF211" s="214">
        <f>IF(N211="snížená",J211,0)</f>
        <v>0</v>
      </c>
      <c r="BG211" s="214">
        <f>IF(N211="zákl. přenesená",J211,0)</f>
        <v>0</v>
      </c>
      <c r="BH211" s="214">
        <f>IF(N211="sníž. přenesená",J211,0)</f>
        <v>0</v>
      </c>
      <c r="BI211" s="214">
        <f>IF(N211="nulová",J211,0)</f>
        <v>0</v>
      </c>
      <c r="BJ211" s="16" t="s">
        <v>86</v>
      </c>
      <c r="BK211" s="214">
        <f>ROUND(I211*H211,2)</f>
        <v>0</v>
      </c>
      <c r="BL211" s="16" t="s">
        <v>147</v>
      </c>
      <c r="BM211" s="213" t="s">
        <v>683</v>
      </c>
    </row>
    <row r="212" spans="1:65" s="2" customFormat="1" ht="16.5" customHeight="1">
      <c r="A212" s="33"/>
      <c r="B212" s="34"/>
      <c r="C212" s="201" t="s">
        <v>364</v>
      </c>
      <c r="D212" s="201" t="s">
        <v>149</v>
      </c>
      <c r="E212" s="202" t="s">
        <v>684</v>
      </c>
      <c r="F212" s="203" t="s">
        <v>685</v>
      </c>
      <c r="G212" s="204" t="s">
        <v>186</v>
      </c>
      <c r="H212" s="205">
        <v>135.8</v>
      </c>
      <c r="I212" s="206"/>
      <c r="J212" s="207">
        <f>ROUND(I212*H212,2)</f>
        <v>0</v>
      </c>
      <c r="K212" s="208"/>
      <c r="L212" s="38"/>
      <c r="M212" s="209" t="s">
        <v>1</v>
      </c>
      <c r="N212" s="210" t="s">
        <v>43</v>
      </c>
      <c r="O212" s="70"/>
      <c r="P212" s="211">
        <f>O212*H212</f>
        <v>0</v>
      </c>
      <c r="Q212" s="211">
        <v>2E-05</v>
      </c>
      <c r="R212" s="211">
        <f>Q212*H212</f>
        <v>0.0027160000000000005</v>
      </c>
      <c r="S212" s="211">
        <v>0</v>
      </c>
      <c r="T212" s="21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13" t="s">
        <v>147</v>
      </c>
      <c r="AT212" s="213" t="s">
        <v>149</v>
      </c>
      <c r="AU212" s="213" t="s">
        <v>88</v>
      </c>
      <c r="AY212" s="16" t="s">
        <v>148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16" t="s">
        <v>86</v>
      </c>
      <c r="BK212" s="214">
        <f>ROUND(I212*H212,2)</f>
        <v>0</v>
      </c>
      <c r="BL212" s="16" t="s">
        <v>147</v>
      </c>
      <c r="BM212" s="213" t="s">
        <v>686</v>
      </c>
    </row>
    <row r="213" spans="1:65" s="2" customFormat="1" ht="21.75" customHeight="1">
      <c r="A213" s="33"/>
      <c r="B213" s="34"/>
      <c r="C213" s="201" t="s">
        <v>369</v>
      </c>
      <c r="D213" s="201" t="s">
        <v>149</v>
      </c>
      <c r="E213" s="202" t="s">
        <v>687</v>
      </c>
      <c r="F213" s="203" t="s">
        <v>688</v>
      </c>
      <c r="G213" s="204" t="s">
        <v>186</v>
      </c>
      <c r="H213" s="205">
        <v>37.95</v>
      </c>
      <c r="I213" s="206"/>
      <c r="J213" s="207">
        <f>ROUND(I213*H213,2)</f>
        <v>0</v>
      </c>
      <c r="K213" s="208"/>
      <c r="L213" s="38"/>
      <c r="M213" s="209" t="s">
        <v>1</v>
      </c>
      <c r="N213" s="210" t="s">
        <v>43</v>
      </c>
      <c r="O213" s="70"/>
      <c r="P213" s="211">
        <f>O213*H213</f>
        <v>0</v>
      </c>
      <c r="Q213" s="211">
        <v>0</v>
      </c>
      <c r="R213" s="211">
        <f>Q213*H213</f>
        <v>0</v>
      </c>
      <c r="S213" s="211">
        <v>0.18</v>
      </c>
      <c r="T213" s="212">
        <f>S213*H213</f>
        <v>6.831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13" t="s">
        <v>147</v>
      </c>
      <c r="AT213" s="213" t="s">
        <v>149</v>
      </c>
      <c r="AU213" s="213" t="s">
        <v>88</v>
      </c>
      <c r="AY213" s="16" t="s">
        <v>148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16" t="s">
        <v>86</v>
      </c>
      <c r="BK213" s="214">
        <f>ROUND(I213*H213,2)</f>
        <v>0</v>
      </c>
      <c r="BL213" s="16" t="s">
        <v>147</v>
      </c>
      <c r="BM213" s="213" t="s">
        <v>689</v>
      </c>
    </row>
    <row r="214" spans="2:51" s="13" customFormat="1" ht="22.5">
      <c r="B214" s="221"/>
      <c r="C214" s="222"/>
      <c r="D214" s="215" t="s">
        <v>163</v>
      </c>
      <c r="E214" s="223" t="s">
        <v>1</v>
      </c>
      <c r="F214" s="224" t="s">
        <v>690</v>
      </c>
      <c r="G214" s="222"/>
      <c r="H214" s="225">
        <v>37.95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163</v>
      </c>
      <c r="AU214" s="231" t="s">
        <v>88</v>
      </c>
      <c r="AV214" s="13" t="s">
        <v>88</v>
      </c>
      <c r="AW214" s="13" t="s">
        <v>34</v>
      </c>
      <c r="AX214" s="13" t="s">
        <v>86</v>
      </c>
      <c r="AY214" s="231" t="s">
        <v>148</v>
      </c>
    </row>
    <row r="215" spans="1:65" s="2" customFormat="1" ht="21.75" customHeight="1">
      <c r="A215" s="33"/>
      <c r="B215" s="34"/>
      <c r="C215" s="201" t="s">
        <v>373</v>
      </c>
      <c r="D215" s="201" t="s">
        <v>149</v>
      </c>
      <c r="E215" s="202" t="s">
        <v>691</v>
      </c>
      <c r="F215" s="203" t="s">
        <v>692</v>
      </c>
      <c r="G215" s="204" t="s">
        <v>186</v>
      </c>
      <c r="H215" s="205">
        <v>105.38</v>
      </c>
      <c r="I215" s="206"/>
      <c r="J215" s="207">
        <f>ROUND(I215*H215,2)</f>
        <v>0</v>
      </c>
      <c r="K215" s="208"/>
      <c r="L215" s="38"/>
      <c r="M215" s="209" t="s">
        <v>1</v>
      </c>
      <c r="N215" s="210" t="s">
        <v>43</v>
      </c>
      <c r="O215" s="70"/>
      <c r="P215" s="211">
        <f>O215*H215</f>
        <v>0</v>
      </c>
      <c r="Q215" s="211">
        <v>0</v>
      </c>
      <c r="R215" s="211">
        <f>Q215*H215</f>
        <v>0</v>
      </c>
      <c r="S215" s="211">
        <v>0.054</v>
      </c>
      <c r="T215" s="212">
        <f>S215*H215</f>
        <v>5.690519999999999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13" t="s">
        <v>147</v>
      </c>
      <c r="AT215" s="213" t="s">
        <v>149</v>
      </c>
      <c r="AU215" s="213" t="s">
        <v>88</v>
      </c>
      <c r="AY215" s="16" t="s">
        <v>148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16" t="s">
        <v>86</v>
      </c>
      <c r="BK215" s="214">
        <f>ROUND(I215*H215,2)</f>
        <v>0</v>
      </c>
      <c r="BL215" s="16" t="s">
        <v>147</v>
      </c>
      <c r="BM215" s="213" t="s">
        <v>693</v>
      </c>
    </row>
    <row r="216" spans="1:65" s="2" customFormat="1" ht="21.75" customHeight="1">
      <c r="A216" s="33"/>
      <c r="B216" s="34"/>
      <c r="C216" s="201" t="s">
        <v>378</v>
      </c>
      <c r="D216" s="201" t="s">
        <v>149</v>
      </c>
      <c r="E216" s="202" t="s">
        <v>694</v>
      </c>
      <c r="F216" s="203" t="s">
        <v>695</v>
      </c>
      <c r="G216" s="204" t="s">
        <v>186</v>
      </c>
      <c r="H216" s="205">
        <v>25.42</v>
      </c>
      <c r="I216" s="206"/>
      <c r="J216" s="207">
        <f>ROUND(I216*H216,2)</f>
        <v>0</v>
      </c>
      <c r="K216" s="208"/>
      <c r="L216" s="38"/>
      <c r="M216" s="209" t="s">
        <v>1</v>
      </c>
      <c r="N216" s="210" t="s">
        <v>43</v>
      </c>
      <c r="O216" s="70"/>
      <c r="P216" s="211">
        <f>O216*H216</f>
        <v>0</v>
      </c>
      <c r="Q216" s="211">
        <v>0</v>
      </c>
      <c r="R216" s="211">
        <f>Q216*H216</f>
        <v>0</v>
      </c>
      <c r="S216" s="211">
        <v>0.063</v>
      </c>
      <c r="T216" s="212">
        <f>S216*H216</f>
        <v>1.60146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213" t="s">
        <v>147</v>
      </c>
      <c r="AT216" s="213" t="s">
        <v>149</v>
      </c>
      <c r="AU216" s="213" t="s">
        <v>88</v>
      </c>
      <c r="AY216" s="16" t="s">
        <v>148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16" t="s">
        <v>86</v>
      </c>
      <c r="BK216" s="214">
        <f>ROUND(I216*H216,2)</f>
        <v>0</v>
      </c>
      <c r="BL216" s="16" t="s">
        <v>147</v>
      </c>
      <c r="BM216" s="213" t="s">
        <v>696</v>
      </c>
    </row>
    <row r="217" spans="1:65" s="2" customFormat="1" ht="33" customHeight="1">
      <c r="A217" s="33"/>
      <c r="B217" s="34"/>
      <c r="C217" s="201" t="s">
        <v>382</v>
      </c>
      <c r="D217" s="201" t="s">
        <v>149</v>
      </c>
      <c r="E217" s="202" t="s">
        <v>697</v>
      </c>
      <c r="F217" s="203" t="s">
        <v>698</v>
      </c>
      <c r="G217" s="204" t="s">
        <v>186</v>
      </c>
      <c r="H217" s="205">
        <v>1131</v>
      </c>
      <c r="I217" s="206"/>
      <c r="J217" s="207">
        <f>ROUND(I217*H217,2)</f>
        <v>0</v>
      </c>
      <c r="K217" s="208"/>
      <c r="L217" s="38"/>
      <c r="M217" s="209" t="s">
        <v>1</v>
      </c>
      <c r="N217" s="210" t="s">
        <v>43</v>
      </c>
      <c r="O217" s="70"/>
      <c r="P217" s="211">
        <f>O217*H217</f>
        <v>0</v>
      </c>
      <c r="Q217" s="211">
        <v>0</v>
      </c>
      <c r="R217" s="211">
        <f>Q217*H217</f>
        <v>0</v>
      </c>
      <c r="S217" s="211">
        <v>0.059</v>
      </c>
      <c r="T217" s="212">
        <f>S217*H217</f>
        <v>66.729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213" t="s">
        <v>147</v>
      </c>
      <c r="AT217" s="213" t="s">
        <v>149</v>
      </c>
      <c r="AU217" s="213" t="s">
        <v>88</v>
      </c>
      <c r="AY217" s="16" t="s">
        <v>148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6" t="s">
        <v>86</v>
      </c>
      <c r="BK217" s="214">
        <f>ROUND(I217*H217,2)</f>
        <v>0</v>
      </c>
      <c r="BL217" s="16" t="s">
        <v>147</v>
      </c>
      <c r="BM217" s="213" t="s">
        <v>699</v>
      </c>
    </row>
    <row r="218" spans="1:65" s="2" customFormat="1" ht="16.5" customHeight="1">
      <c r="A218" s="33"/>
      <c r="B218" s="34"/>
      <c r="C218" s="201" t="s">
        <v>387</v>
      </c>
      <c r="D218" s="201" t="s">
        <v>149</v>
      </c>
      <c r="E218" s="202" t="s">
        <v>700</v>
      </c>
      <c r="F218" s="203" t="s">
        <v>701</v>
      </c>
      <c r="G218" s="204" t="s">
        <v>161</v>
      </c>
      <c r="H218" s="205">
        <v>1</v>
      </c>
      <c r="I218" s="206"/>
      <c r="J218" s="207">
        <f>ROUND(I218*H218,2)</f>
        <v>0</v>
      </c>
      <c r="K218" s="208"/>
      <c r="L218" s="38"/>
      <c r="M218" s="209" t="s">
        <v>1</v>
      </c>
      <c r="N218" s="210" t="s">
        <v>43</v>
      </c>
      <c r="O218" s="70"/>
      <c r="P218" s="211">
        <f>O218*H218</f>
        <v>0</v>
      </c>
      <c r="Q218" s="211">
        <v>0.54034</v>
      </c>
      <c r="R218" s="211">
        <f>Q218*H218</f>
        <v>0.54034</v>
      </c>
      <c r="S218" s="211">
        <v>0</v>
      </c>
      <c r="T218" s="21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213" t="s">
        <v>147</v>
      </c>
      <c r="AT218" s="213" t="s">
        <v>149</v>
      </c>
      <c r="AU218" s="213" t="s">
        <v>88</v>
      </c>
      <c r="AY218" s="16" t="s">
        <v>148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16" t="s">
        <v>86</v>
      </c>
      <c r="BK218" s="214">
        <f>ROUND(I218*H218,2)</f>
        <v>0</v>
      </c>
      <c r="BL218" s="16" t="s">
        <v>147</v>
      </c>
      <c r="BM218" s="213" t="s">
        <v>702</v>
      </c>
    </row>
    <row r="219" spans="1:65" s="2" customFormat="1" ht="16.5" customHeight="1">
      <c r="A219" s="33"/>
      <c r="B219" s="34"/>
      <c r="C219" s="232" t="s">
        <v>391</v>
      </c>
      <c r="D219" s="232" t="s">
        <v>239</v>
      </c>
      <c r="E219" s="233" t="s">
        <v>703</v>
      </c>
      <c r="F219" s="234" t="s">
        <v>704</v>
      </c>
      <c r="G219" s="235" t="s">
        <v>705</v>
      </c>
      <c r="H219" s="236">
        <v>0.333</v>
      </c>
      <c r="I219" s="237"/>
      <c r="J219" s="238">
        <f>ROUND(I219*H219,2)</f>
        <v>0</v>
      </c>
      <c r="K219" s="239"/>
      <c r="L219" s="240"/>
      <c r="M219" s="241" t="s">
        <v>1</v>
      </c>
      <c r="N219" s="242" t="s">
        <v>43</v>
      </c>
      <c r="O219" s="70"/>
      <c r="P219" s="211">
        <f>O219*H219</f>
        <v>0</v>
      </c>
      <c r="Q219" s="211">
        <v>4.1</v>
      </c>
      <c r="R219" s="211">
        <f>Q219*H219</f>
        <v>1.3653</v>
      </c>
      <c r="S219" s="211">
        <v>0</v>
      </c>
      <c r="T219" s="21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13" t="s">
        <v>191</v>
      </c>
      <c r="AT219" s="213" t="s">
        <v>239</v>
      </c>
      <c r="AU219" s="213" t="s">
        <v>88</v>
      </c>
      <c r="AY219" s="16" t="s">
        <v>148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16" t="s">
        <v>86</v>
      </c>
      <c r="BK219" s="214">
        <f>ROUND(I219*H219,2)</f>
        <v>0</v>
      </c>
      <c r="BL219" s="16" t="s">
        <v>147</v>
      </c>
      <c r="BM219" s="213" t="s">
        <v>706</v>
      </c>
    </row>
    <row r="220" spans="2:51" s="13" customFormat="1" ht="12">
      <c r="B220" s="221"/>
      <c r="C220" s="222"/>
      <c r="D220" s="215" t="s">
        <v>163</v>
      </c>
      <c r="E220" s="222"/>
      <c r="F220" s="224" t="s">
        <v>707</v>
      </c>
      <c r="G220" s="222"/>
      <c r="H220" s="225">
        <v>0.333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163</v>
      </c>
      <c r="AU220" s="231" t="s">
        <v>88</v>
      </c>
      <c r="AV220" s="13" t="s">
        <v>88</v>
      </c>
      <c r="AW220" s="13" t="s">
        <v>4</v>
      </c>
      <c r="AX220" s="13" t="s">
        <v>86</v>
      </c>
      <c r="AY220" s="231" t="s">
        <v>148</v>
      </c>
    </row>
    <row r="221" spans="2:63" s="12" customFormat="1" ht="22.9" customHeight="1">
      <c r="B221" s="187"/>
      <c r="C221" s="188"/>
      <c r="D221" s="189" t="s">
        <v>77</v>
      </c>
      <c r="E221" s="219" t="s">
        <v>189</v>
      </c>
      <c r="F221" s="219" t="s">
        <v>708</v>
      </c>
      <c r="G221" s="188"/>
      <c r="H221" s="188"/>
      <c r="I221" s="191"/>
      <c r="J221" s="220">
        <f>BK221</f>
        <v>0</v>
      </c>
      <c r="K221" s="188"/>
      <c r="L221" s="193"/>
      <c r="M221" s="194"/>
      <c r="N221" s="195"/>
      <c r="O221" s="195"/>
      <c r="P221" s="196">
        <f>SUM(P222:P230)</f>
        <v>0</v>
      </c>
      <c r="Q221" s="195"/>
      <c r="R221" s="196">
        <f>SUM(R222:R230)</f>
        <v>0</v>
      </c>
      <c r="S221" s="195"/>
      <c r="T221" s="197">
        <f>SUM(T222:T230)</f>
        <v>0</v>
      </c>
      <c r="AR221" s="198" t="s">
        <v>86</v>
      </c>
      <c r="AT221" s="199" t="s">
        <v>77</v>
      </c>
      <c r="AU221" s="199" t="s">
        <v>86</v>
      </c>
      <c r="AY221" s="198" t="s">
        <v>148</v>
      </c>
      <c r="BK221" s="200">
        <f>SUM(BK222:BK230)</f>
        <v>0</v>
      </c>
    </row>
    <row r="222" spans="1:65" s="2" customFormat="1" ht="21.75" customHeight="1">
      <c r="A222" s="33"/>
      <c r="B222" s="34"/>
      <c r="C222" s="201" t="s">
        <v>395</v>
      </c>
      <c r="D222" s="201" t="s">
        <v>149</v>
      </c>
      <c r="E222" s="202" t="s">
        <v>192</v>
      </c>
      <c r="F222" s="203" t="s">
        <v>193</v>
      </c>
      <c r="G222" s="204" t="s">
        <v>194</v>
      </c>
      <c r="H222" s="205">
        <v>82.434</v>
      </c>
      <c r="I222" s="206"/>
      <c r="J222" s="207">
        <f>ROUND(I222*H222,2)</f>
        <v>0</v>
      </c>
      <c r="K222" s="208"/>
      <c r="L222" s="38"/>
      <c r="M222" s="209" t="s">
        <v>1</v>
      </c>
      <c r="N222" s="210" t="s">
        <v>43</v>
      </c>
      <c r="O222" s="70"/>
      <c r="P222" s="211">
        <f>O222*H222</f>
        <v>0</v>
      </c>
      <c r="Q222" s="211">
        <v>0</v>
      </c>
      <c r="R222" s="211">
        <f>Q222*H222</f>
        <v>0</v>
      </c>
      <c r="S222" s="211">
        <v>0</v>
      </c>
      <c r="T222" s="21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13" t="s">
        <v>147</v>
      </c>
      <c r="AT222" s="213" t="s">
        <v>149</v>
      </c>
      <c r="AU222" s="213" t="s">
        <v>88</v>
      </c>
      <c r="AY222" s="16" t="s">
        <v>148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16" t="s">
        <v>86</v>
      </c>
      <c r="BK222" s="214">
        <f>ROUND(I222*H222,2)</f>
        <v>0</v>
      </c>
      <c r="BL222" s="16" t="s">
        <v>147</v>
      </c>
      <c r="BM222" s="213" t="s">
        <v>709</v>
      </c>
    </row>
    <row r="223" spans="1:65" s="2" customFormat="1" ht="21.75" customHeight="1">
      <c r="A223" s="33"/>
      <c r="B223" s="34"/>
      <c r="C223" s="201" t="s">
        <v>399</v>
      </c>
      <c r="D223" s="201" t="s">
        <v>149</v>
      </c>
      <c r="E223" s="202" t="s">
        <v>196</v>
      </c>
      <c r="F223" s="203" t="s">
        <v>197</v>
      </c>
      <c r="G223" s="204" t="s">
        <v>194</v>
      </c>
      <c r="H223" s="205">
        <v>82.434</v>
      </c>
      <c r="I223" s="206"/>
      <c r="J223" s="207">
        <f>ROUND(I223*H223,2)</f>
        <v>0</v>
      </c>
      <c r="K223" s="208"/>
      <c r="L223" s="38"/>
      <c r="M223" s="209" t="s">
        <v>1</v>
      </c>
      <c r="N223" s="210" t="s">
        <v>43</v>
      </c>
      <c r="O223" s="70"/>
      <c r="P223" s="211">
        <f>O223*H223</f>
        <v>0</v>
      </c>
      <c r="Q223" s="211">
        <v>0</v>
      </c>
      <c r="R223" s="211">
        <f>Q223*H223</f>
        <v>0</v>
      </c>
      <c r="S223" s="211">
        <v>0</v>
      </c>
      <c r="T223" s="21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213" t="s">
        <v>147</v>
      </c>
      <c r="AT223" s="213" t="s">
        <v>149</v>
      </c>
      <c r="AU223" s="213" t="s">
        <v>88</v>
      </c>
      <c r="AY223" s="16" t="s">
        <v>148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16" t="s">
        <v>86</v>
      </c>
      <c r="BK223" s="214">
        <f>ROUND(I223*H223,2)</f>
        <v>0</v>
      </c>
      <c r="BL223" s="16" t="s">
        <v>147</v>
      </c>
      <c r="BM223" s="213" t="s">
        <v>710</v>
      </c>
    </row>
    <row r="224" spans="1:65" s="2" customFormat="1" ht="21.75" customHeight="1">
      <c r="A224" s="33"/>
      <c r="B224" s="34"/>
      <c r="C224" s="201" t="s">
        <v>404</v>
      </c>
      <c r="D224" s="201" t="s">
        <v>149</v>
      </c>
      <c r="E224" s="202" t="s">
        <v>200</v>
      </c>
      <c r="F224" s="203" t="s">
        <v>201</v>
      </c>
      <c r="G224" s="204" t="s">
        <v>194</v>
      </c>
      <c r="H224" s="205">
        <v>1566.246</v>
      </c>
      <c r="I224" s="206"/>
      <c r="J224" s="207">
        <f>ROUND(I224*H224,2)</f>
        <v>0</v>
      </c>
      <c r="K224" s="208"/>
      <c r="L224" s="38"/>
      <c r="M224" s="209" t="s">
        <v>1</v>
      </c>
      <c r="N224" s="210" t="s">
        <v>43</v>
      </c>
      <c r="O224" s="70"/>
      <c r="P224" s="211">
        <f>O224*H224</f>
        <v>0</v>
      </c>
      <c r="Q224" s="211">
        <v>0</v>
      </c>
      <c r="R224" s="211">
        <f>Q224*H224</f>
        <v>0</v>
      </c>
      <c r="S224" s="211">
        <v>0</v>
      </c>
      <c r="T224" s="21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213" t="s">
        <v>147</v>
      </c>
      <c r="AT224" s="213" t="s">
        <v>149</v>
      </c>
      <c r="AU224" s="213" t="s">
        <v>88</v>
      </c>
      <c r="AY224" s="16" t="s">
        <v>148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16" t="s">
        <v>86</v>
      </c>
      <c r="BK224" s="214">
        <f>ROUND(I224*H224,2)</f>
        <v>0</v>
      </c>
      <c r="BL224" s="16" t="s">
        <v>147</v>
      </c>
      <c r="BM224" s="213" t="s">
        <v>711</v>
      </c>
    </row>
    <row r="225" spans="2:51" s="13" customFormat="1" ht="12">
      <c r="B225" s="221"/>
      <c r="C225" s="222"/>
      <c r="D225" s="215" t="s">
        <v>163</v>
      </c>
      <c r="E225" s="222"/>
      <c r="F225" s="224" t="s">
        <v>712</v>
      </c>
      <c r="G225" s="222"/>
      <c r="H225" s="225">
        <v>1566.246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163</v>
      </c>
      <c r="AU225" s="231" t="s">
        <v>88</v>
      </c>
      <c r="AV225" s="13" t="s">
        <v>88</v>
      </c>
      <c r="AW225" s="13" t="s">
        <v>4</v>
      </c>
      <c r="AX225" s="13" t="s">
        <v>86</v>
      </c>
      <c r="AY225" s="231" t="s">
        <v>148</v>
      </c>
    </row>
    <row r="226" spans="1:65" s="2" customFormat="1" ht="21.75" customHeight="1">
      <c r="A226" s="33"/>
      <c r="B226" s="34"/>
      <c r="C226" s="201" t="s">
        <v>408</v>
      </c>
      <c r="D226" s="201" t="s">
        <v>149</v>
      </c>
      <c r="E226" s="202" t="s">
        <v>205</v>
      </c>
      <c r="F226" s="203" t="s">
        <v>206</v>
      </c>
      <c r="G226" s="204" t="s">
        <v>194</v>
      </c>
      <c r="H226" s="205">
        <v>0.8</v>
      </c>
      <c r="I226" s="206"/>
      <c r="J226" s="207">
        <f>ROUND(I226*H226,2)</f>
        <v>0</v>
      </c>
      <c r="K226" s="208"/>
      <c r="L226" s="38"/>
      <c r="M226" s="209" t="s">
        <v>1</v>
      </c>
      <c r="N226" s="210" t="s">
        <v>43</v>
      </c>
      <c r="O226" s="70"/>
      <c r="P226" s="211">
        <f>O226*H226</f>
        <v>0</v>
      </c>
      <c r="Q226" s="211">
        <v>0</v>
      </c>
      <c r="R226" s="211">
        <f>Q226*H226</f>
        <v>0</v>
      </c>
      <c r="S226" s="211">
        <v>0</v>
      </c>
      <c r="T226" s="21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13" t="s">
        <v>147</v>
      </c>
      <c r="AT226" s="213" t="s">
        <v>149</v>
      </c>
      <c r="AU226" s="213" t="s">
        <v>88</v>
      </c>
      <c r="AY226" s="16" t="s">
        <v>148</v>
      </c>
      <c r="BE226" s="214">
        <f>IF(N226="základní",J226,0)</f>
        <v>0</v>
      </c>
      <c r="BF226" s="214">
        <f>IF(N226="snížená",J226,0)</f>
        <v>0</v>
      </c>
      <c r="BG226" s="214">
        <f>IF(N226="zákl. přenesená",J226,0)</f>
        <v>0</v>
      </c>
      <c r="BH226" s="214">
        <f>IF(N226="sníž. přenesená",J226,0)</f>
        <v>0</v>
      </c>
      <c r="BI226" s="214">
        <f>IF(N226="nulová",J226,0)</f>
        <v>0</v>
      </c>
      <c r="BJ226" s="16" t="s">
        <v>86</v>
      </c>
      <c r="BK226" s="214">
        <f>ROUND(I226*H226,2)</f>
        <v>0</v>
      </c>
      <c r="BL226" s="16" t="s">
        <v>147</v>
      </c>
      <c r="BM226" s="213" t="s">
        <v>713</v>
      </c>
    </row>
    <row r="227" spans="1:47" s="2" customFormat="1" ht="78">
      <c r="A227" s="33"/>
      <c r="B227" s="34"/>
      <c r="C227" s="35"/>
      <c r="D227" s="215" t="s">
        <v>153</v>
      </c>
      <c r="E227" s="35"/>
      <c r="F227" s="216" t="s">
        <v>208</v>
      </c>
      <c r="G227" s="35"/>
      <c r="H227" s="35"/>
      <c r="I227" s="114"/>
      <c r="J227" s="35"/>
      <c r="K227" s="35"/>
      <c r="L227" s="38"/>
      <c r="M227" s="217"/>
      <c r="N227" s="218"/>
      <c r="O227" s="70"/>
      <c r="P227" s="70"/>
      <c r="Q227" s="70"/>
      <c r="R227" s="70"/>
      <c r="S227" s="70"/>
      <c r="T227" s="71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6" t="s">
        <v>153</v>
      </c>
      <c r="AU227" s="16" t="s">
        <v>88</v>
      </c>
    </row>
    <row r="228" spans="1:65" s="2" customFormat="1" ht="21.75" customHeight="1">
      <c r="A228" s="33"/>
      <c r="B228" s="34"/>
      <c r="C228" s="201" t="s">
        <v>413</v>
      </c>
      <c r="D228" s="201" t="s">
        <v>149</v>
      </c>
      <c r="E228" s="202" t="s">
        <v>714</v>
      </c>
      <c r="F228" s="203" t="s">
        <v>715</v>
      </c>
      <c r="G228" s="204" t="s">
        <v>194</v>
      </c>
      <c r="H228" s="205">
        <v>66.729</v>
      </c>
      <c r="I228" s="206"/>
      <c r="J228" s="207">
        <f>ROUND(I228*H228,2)</f>
        <v>0</v>
      </c>
      <c r="K228" s="208"/>
      <c r="L228" s="38"/>
      <c r="M228" s="209" t="s">
        <v>1</v>
      </c>
      <c r="N228" s="210" t="s">
        <v>43</v>
      </c>
      <c r="O228" s="70"/>
      <c r="P228" s="211">
        <f>O228*H228</f>
        <v>0</v>
      </c>
      <c r="Q228" s="211">
        <v>0</v>
      </c>
      <c r="R228" s="211">
        <f>Q228*H228</f>
        <v>0</v>
      </c>
      <c r="S228" s="211">
        <v>0</v>
      </c>
      <c r="T228" s="21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13" t="s">
        <v>147</v>
      </c>
      <c r="AT228" s="213" t="s">
        <v>149</v>
      </c>
      <c r="AU228" s="213" t="s">
        <v>88</v>
      </c>
      <c r="AY228" s="16" t="s">
        <v>148</v>
      </c>
      <c r="BE228" s="214">
        <f>IF(N228="základní",J228,0)</f>
        <v>0</v>
      </c>
      <c r="BF228" s="214">
        <f>IF(N228="snížená",J228,0)</f>
        <v>0</v>
      </c>
      <c r="BG228" s="214">
        <f>IF(N228="zákl. přenesená",J228,0)</f>
        <v>0</v>
      </c>
      <c r="BH228" s="214">
        <f>IF(N228="sníž. přenesená",J228,0)</f>
        <v>0</v>
      </c>
      <c r="BI228" s="214">
        <f>IF(N228="nulová",J228,0)</f>
        <v>0</v>
      </c>
      <c r="BJ228" s="16" t="s">
        <v>86</v>
      </c>
      <c r="BK228" s="214">
        <f>ROUND(I228*H228,2)</f>
        <v>0</v>
      </c>
      <c r="BL228" s="16" t="s">
        <v>147</v>
      </c>
      <c r="BM228" s="213" t="s">
        <v>716</v>
      </c>
    </row>
    <row r="229" spans="1:65" s="2" customFormat="1" ht="21.75" customHeight="1">
      <c r="A229" s="33"/>
      <c r="B229" s="34"/>
      <c r="C229" s="201" t="s">
        <v>417</v>
      </c>
      <c r="D229" s="201" t="s">
        <v>149</v>
      </c>
      <c r="E229" s="202" t="s">
        <v>221</v>
      </c>
      <c r="F229" s="203" t="s">
        <v>222</v>
      </c>
      <c r="G229" s="204" t="s">
        <v>194</v>
      </c>
      <c r="H229" s="205">
        <v>14.905</v>
      </c>
      <c r="I229" s="206"/>
      <c r="J229" s="207">
        <f>ROUND(I229*H229,2)</f>
        <v>0</v>
      </c>
      <c r="K229" s="208"/>
      <c r="L229" s="38"/>
      <c r="M229" s="209" t="s">
        <v>1</v>
      </c>
      <c r="N229" s="210" t="s">
        <v>43</v>
      </c>
      <c r="O229" s="70"/>
      <c r="P229" s="211">
        <f>O229*H229</f>
        <v>0</v>
      </c>
      <c r="Q229" s="211">
        <v>0</v>
      </c>
      <c r="R229" s="211">
        <f>Q229*H229</f>
        <v>0</v>
      </c>
      <c r="S229" s="211">
        <v>0</v>
      </c>
      <c r="T229" s="212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213" t="s">
        <v>147</v>
      </c>
      <c r="AT229" s="213" t="s">
        <v>149</v>
      </c>
      <c r="AU229" s="213" t="s">
        <v>88</v>
      </c>
      <c r="AY229" s="16" t="s">
        <v>148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6" t="s">
        <v>86</v>
      </c>
      <c r="BK229" s="214">
        <f>ROUND(I229*H229,2)</f>
        <v>0</v>
      </c>
      <c r="BL229" s="16" t="s">
        <v>147</v>
      </c>
      <c r="BM229" s="213" t="s">
        <v>717</v>
      </c>
    </row>
    <row r="230" spans="2:51" s="13" customFormat="1" ht="12">
      <c r="B230" s="221"/>
      <c r="C230" s="222"/>
      <c r="D230" s="215" t="s">
        <v>163</v>
      </c>
      <c r="E230" s="223" t="s">
        <v>1</v>
      </c>
      <c r="F230" s="224" t="s">
        <v>718</v>
      </c>
      <c r="G230" s="222"/>
      <c r="H230" s="225">
        <v>14.905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163</v>
      </c>
      <c r="AU230" s="231" t="s">
        <v>88</v>
      </c>
      <c r="AV230" s="13" t="s">
        <v>88</v>
      </c>
      <c r="AW230" s="13" t="s">
        <v>34</v>
      </c>
      <c r="AX230" s="13" t="s">
        <v>86</v>
      </c>
      <c r="AY230" s="231" t="s">
        <v>148</v>
      </c>
    </row>
    <row r="231" spans="2:63" s="12" customFormat="1" ht="22.9" customHeight="1">
      <c r="B231" s="187"/>
      <c r="C231" s="188"/>
      <c r="D231" s="189" t="s">
        <v>77</v>
      </c>
      <c r="E231" s="219" t="s">
        <v>224</v>
      </c>
      <c r="F231" s="219" t="s">
        <v>225</v>
      </c>
      <c r="G231" s="188"/>
      <c r="H231" s="188"/>
      <c r="I231" s="191"/>
      <c r="J231" s="220">
        <f>BK231</f>
        <v>0</v>
      </c>
      <c r="K231" s="188"/>
      <c r="L231" s="193"/>
      <c r="M231" s="194"/>
      <c r="N231" s="195"/>
      <c r="O231" s="195"/>
      <c r="P231" s="196">
        <f>P232</f>
        <v>0</v>
      </c>
      <c r="Q231" s="195"/>
      <c r="R231" s="196">
        <f>R232</f>
        <v>0</v>
      </c>
      <c r="S231" s="195"/>
      <c r="T231" s="197">
        <f>T232</f>
        <v>0</v>
      </c>
      <c r="AR231" s="198" t="s">
        <v>86</v>
      </c>
      <c r="AT231" s="199" t="s">
        <v>77</v>
      </c>
      <c r="AU231" s="199" t="s">
        <v>86</v>
      </c>
      <c r="AY231" s="198" t="s">
        <v>148</v>
      </c>
      <c r="BK231" s="200">
        <f>BK232</f>
        <v>0</v>
      </c>
    </row>
    <row r="232" spans="1:65" s="2" customFormat="1" ht="16.5" customHeight="1">
      <c r="A232" s="33"/>
      <c r="B232" s="34"/>
      <c r="C232" s="201" t="s">
        <v>421</v>
      </c>
      <c r="D232" s="201" t="s">
        <v>149</v>
      </c>
      <c r="E232" s="202" t="s">
        <v>227</v>
      </c>
      <c r="F232" s="203" t="s">
        <v>228</v>
      </c>
      <c r="G232" s="204" t="s">
        <v>194</v>
      </c>
      <c r="H232" s="205">
        <v>76.79</v>
      </c>
      <c r="I232" s="206"/>
      <c r="J232" s="207">
        <f>ROUND(I232*H232,2)</f>
        <v>0</v>
      </c>
      <c r="K232" s="208"/>
      <c r="L232" s="38"/>
      <c r="M232" s="209" t="s">
        <v>1</v>
      </c>
      <c r="N232" s="210" t="s">
        <v>43</v>
      </c>
      <c r="O232" s="70"/>
      <c r="P232" s="211">
        <f>O232*H232</f>
        <v>0</v>
      </c>
      <c r="Q232" s="211">
        <v>0</v>
      </c>
      <c r="R232" s="211">
        <f>Q232*H232</f>
        <v>0</v>
      </c>
      <c r="S232" s="211">
        <v>0</v>
      </c>
      <c r="T232" s="21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13" t="s">
        <v>147</v>
      </c>
      <c r="AT232" s="213" t="s">
        <v>149</v>
      </c>
      <c r="AU232" s="213" t="s">
        <v>88</v>
      </c>
      <c r="AY232" s="16" t="s">
        <v>148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6" t="s">
        <v>86</v>
      </c>
      <c r="BK232" s="214">
        <f>ROUND(I232*H232,2)</f>
        <v>0</v>
      </c>
      <c r="BL232" s="16" t="s">
        <v>147</v>
      </c>
      <c r="BM232" s="213" t="s">
        <v>719</v>
      </c>
    </row>
    <row r="233" spans="2:63" s="12" customFormat="1" ht="25.9" customHeight="1">
      <c r="B233" s="187"/>
      <c r="C233" s="188"/>
      <c r="D233" s="189" t="s">
        <v>77</v>
      </c>
      <c r="E233" s="190" t="s">
        <v>230</v>
      </c>
      <c r="F233" s="190" t="s">
        <v>231</v>
      </c>
      <c r="G233" s="188"/>
      <c r="H233" s="188"/>
      <c r="I233" s="191"/>
      <c r="J233" s="192">
        <f>BK233</f>
        <v>0</v>
      </c>
      <c r="K233" s="188"/>
      <c r="L233" s="193"/>
      <c r="M233" s="194"/>
      <c r="N233" s="195"/>
      <c r="O233" s="195"/>
      <c r="P233" s="196">
        <f>P234+P236+P248+P252+P271+P346+P361+P369+P373</f>
        <v>0</v>
      </c>
      <c r="Q233" s="195"/>
      <c r="R233" s="196">
        <f>R234+R236+R248+R252+R271+R346+R361+R369+R373</f>
        <v>7.178604300000001</v>
      </c>
      <c r="S233" s="195"/>
      <c r="T233" s="197">
        <f>T234+T236+T248+T252+T271+T346+T361+T369+T373</f>
        <v>1.1543130000000001</v>
      </c>
      <c r="AR233" s="198" t="s">
        <v>88</v>
      </c>
      <c r="AT233" s="199" t="s">
        <v>77</v>
      </c>
      <c r="AU233" s="199" t="s">
        <v>78</v>
      </c>
      <c r="AY233" s="198" t="s">
        <v>148</v>
      </c>
      <c r="BK233" s="200">
        <f>BK234+BK236+BK248+BK252+BK271+BK346+BK361+BK369+BK373</f>
        <v>0</v>
      </c>
    </row>
    <row r="234" spans="2:63" s="12" customFormat="1" ht="22.9" customHeight="1">
      <c r="B234" s="187"/>
      <c r="C234" s="188"/>
      <c r="D234" s="189" t="s">
        <v>77</v>
      </c>
      <c r="E234" s="219" t="s">
        <v>720</v>
      </c>
      <c r="F234" s="219" t="s">
        <v>721</v>
      </c>
      <c r="G234" s="188"/>
      <c r="H234" s="188"/>
      <c r="I234" s="191"/>
      <c r="J234" s="220">
        <f>BK234</f>
        <v>0</v>
      </c>
      <c r="K234" s="188"/>
      <c r="L234" s="193"/>
      <c r="M234" s="194"/>
      <c r="N234" s="195"/>
      <c r="O234" s="195"/>
      <c r="P234" s="196">
        <f>P235</f>
        <v>0</v>
      </c>
      <c r="Q234" s="195"/>
      <c r="R234" s="196">
        <f>R235</f>
        <v>0</v>
      </c>
      <c r="S234" s="195"/>
      <c r="T234" s="197">
        <f>T235</f>
        <v>0</v>
      </c>
      <c r="AR234" s="198" t="s">
        <v>88</v>
      </c>
      <c r="AT234" s="199" t="s">
        <v>77</v>
      </c>
      <c r="AU234" s="199" t="s">
        <v>86</v>
      </c>
      <c r="AY234" s="198" t="s">
        <v>148</v>
      </c>
      <c r="BK234" s="200">
        <f>BK235</f>
        <v>0</v>
      </c>
    </row>
    <row r="235" spans="1:65" s="2" customFormat="1" ht="21.75" customHeight="1">
      <c r="A235" s="33"/>
      <c r="B235" s="34"/>
      <c r="C235" s="201" t="s">
        <v>425</v>
      </c>
      <c r="D235" s="201" t="s">
        <v>149</v>
      </c>
      <c r="E235" s="202" t="s">
        <v>722</v>
      </c>
      <c r="F235" s="203" t="s">
        <v>723</v>
      </c>
      <c r="G235" s="204" t="s">
        <v>173</v>
      </c>
      <c r="H235" s="205">
        <v>1</v>
      </c>
      <c r="I235" s="206"/>
      <c r="J235" s="207">
        <f>ROUND(I235*H235,2)</f>
        <v>0</v>
      </c>
      <c r="K235" s="208"/>
      <c r="L235" s="38"/>
      <c r="M235" s="209" t="s">
        <v>1</v>
      </c>
      <c r="N235" s="210" t="s">
        <v>43</v>
      </c>
      <c r="O235" s="70"/>
      <c r="P235" s="211">
        <f>O235*H235</f>
        <v>0</v>
      </c>
      <c r="Q235" s="211">
        <v>0</v>
      </c>
      <c r="R235" s="211">
        <f>Q235*H235</f>
        <v>0</v>
      </c>
      <c r="S235" s="211">
        <v>0</v>
      </c>
      <c r="T235" s="21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213" t="s">
        <v>226</v>
      </c>
      <c r="AT235" s="213" t="s">
        <v>149</v>
      </c>
      <c r="AU235" s="213" t="s">
        <v>88</v>
      </c>
      <c r="AY235" s="16" t="s">
        <v>148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16" t="s">
        <v>86</v>
      </c>
      <c r="BK235" s="214">
        <f>ROUND(I235*H235,2)</f>
        <v>0</v>
      </c>
      <c r="BL235" s="16" t="s">
        <v>226</v>
      </c>
      <c r="BM235" s="213" t="s">
        <v>724</v>
      </c>
    </row>
    <row r="236" spans="2:63" s="12" customFormat="1" ht="22.9" customHeight="1">
      <c r="B236" s="187"/>
      <c r="C236" s="188"/>
      <c r="D236" s="189" t="s">
        <v>77</v>
      </c>
      <c r="E236" s="219" t="s">
        <v>232</v>
      </c>
      <c r="F236" s="219" t="s">
        <v>725</v>
      </c>
      <c r="G236" s="188"/>
      <c r="H236" s="188"/>
      <c r="I236" s="191"/>
      <c r="J236" s="220">
        <f>BK236</f>
        <v>0</v>
      </c>
      <c r="K236" s="188"/>
      <c r="L236" s="193"/>
      <c r="M236" s="194"/>
      <c r="N236" s="195"/>
      <c r="O236" s="195"/>
      <c r="P236" s="196">
        <f>SUM(P237:P247)</f>
        <v>0</v>
      </c>
      <c r="Q236" s="195"/>
      <c r="R236" s="196">
        <f>SUM(R237:R247)</f>
        <v>0.05937</v>
      </c>
      <c r="S236" s="195"/>
      <c r="T236" s="197">
        <f>SUM(T237:T247)</f>
        <v>0</v>
      </c>
      <c r="AR236" s="198" t="s">
        <v>88</v>
      </c>
      <c r="AT236" s="199" t="s">
        <v>77</v>
      </c>
      <c r="AU236" s="199" t="s">
        <v>86</v>
      </c>
      <c r="AY236" s="198" t="s">
        <v>148</v>
      </c>
      <c r="BK236" s="200">
        <f>SUM(BK237:BK247)</f>
        <v>0</v>
      </c>
    </row>
    <row r="237" spans="1:65" s="2" customFormat="1" ht="16.5" customHeight="1">
      <c r="A237" s="33"/>
      <c r="B237" s="34"/>
      <c r="C237" s="201" t="s">
        <v>429</v>
      </c>
      <c r="D237" s="201" t="s">
        <v>149</v>
      </c>
      <c r="E237" s="202" t="s">
        <v>726</v>
      </c>
      <c r="F237" s="203" t="s">
        <v>727</v>
      </c>
      <c r="G237" s="204" t="s">
        <v>249</v>
      </c>
      <c r="H237" s="205">
        <v>150</v>
      </c>
      <c r="I237" s="206"/>
      <c r="J237" s="207">
        <f>ROUND(I237*H237,2)</f>
        <v>0</v>
      </c>
      <c r="K237" s="208"/>
      <c r="L237" s="38"/>
      <c r="M237" s="209" t="s">
        <v>1</v>
      </c>
      <c r="N237" s="210" t="s">
        <v>43</v>
      </c>
      <c r="O237" s="70"/>
      <c r="P237" s="211">
        <f>O237*H237</f>
        <v>0</v>
      </c>
      <c r="Q237" s="211">
        <v>0</v>
      </c>
      <c r="R237" s="211">
        <f>Q237*H237</f>
        <v>0</v>
      </c>
      <c r="S237" s="211">
        <v>0</v>
      </c>
      <c r="T237" s="21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213" t="s">
        <v>147</v>
      </c>
      <c r="AT237" s="213" t="s">
        <v>149</v>
      </c>
      <c r="AU237" s="213" t="s">
        <v>88</v>
      </c>
      <c r="AY237" s="16" t="s">
        <v>148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16" t="s">
        <v>86</v>
      </c>
      <c r="BK237" s="214">
        <f>ROUND(I237*H237,2)</f>
        <v>0</v>
      </c>
      <c r="BL237" s="16" t="s">
        <v>147</v>
      </c>
      <c r="BM237" s="213" t="s">
        <v>728</v>
      </c>
    </row>
    <row r="238" spans="1:47" s="2" customFormat="1" ht="87.75">
      <c r="A238" s="33"/>
      <c r="B238" s="34"/>
      <c r="C238" s="35"/>
      <c r="D238" s="215" t="s">
        <v>153</v>
      </c>
      <c r="E238" s="35"/>
      <c r="F238" s="216" t="s">
        <v>729</v>
      </c>
      <c r="G238" s="35"/>
      <c r="H238" s="35"/>
      <c r="I238" s="114"/>
      <c r="J238" s="35"/>
      <c r="K238" s="35"/>
      <c r="L238" s="38"/>
      <c r="M238" s="217"/>
      <c r="N238" s="218"/>
      <c r="O238" s="70"/>
      <c r="P238" s="70"/>
      <c r="Q238" s="70"/>
      <c r="R238" s="70"/>
      <c r="S238" s="70"/>
      <c r="T238" s="71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6" t="s">
        <v>153</v>
      </c>
      <c r="AU238" s="16" t="s">
        <v>88</v>
      </c>
    </row>
    <row r="239" spans="1:65" s="2" customFormat="1" ht="16.5" customHeight="1">
      <c r="A239" s="33"/>
      <c r="B239" s="34"/>
      <c r="C239" s="232" t="s">
        <v>433</v>
      </c>
      <c r="D239" s="232" t="s">
        <v>239</v>
      </c>
      <c r="E239" s="233" t="s">
        <v>730</v>
      </c>
      <c r="F239" s="234" t="s">
        <v>731</v>
      </c>
      <c r="G239" s="235" t="s">
        <v>249</v>
      </c>
      <c r="H239" s="236">
        <v>165</v>
      </c>
      <c r="I239" s="237"/>
      <c r="J239" s="238">
        <f>ROUND(I239*H239,2)</f>
        <v>0</v>
      </c>
      <c r="K239" s="239"/>
      <c r="L239" s="240"/>
      <c r="M239" s="241" t="s">
        <v>1</v>
      </c>
      <c r="N239" s="242" t="s">
        <v>43</v>
      </c>
      <c r="O239" s="70"/>
      <c r="P239" s="211">
        <f>O239*H239</f>
        <v>0</v>
      </c>
      <c r="Q239" s="211">
        <v>0.00026</v>
      </c>
      <c r="R239" s="211">
        <f>Q239*H239</f>
        <v>0.042899999999999994</v>
      </c>
      <c r="S239" s="211">
        <v>0</v>
      </c>
      <c r="T239" s="212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213" t="s">
        <v>191</v>
      </c>
      <c r="AT239" s="213" t="s">
        <v>239</v>
      </c>
      <c r="AU239" s="213" t="s">
        <v>88</v>
      </c>
      <c r="AY239" s="16" t="s">
        <v>148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16" t="s">
        <v>86</v>
      </c>
      <c r="BK239" s="214">
        <f>ROUND(I239*H239,2)</f>
        <v>0</v>
      </c>
      <c r="BL239" s="16" t="s">
        <v>147</v>
      </c>
      <c r="BM239" s="213" t="s">
        <v>732</v>
      </c>
    </row>
    <row r="240" spans="2:51" s="13" customFormat="1" ht="12">
      <c r="B240" s="221"/>
      <c r="C240" s="222"/>
      <c r="D240" s="215" t="s">
        <v>163</v>
      </c>
      <c r="E240" s="222"/>
      <c r="F240" s="224" t="s">
        <v>733</v>
      </c>
      <c r="G240" s="222"/>
      <c r="H240" s="225">
        <v>165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163</v>
      </c>
      <c r="AU240" s="231" t="s">
        <v>88</v>
      </c>
      <c r="AV240" s="13" t="s">
        <v>88</v>
      </c>
      <c r="AW240" s="13" t="s">
        <v>4</v>
      </c>
      <c r="AX240" s="13" t="s">
        <v>86</v>
      </c>
      <c r="AY240" s="231" t="s">
        <v>148</v>
      </c>
    </row>
    <row r="241" spans="1:65" s="2" customFormat="1" ht="16.5" customHeight="1">
      <c r="A241" s="33"/>
      <c r="B241" s="34"/>
      <c r="C241" s="201" t="s">
        <v>437</v>
      </c>
      <c r="D241" s="201" t="s">
        <v>149</v>
      </c>
      <c r="E241" s="202" t="s">
        <v>734</v>
      </c>
      <c r="F241" s="203" t="s">
        <v>735</v>
      </c>
      <c r="G241" s="204" t="s">
        <v>249</v>
      </c>
      <c r="H241" s="205">
        <v>400</v>
      </c>
      <c r="I241" s="206"/>
      <c r="J241" s="207">
        <f>ROUND(I241*H241,2)</f>
        <v>0</v>
      </c>
      <c r="K241" s="208"/>
      <c r="L241" s="38"/>
      <c r="M241" s="209" t="s">
        <v>1</v>
      </c>
      <c r="N241" s="210" t="s">
        <v>43</v>
      </c>
      <c r="O241" s="70"/>
      <c r="P241" s="211">
        <f>O241*H241</f>
        <v>0</v>
      </c>
      <c r="Q241" s="211">
        <v>0</v>
      </c>
      <c r="R241" s="211">
        <f>Q241*H241</f>
        <v>0</v>
      </c>
      <c r="S241" s="211">
        <v>0</v>
      </c>
      <c r="T241" s="212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13" t="s">
        <v>226</v>
      </c>
      <c r="AT241" s="213" t="s">
        <v>149</v>
      </c>
      <c r="AU241" s="213" t="s">
        <v>88</v>
      </c>
      <c r="AY241" s="16" t="s">
        <v>148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16" t="s">
        <v>86</v>
      </c>
      <c r="BK241" s="214">
        <f>ROUND(I241*H241,2)</f>
        <v>0</v>
      </c>
      <c r="BL241" s="16" t="s">
        <v>226</v>
      </c>
      <c r="BM241" s="213" t="s">
        <v>736</v>
      </c>
    </row>
    <row r="242" spans="1:65" s="2" customFormat="1" ht="21.75" customHeight="1">
      <c r="A242" s="33"/>
      <c r="B242" s="34"/>
      <c r="C242" s="232" t="s">
        <v>441</v>
      </c>
      <c r="D242" s="232" t="s">
        <v>239</v>
      </c>
      <c r="E242" s="233" t="s">
        <v>737</v>
      </c>
      <c r="F242" s="234" t="s">
        <v>738</v>
      </c>
      <c r="G242" s="235" t="s">
        <v>249</v>
      </c>
      <c r="H242" s="236">
        <v>440</v>
      </c>
      <c r="I242" s="237"/>
      <c r="J242" s="238">
        <f>ROUND(I242*H242,2)</f>
        <v>0</v>
      </c>
      <c r="K242" s="239"/>
      <c r="L242" s="240"/>
      <c r="M242" s="241" t="s">
        <v>1</v>
      </c>
      <c r="N242" s="242" t="s">
        <v>43</v>
      </c>
      <c r="O242" s="70"/>
      <c r="P242" s="211">
        <f>O242*H242</f>
        <v>0</v>
      </c>
      <c r="Q242" s="211">
        <v>3E-05</v>
      </c>
      <c r="R242" s="211">
        <f>Q242*H242</f>
        <v>0.0132</v>
      </c>
      <c r="S242" s="211">
        <v>0</v>
      </c>
      <c r="T242" s="212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213" t="s">
        <v>739</v>
      </c>
      <c r="AT242" s="213" t="s">
        <v>239</v>
      </c>
      <c r="AU242" s="213" t="s">
        <v>88</v>
      </c>
      <c r="AY242" s="16" t="s">
        <v>148</v>
      </c>
      <c r="BE242" s="214">
        <f>IF(N242="základní",J242,0)</f>
        <v>0</v>
      </c>
      <c r="BF242" s="214">
        <f>IF(N242="snížená",J242,0)</f>
        <v>0</v>
      </c>
      <c r="BG242" s="214">
        <f>IF(N242="zákl. přenesená",J242,0)</f>
        <v>0</v>
      </c>
      <c r="BH242" s="214">
        <f>IF(N242="sníž. přenesená",J242,0)</f>
        <v>0</v>
      </c>
      <c r="BI242" s="214">
        <f>IF(N242="nulová",J242,0)</f>
        <v>0</v>
      </c>
      <c r="BJ242" s="16" t="s">
        <v>86</v>
      </c>
      <c r="BK242" s="214">
        <f>ROUND(I242*H242,2)</f>
        <v>0</v>
      </c>
      <c r="BL242" s="16" t="s">
        <v>739</v>
      </c>
      <c r="BM242" s="213" t="s">
        <v>740</v>
      </c>
    </row>
    <row r="243" spans="2:51" s="13" customFormat="1" ht="12">
      <c r="B243" s="221"/>
      <c r="C243" s="222"/>
      <c r="D243" s="215" t="s">
        <v>163</v>
      </c>
      <c r="E243" s="222"/>
      <c r="F243" s="224" t="s">
        <v>741</v>
      </c>
      <c r="G243" s="222"/>
      <c r="H243" s="225">
        <v>440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163</v>
      </c>
      <c r="AU243" s="231" t="s">
        <v>88</v>
      </c>
      <c r="AV243" s="13" t="s">
        <v>88</v>
      </c>
      <c r="AW243" s="13" t="s">
        <v>4</v>
      </c>
      <c r="AX243" s="13" t="s">
        <v>86</v>
      </c>
      <c r="AY243" s="231" t="s">
        <v>148</v>
      </c>
    </row>
    <row r="244" spans="1:65" s="2" customFormat="1" ht="16.5" customHeight="1">
      <c r="A244" s="33"/>
      <c r="B244" s="34"/>
      <c r="C244" s="201" t="s">
        <v>445</v>
      </c>
      <c r="D244" s="201" t="s">
        <v>149</v>
      </c>
      <c r="E244" s="202" t="s">
        <v>742</v>
      </c>
      <c r="F244" s="203" t="s">
        <v>743</v>
      </c>
      <c r="G244" s="204" t="s">
        <v>167</v>
      </c>
      <c r="H244" s="205">
        <v>1</v>
      </c>
      <c r="I244" s="206"/>
      <c r="J244" s="207">
        <f>ROUND(I244*H244,2)</f>
        <v>0</v>
      </c>
      <c r="K244" s="208"/>
      <c r="L244" s="38"/>
      <c r="M244" s="209" t="s">
        <v>1</v>
      </c>
      <c r="N244" s="210" t="s">
        <v>43</v>
      </c>
      <c r="O244" s="70"/>
      <c r="P244" s="211">
        <f>O244*H244</f>
        <v>0</v>
      </c>
      <c r="Q244" s="211">
        <v>0</v>
      </c>
      <c r="R244" s="211">
        <f>Q244*H244</f>
        <v>0</v>
      </c>
      <c r="S244" s="211">
        <v>0</v>
      </c>
      <c r="T244" s="21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213" t="s">
        <v>460</v>
      </c>
      <c r="AT244" s="213" t="s">
        <v>149</v>
      </c>
      <c r="AU244" s="213" t="s">
        <v>88</v>
      </c>
      <c r="AY244" s="16" t="s">
        <v>148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16" t="s">
        <v>86</v>
      </c>
      <c r="BK244" s="214">
        <f>ROUND(I244*H244,2)</f>
        <v>0</v>
      </c>
      <c r="BL244" s="16" t="s">
        <v>460</v>
      </c>
      <c r="BM244" s="213" t="s">
        <v>744</v>
      </c>
    </row>
    <row r="245" spans="1:65" s="2" customFormat="1" ht="16.5" customHeight="1">
      <c r="A245" s="33"/>
      <c r="B245" s="34"/>
      <c r="C245" s="232" t="s">
        <v>451</v>
      </c>
      <c r="D245" s="232" t="s">
        <v>239</v>
      </c>
      <c r="E245" s="233" t="s">
        <v>745</v>
      </c>
      <c r="F245" s="234" t="s">
        <v>746</v>
      </c>
      <c r="G245" s="235" t="s">
        <v>167</v>
      </c>
      <c r="H245" s="236">
        <v>1</v>
      </c>
      <c r="I245" s="237"/>
      <c r="J245" s="238">
        <f>ROUND(I245*H245,2)</f>
        <v>0</v>
      </c>
      <c r="K245" s="239"/>
      <c r="L245" s="240"/>
      <c r="M245" s="241" t="s">
        <v>1</v>
      </c>
      <c r="N245" s="242" t="s">
        <v>43</v>
      </c>
      <c r="O245" s="70"/>
      <c r="P245" s="211">
        <f>O245*H245</f>
        <v>0</v>
      </c>
      <c r="Q245" s="211">
        <v>0.00282</v>
      </c>
      <c r="R245" s="211">
        <f>Q245*H245</f>
        <v>0.00282</v>
      </c>
      <c r="S245" s="211">
        <v>0</v>
      </c>
      <c r="T245" s="212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13" t="s">
        <v>747</v>
      </c>
      <c r="AT245" s="213" t="s">
        <v>239</v>
      </c>
      <c r="AU245" s="213" t="s">
        <v>88</v>
      </c>
      <c r="AY245" s="16" t="s">
        <v>148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16" t="s">
        <v>86</v>
      </c>
      <c r="BK245" s="214">
        <f>ROUND(I245*H245,2)</f>
        <v>0</v>
      </c>
      <c r="BL245" s="16" t="s">
        <v>460</v>
      </c>
      <c r="BM245" s="213" t="s">
        <v>748</v>
      </c>
    </row>
    <row r="246" spans="1:65" s="2" customFormat="1" ht="21.75" customHeight="1">
      <c r="A246" s="33"/>
      <c r="B246" s="34"/>
      <c r="C246" s="201" t="s">
        <v>455</v>
      </c>
      <c r="D246" s="201" t="s">
        <v>149</v>
      </c>
      <c r="E246" s="202" t="s">
        <v>749</v>
      </c>
      <c r="F246" s="203" t="s">
        <v>750</v>
      </c>
      <c r="G246" s="204" t="s">
        <v>167</v>
      </c>
      <c r="H246" s="205">
        <v>9</v>
      </c>
      <c r="I246" s="206"/>
      <c r="J246" s="207">
        <f>ROUND(I246*H246,2)</f>
        <v>0</v>
      </c>
      <c r="K246" s="208"/>
      <c r="L246" s="38"/>
      <c r="M246" s="209" t="s">
        <v>1</v>
      </c>
      <c r="N246" s="210" t="s">
        <v>43</v>
      </c>
      <c r="O246" s="70"/>
      <c r="P246" s="211">
        <f>O246*H246</f>
        <v>0</v>
      </c>
      <c r="Q246" s="211">
        <v>0</v>
      </c>
      <c r="R246" s="211">
        <f>Q246*H246</f>
        <v>0</v>
      </c>
      <c r="S246" s="211">
        <v>0</v>
      </c>
      <c r="T246" s="21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213" t="s">
        <v>226</v>
      </c>
      <c r="AT246" s="213" t="s">
        <v>149</v>
      </c>
      <c r="AU246" s="213" t="s">
        <v>88</v>
      </c>
      <c r="AY246" s="16" t="s">
        <v>148</v>
      </c>
      <c r="BE246" s="214">
        <f>IF(N246="základní",J246,0)</f>
        <v>0</v>
      </c>
      <c r="BF246" s="214">
        <f>IF(N246="snížená",J246,0)</f>
        <v>0</v>
      </c>
      <c r="BG246" s="214">
        <f>IF(N246="zákl. přenesená",J246,0)</f>
        <v>0</v>
      </c>
      <c r="BH246" s="214">
        <f>IF(N246="sníž. přenesená",J246,0)</f>
        <v>0</v>
      </c>
      <c r="BI246" s="214">
        <f>IF(N246="nulová",J246,0)</f>
        <v>0</v>
      </c>
      <c r="BJ246" s="16" t="s">
        <v>86</v>
      </c>
      <c r="BK246" s="214">
        <f>ROUND(I246*H246,2)</f>
        <v>0</v>
      </c>
      <c r="BL246" s="16" t="s">
        <v>226</v>
      </c>
      <c r="BM246" s="213" t="s">
        <v>751</v>
      </c>
    </row>
    <row r="247" spans="1:65" s="2" customFormat="1" ht="21.75" customHeight="1">
      <c r="A247" s="33"/>
      <c r="B247" s="34"/>
      <c r="C247" s="232" t="s">
        <v>460</v>
      </c>
      <c r="D247" s="232" t="s">
        <v>239</v>
      </c>
      <c r="E247" s="233" t="s">
        <v>752</v>
      </c>
      <c r="F247" s="234" t="s">
        <v>753</v>
      </c>
      <c r="G247" s="235" t="s">
        <v>167</v>
      </c>
      <c r="H247" s="236">
        <v>9</v>
      </c>
      <c r="I247" s="237"/>
      <c r="J247" s="238">
        <f>ROUND(I247*H247,2)</f>
        <v>0</v>
      </c>
      <c r="K247" s="239"/>
      <c r="L247" s="240"/>
      <c r="M247" s="241" t="s">
        <v>1</v>
      </c>
      <c r="N247" s="242" t="s">
        <v>43</v>
      </c>
      <c r="O247" s="70"/>
      <c r="P247" s="211">
        <f>O247*H247</f>
        <v>0</v>
      </c>
      <c r="Q247" s="211">
        <v>5E-05</v>
      </c>
      <c r="R247" s="211">
        <f>Q247*H247</f>
        <v>0.00045000000000000004</v>
      </c>
      <c r="S247" s="211">
        <v>0</v>
      </c>
      <c r="T247" s="21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213" t="s">
        <v>739</v>
      </c>
      <c r="AT247" s="213" t="s">
        <v>239</v>
      </c>
      <c r="AU247" s="213" t="s">
        <v>88</v>
      </c>
      <c r="AY247" s="16" t="s">
        <v>148</v>
      </c>
      <c r="BE247" s="214">
        <f>IF(N247="základní",J247,0)</f>
        <v>0</v>
      </c>
      <c r="BF247" s="214">
        <f>IF(N247="snížená",J247,0)</f>
        <v>0</v>
      </c>
      <c r="BG247" s="214">
        <f>IF(N247="zákl. přenesená",J247,0)</f>
        <v>0</v>
      </c>
      <c r="BH247" s="214">
        <f>IF(N247="sníž. přenesená",J247,0)</f>
        <v>0</v>
      </c>
      <c r="BI247" s="214">
        <f>IF(N247="nulová",J247,0)</f>
        <v>0</v>
      </c>
      <c r="BJ247" s="16" t="s">
        <v>86</v>
      </c>
      <c r="BK247" s="214">
        <f>ROUND(I247*H247,2)</f>
        <v>0</v>
      </c>
      <c r="BL247" s="16" t="s">
        <v>739</v>
      </c>
      <c r="BM247" s="213" t="s">
        <v>754</v>
      </c>
    </row>
    <row r="248" spans="2:63" s="12" customFormat="1" ht="22.9" customHeight="1">
      <c r="B248" s="187"/>
      <c r="C248" s="188"/>
      <c r="D248" s="189" t="s">
        <v>77</v>
      </c>
      <c r="E248" s="219" t="s">
        <v>755</v>
      </c>
      <c r="F248" s="219" t="s">
        <v>756</v>
      </c>
      <c r="G248" s="188"/>
      <c r="H248" s="188"/>
      <c r="I248" s="191"/>
      <c r="J248" s="220">
        <f>BK248</f>
        <v>0</v>
      </c>
      <c r="K248" s="188"/>
      <c r="L248" s="193"/>
      <c r="M248" s="194"/>
      <c r="N248" s="195"/>
      <c r="O248" s="195"/>
      <c r="P248" s="196">
        <f>SUM(P249:P251)</f>
        <v>0</v>
      </c>
      <c r="Q248" s="195"/>
      <c r="R248" s="196">
        <f>SUM(R249:R251)</f>
        <v>0</v>
      </c>
      <c r="S248" s="195"/>
      <c r="T248" s="197">
        <f>SUM(T249:T251)</f>
        <v>0</v>
      </c>
      <c r="AR248" s="198" t="s">
        <v>88</v>
      </c>
      <c r="AT248" s="199" t="s">
        <v>77</v>
      </c>
      <c r="AU248" s="199" t="s">
        <v>86</v>
      </c>
      <c r="AY248" s="198" t="s">
        <v>148</v>
      </c>
      <c r="BK248" s="200">
        <f>SUM(BK249:BK251)</f>
        <v>0</v>
      </c>
    </row>
    <row r="249" spans="1:65" s="2" customFormat="1" ht="16.5" customHeight="1">
      <c r="A249" s="33"/>
      <c r="B249" s="34"/>
      <c r="C249" s="201" t="s">
        <v>464</v>
      </c>
      <c r="D249" s="201" t="s">
        <v>149</v>
      </c>
      <c r="E249" s="202" t="s">
        <v>757</v>
      </c>
      <c r="F249" s="203" t="s">
        <v>758</v>
      </c>
      <c r="G249" s="204" t="s">
        <v>167</v>
      </c>
      <c r="H249" s="205">
        <v>3</v>
      </c>
      <c r="I249" s="206"/>
      <c r="J249" s="207">
        <f>ROUND(I249*H249,2)</f>
        <v>0</v>
      </c>
      <c r="K249" s="208"/>
      <c r="L249" s="38"/>
      <c r="M249" s="209" t="s">
        <v>1</v>
      </c>
      <c r="N249" s="210" t="s">
        <v>43</v>
      </c>
      <c r="O249" s="70"/>
      <c r="P249" s="211">
        <f>O249*H249</f>
        <v>0</v>
      </c>
      <c r="Q249" s="211">
        <v>0</v>
      </c>
      <c r="R249" s="211">
        <f>Q249*H249</f>
        <v>0</v>
      </c>
      <c r="S249" s="211">
        <v>0</v>
      </c>
      <c r="T249" s="21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13" t="s">
        <v>460</v>
      </c>
      <c r="AT249" s="213" t="s">
        <v>149</v>
      </c>
      <c r="AU249" s="213" t="s">
        <v>88</v>
      </c>
      <c r="AY249" s="16" t="s">
        <v>148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16" t="s">
        <v>86</v>
      </c>
      <c r="BK249" s="214">
        <f>ROUND(I249*H249,2)</f>
        <v>0</v>
      </c>
      <c r="BL249" s="16" t="s">
        <v>460</v>
      </c>
      <c r="BM249" s="213" t="s">
        <v>759</v>
      </c>
    </row>
    <row r="250" spans="1:65" s="2" customFormat="1" ht="21.75" customHeight="1">
      <c r="A250" s="33"/>
      <c r="B250" s="34"/>
      <c r="C250" s="201" t="s">
        <v>470</v>
      </c>
      <c r="D250" s="201" t="s">
        <v>149</v>
      </c>
      <c r="E250" s="202" t="s">
        <v>760</v>
      </c>
      <c r="F250" s="203" t="s">
        <v>761</v>
      </c>
      <c r="G250" s="204" t="s">
        <v>762</v>
      </c>
      <c r="H250" s="205">
        <v>4</v>
      </c>
      <c r="I250" s="206"/>
      <c r="J250" s="207">
        <f>ROUND(I250*H250,2)</f>
        <v>0</v>
      </c>
      <c r="K250" s="208"/>
      <c r="L250" s="38"/>
      <c r="M250" s="209" t="s">
        <v>1</v>
      </c>
      <c r="N250" s="210" t="s">
        <v>43</v>
      </c>
      <c r="O250" s="70"/>
      <c r="P250" s="211">
        <f>O250*H250</f>
        <v>0</v>
      </c>
      <c r="Q250" s="211">
        <v>0</v>
      </c>
      <c r="R250" s="211">
        <f>Q250*H250</f>
        <v>0</v>
      </c>
      <c r="S250" s="211">
        <v>0</v>
      </c>
      <c r="T250" s="21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213" t="s">
        <v>460</v>
      </c>
      <c r="AT250" s="213" t="s">
        <v>149</v>
      </c>
      <c r="AU250" s="213" t="s">
        <v>88</v>
      </c>
      <c r="AY250" s="16" t="s">
        <v>148</v>
      </c>
      <c r="BE250" s="214">
        <f>IF(N250="základní",J250,0)</f>
        <v>0</v>
      </c>
      <c r="BF250" s="214">
        <f>IF(N250="snížená",J250,0)</f>
        <v>0</v>
      </c>
      <c r="BG250" s="214">
        <f>IF(N250="zákl. přenesená",J250,0)</f>
        <v>0</v>
      </c>
      <c r="BH250" s="214">
        <f>IF(N250="sníž. přenesená",J250,0)</f>
        <v>0</v>
      </c>
      <c r="BI250" s="214">
        <f>IF(N250="nulová",J250,0)</f>
        <v>0</v>
      </c>
      <c r="BJ250" s="16" t="s">
        <v>86</v>
      </c>
      <c r="BK250" s="214">
        <f>ROUND(I250*H250,2)</f>
        <v>0</v>
      </c>
      <c r="BL250" s="16" t="s">
        <v>460</v>
      </c>
      <c r="BM250" s="213" t="s">
        <v>763</v>
      </c>
    </row>
    <row r="251" spans="1:47" s="2" customFormat="1" ht="58.5">
      <c r="A251" s="33"/>
      <c r="B251" s="34"/>
      <c r="C251" s="35"/>
      <c r="D251" s="215" t="s">
        <v>153</v>
      </c>
      <c r="E251" s="35"/>
      <c r="F251" s="216" t="s">
        <v>764</v>
      </c>
      <c r="G251" s="35"/>
      <c r="H251" s="35"/>
      <c r="I251" s="114"/>
      <c r="J251" s="35"/>
      <c r="K251" s="35"/>
      <c r="L251" s="38"/>
      <c r="M251" s="217"/>
      <c r="N251" s="218"/>
      <c r="O251" s="70"/>
      <c r="P251" s="70"/>
      <c r="Q251" s="70"/>
      <c r="R251" s="70"/>
      <c r="S251" s="70"/>
      <c r="T251" s="71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6" t="s">
        <v>153</v>
      </c>
      <c r="AU251" s="16" t="s">
        <v>88</v>
      </c>
    </row>
    <row r="252" spans="2:63" s="12" customFormat="1" ht="22.9" customHeight="1">
      <c r="B252" s="187"/>
      <c r="C252" s="188"/>
      <c r="D252" s="189" t="s">
        <v>77</v>
      </c>
      <c r="E252" s="219" t="s">
        <v>334</v>
      </c>
      <c r="F252" s="219" t="s">
        <v>335</v>
      </c>
      <c r="G252" s="188"/>
      <c r="H252" s="188"/>
      <c r="I252" s="191"/>
      <c r="J252" s="220">
        <f>BK252</f>
        <v>0</v>
      </c>
      <c r="K252" s="188"/>
      <c r="L252" s="193"/>
      <c r="M252" s="194"/>
      <c r="N252" s="195"/>
      <c r="O252" s="195"/>
      <c r="P252" s="196">
        <f>SUM(P253:P270)</f>
        <v>0</v>
      </c>
      <c r="Q252" s="195"/>
      <c r="R252" s="196">
        <f>SUM(R253:R270)</f>
        <v>0.845179</v>
      </c>
      <c r="S252" s="195"/>
      <c r="T252" s="197">
        <f>SUM(T253:T270)</f>
        <v>0.780313</v>
      </c>
      <c r="AR252" s="198" t="s">
        <v>88</v>
      </c>
      <c r="AT252" s="199" t="s">
        <v>77</v>
      </c>
      <c r="AU252" s="199" t="s">
        <v>86</v>
      </c>
      <c r="AY252" s="198" t="s">
        <v>148</v>
      </c>
      <c r="BK252" s="200">
        <f>SUM(BK253:BK270)</f>
        <v>0</v>
      </c>
    </row>
    <row r="253" spans="1:65" s="2" customFormat="1" ht="16.5" customHeight="1">
      <c r="A253" s="33"/>
      <c r="B253" s="34"/>
      <c r="C253" s="201" t="s">
        <v>476</v>
      </c>
      <c r="D253" s="201" t="s">
        <v>149</v>
      </c>
      <c r="E253" s="202" t="s">
        <v>765</v>
      </c>
      <c r="F253" s="203" t="s">
        <v>766</v>
      </c>
      <c r="G253" s="204" t="s">
        <v>249</v>
      </c>
      <c r="H253" s="205">
        <v>77.9</v>
      </c>
      <c r="I253" s="206"/>
      <c r="J253" s="207">
        <f>ROUND(I253*H253,2)</f>
        <v>0</v>
      </c>
      <c r="K253" s="208"/>
      <c r="L253" s="38"/>
      <c r="M253" s="209" t="s">
        <v>1</v>
      </c>
      <c r="N253" s="210" t="s">
        <v>43</v>
      </c>
      <c r="O253" s="70"/>
      <c r="P253" s="211">
        <f>O253*H253</f>
        <v>0</v>
      </c>
      <c r="Q253" s="211">
        <v>0</v>
      </c>
      <c r="R253" s="211">
        <f>Q253*H253</f>
        <v>0</v>
      </c>
      <c r="S253" s="211">
        <v>0.00167</v>
      </c>
      <c r="T253" s="212">
        <f>S253*H253</f>
        <v>0.13009300000000001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213" t="s">
        <v>226</v>
      </c>
      <c r="AT253" s="213" t="s">
        <v>149</v>
      </c>
      <c r="AU253" s="213" t="s">
        <v>88</v>
      </c>
      <c r="AY253" s="16" t="s">
        <v>148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16" t="s">
        <v>86</v>
      </c>
      <c r="BK253" s="214">
        <f>ROUND(I253*H253,2)</f>
        <v>0</v>
      </c>
      <c r="BL253" s="16" t="s">
        <v>226</v>
      </c>
      <c r="BM253" s="213" t="s">
        <v>767</v>
      </c>
    </row>
    <row r="254" spans="1:47" s="2" customFormat="1" ht="29.25">
      <c r="A254" s="33"/>
      <c r="B254" s="34"/>
      <c r="C254" s="35"/>
      <c r="D254" s="215" t="s">
        <v>153</v>
      </c>
      <c r="E254" s="35"/>
      <c r="F254" s="216" t="s">
        <v>768</v>
      </c>
      <c r="G254" s="35"/>
      <c r="H254" s="35"/>
      <c r="I254" s="114"/>
      <c r="J254" s="35"/>
      <c r="K254" s="35"/>
      <c r="L254" s="38"/>
      <c r="M254" s="217"/>
      <c r="N254" s="218"/>
      <c r="O254" s="70"/>
      <c r="P254" s="70"/>
      <c r="Q254" s="70"/>
      <c r="R254" s="70"/>
      <c r="S254" s="70"/>
      <c r="T254" s="71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6" t="s">
        <v>153</v>
      </c>
      <c r="AU254" s="16" t="s">
        <v>88</v>
      </c>
    </row>
    <row r="255" spans="1:65" s="2" customFormat="1" ht="33" customHeight="1">
      <c r="A255" s="33"/>
      <c r="B255" s="34"/>
      <c r="C255" s="201" t="s">
        <v>481</v>
      </c>
      <c r="D255" s="201" t="s">
        <v>149</v>
      </c>
      <c r="E255" s="202" t="s">
        <v>769</v>
      </c>
      <c r="F255" s="203" t="s">
        <v>770</v>
      </c>
      <c r="G255" s="204" t="s">
        <v>249</v>
      </c>
      <c r="H255" s="205">
        <v>77.9</v>
      </c>
      <c r="I255" s="206"/>
      <c r="J255" s="207">
        <f>ROUND(I255*H255,2)</f>
        <v>0</v>
      </c>
      <c r="K255" s="208"/>
      <c r="L255" s="38"/>
      <c r="M255" s="209" t="s">
        <v>1</v>
      </c>
      <c r="N255" s="210" t="s">
        <v>43</v>
      </c>
      <c r="O255" s="70"/>
      <c r="P255" s="211">
        <f>O255*H255</f>
        <v>0</v>
      </c>
      <c r="Q255" s="211">
        <v>0.00291</v>
      </c>
      <c r="R255" s="211">
        <f>Q255*H255</f>
        <v>0.226689</v>
      </c>
      <c r="S255" s="211">
        <v>0</v>
      </c>
      <c r="T255" s="21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213" t="s">
        <v>226</v>
      </c>
      <c r="AT255" s="213" t="s">
        <v>149</v>
      </c>
      <c r="AU255" s="213" t="s">
        <v>88</v>
      </c>
      <c r="AY255" s="16" t="s">
        <v>148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16" t="s">
        <v>86</v>
      </c>
      <c r="BK255" s="214">
        <f>ROUND(I255*H255,2)</f>
        <v>0</v>
      </c>
      <c r="BL255" s="16" t="s">
        <v>226</v>
      </c>
      <c r="BM255" s="213" t="s">
        <v>771</v>
      </c>
    </row>
    <row r="256" spans="1:65" s="2" customFormat="1" ht="16.5" customHeight="1">
      <c r="A256" s="33"/>
      <c r="B256" s="34"/>
      <c r="C256" s="201" t="s">
        <v>487</v>
      </c>
      <c r="D256" s="201" t="s">
        <v>149</v>
      </c>
      <c r="E256" s="202" t="s">
        <v>772</v>
      </c>
      <c r="F256" s="203" t="s">
        <v>773</v>
      </c>
      <c r="G256" s="204" t="s">
        <v>249</v>
      </c>
      <c r="H256" s="205">
        <v>152</v>
      </c>
      <c r="I256" s="206"/>
      <c r="J256" s="207">
        <f>ROUND(I256*H256,2)</f>
        <v>0</v>
      </c>
      <c r="K256" s="208"/>
      <c r="L256" s="38"/>
      <c r="M256" s="209" t="s">
        <v>1</v>
      </c>
      <c r="N256" s="210" t="s">
        <v>43</v>
      </c>
      <c r="O256" s="70"/>
      <c r="P256" s="211">
        <f>O256*H256</f>
        <v>0</v>
      </c>
      <c r="Q256" s="211">
        <v>0</v>
      </c>
      <c r="R256" s="211">
        <f>Q256*H256</f>
        <v>0</v>
      </c>
      <c r="S256" s="211">
        <v>0.00223</v>
      </c>
      <c r="T256" s="212">
        <f>S256*H256</f>
        <v>0.33896000000000004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213" t="s">
        <v>226</v>
      </c>
      <c r="AT256" s="213" t="s">
        <v>149</v>
      </c>
      <c r="AU256" s="213" t="s">
        <v>88</v>
      </c>
      <c r="AY256" s="16" t="s">
        <v>148</v>
      </c>
      <c r="BE256" s="214">
        <f>IF(N256="základní",J256,0)</f>
        <v>0</v>
      </c>
      <c r="BF256" s="214">
        <f>IF(N256="snížená",J256,0)</f>
        <v>0</v>
      </c>
      <c r="BG256" s="214">
        <f>IF(N256="zákl. přenesená",J256,0)</f>
        <v>0</v>
      </c>
      <c r="BH256" s="214">
        <f>IF(N256="sníž. přenesená",J256,0)</f>
        <v>0</v>
      </c>
      <c r="BI256" s="214">
        <f>IF(N256="nulová",J256,0)</f>
        <v>0</v>
      </c>
      <c r="BJ256" s="16" t="s">
        <v>86</v>
      </c>
      <c r="BK256" s="214">
        <f>ROUND(I256*H256,2)</f>
        <v>0</v>
      </c>
      <c r="BL256" s="16" t="s">
        <v>226</v>
      </c>
      <c r="BM256" s="213" t="s">
        <v>774</v>
      </c>
    </row>
    <row r="257" spans="2:51" s="13" customFormat="1" ht="12">
      <c r="B257" s="221"/>
      <c r="C257" s="222"/>
      <c r="D257" s="215" t="s">
        <v>163</v>
      </c>
      <c r="E257" s="223" t="s">
        <v>1</v>
      </c>
      <c r="F257" s="224" t="s">
        <v>775</v>
      </c>
      <c r="G257" s="222"/>
      <c r="H257" s="225">
        <v>36.5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163</v>
      </c>
      <c r="AU257" s="231" t="s">
        <v>88</v>
      </c>
      <c r="AV257" s="13" t="s">
        <v>88</v>
      </c>
      <c r="AW257" s="13" t="s">
        <v>34</v>
      </c>
      <c r="AX257" s="13" t="s">
        <v>78</v>
      </c>
      <c r="AY257" s="231" t="s">
        <v>148</v>
      </c>
    </row>
    <row r="258" spans="2:51" s="13" customFormat="1" ht="12">
      <c r="B258" s="221"/>
      <c r="C258" s="222"/>
      <c r="D258" s="215" t="s">
        <v>163</v>
      </c>
      <c r="E258" s="223" t="s">
        <v>1</v>
      </c>
      <c r="F258" s="224" t="s">
        <v>776</v>
      </c>
      <c r="G258" s="222"/>
      <c r="H258" s="225">
        <v>20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163</v>
      </c>
      <c r="AU258" s="231" t="s">
        <v>88</v>
      </c>
      <c r="AV258" s="13" t="s">
        <v>88</v>
      </c>
      <c r="AW258" s="13" t="s">
        <v>34</v>
      </c>
      <c r="AX258" s="13" t="s">
        <v>78</v>
      </c>
      <c r="AY258" s="231" t="s">
        <v>148</v>
      </c>
    </row>
    <row r="259" spans="2:51" s="13" customFormat="1" ht="12">
      <c r="B259" s="221"/>
      <c r="C259" s="222"/>
      <c r="D259" s="215" t="s">
        <v>163</v>
      </c>
      <c r="E259" s="223" t="s">
        <v>1</v>
      </c>
      <c r="F259" s="224" t="s">
        <v>777</v>
      </c>
      <c r="G259" s="222"/>
      <c r="H259" s="225">
        <v>38.4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163</v>
      </c>
      <c r="AU259" s="231" t="s">
        <v>88</v>
      </c>
      <c r="AV259" s="13" t="s">
        <v>88</v>
      </c>
      <c r="AW259" s="13" t="s">
        <v>34</v>
      </c>
      <c r="AX259" s="13" t="s">
        <v>78</v>
      </c>
      <c r="AY259" s="231" t="s">
        <v>148</v>
      </c>
    </row>
    <row r="260" spans="2:51" s="13" customFormat="1" ht="12">
      <c r="B260" s="221"/>
      <c r="C260" s="222"/>
      <c r="D260" s="215" t="s">
        <v>163</v>
      </c>
      <c r="E260" s="223" t="s">
        <v>1</v>
      </c>
      <c r="F260" s="224" t="s">
        <v>778</v>
      </c>
      <c r="G260" s="222"/>
      <c r="H260" s="225">
        <v>20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163</v>
      </c>
      <c r="AU260" s="231" t="s">
        <v>88</v>
      </c>
      <c r="AV260" s="13" t="s">
        <v>88</v>
      </c>
      <c r="AW260" s="13" t="s">
        <v>34</v>
      </c>
      <c r="AX260" s="13" t="s">
        <v>78</v>
      </c>
      <c r="AY260" s="231" t="s">
        <v>148</v>
      </c>
    </row>
    <row r="261" spans="2:51" s="13" customFormat="1" ht="12">
      <c r="B261" s="221"/>
      <c r="C261" s="222"/>
      <c r="D261" s="215" t="s">
        <v>163</v>
      </c>
      <c r="E261" s="223" t="s">
        <v>1</v>
      </c>
      <c r="F261" s="224" t="s">
        <v>779</v>
      </c>
      <c r="G261" s="222"/>
      <c r="H261" s="225">
        <v>9.8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163</v>
      </c>
      <c r="AU261" s="231" t="s">
        <v>88</v>
      </c>
      <c r="AV261" s="13" t="s">
        <v>88</v>
      </c>
      <c r="AW261" s="13" t="s">
        <v>34</v>
      </c>
      <c r="AX261" s="13" t="s">
        <v>78</v>
      </c>
      <c r="AY261" s="231" t="s">
        <v>148</v>
      </c>
    </row>
    <row r="262" spans="2:51" s="13" customFormat="1" ht="12">
      <c r="B262" s="221"/>
      <c r="C262" s="222"/>
      <c r="D262" s="215" t="s">
        <v>163</v>
      </c>
      <c r="E262" s="223" t="s">
        <v>1</v>
      </c>
      <c r="F262" s="224" t="s">
        <v>780</v>
      </c>
      <c r="G262" s="222"/>
      <c r="H262" s="225">
        <v>27.3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163</v>
      </c>
      <c r="AU262" s="231" t="s">
        <v>88</v>
      </c>
      <c r="AV262" s="13" t="s">
        <v>88</v>
      </c>
      <c r="AW262" s="13" t="s">
        <v>34</v>
      </c>
      <c r="AX262" s="13" t="s">
        <v>78</v>
      </c>
      <c r="AY262" s="231" t="s">
        <v>148</v>
      </c>
    </row>
    <row r="263" spans="2:51" s="14" customFormat="1" ht="12">
      <c r="B263" s="243"/>
      <c r="C263" s="244"/>
      <c r="D263" s="215" t="s">
        <v>163</v>
      </c>
      <c r="E263" s="245" t="s">
        <v>1</v>
      </c>
      <c r="F263" s="246" t="s">
        <v>253</v>
      </c>
      <c r="G263" s="244"/>
      <c r="H263" s="247">
        <v>152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AT263" s="253" t="s">
        <v>163</v>
      </c>
      <c r="AU263" s="253" t="s">
        <v>88</v>
      </c>
      <c r="AV263" s="14" t="s">
        <v>147</v>
      </c>
      <c r="AW263" s="14" t="s">
        <v>34</v>
      </c>
      <c r="AX263" s="14" t="s">
        <v>86</v>
      </c>
      <c r="AY263" s="253" t="s">
        <v>148</v>
      </c>
    </row>
    <row r="264" spans="1:65" s="2" customFormat="1" ht="21.75" customHeight="1">
      <c r="A264" s="33"/>
      <c r="B264" s="34"/>
      <c r="C264" s="201" t="s">
        <v>493</v>
      </c>
      <c r="D264" s="201" t="s">
        <v>149</v>
      </c>
      <c r="E264" s="202" t="s">
        <v>781</v>
      </c>
      <c r="F264" s="203" t="s">
        <v>782</v>
      </c>
      <c r="G264" s="204" t="s">
        <v>249</v>
      </c>
      <c r="H264" s="205">
        <v>152</v>
      </c>
      <c r="I264" s="206"/>
      <c r="J264" s="207">
        <f>ROUND(I264*H264,2)</f>
        <v>0</v>
      </c>
      <c r="K264" s="208"/>
      <c r="L264" s="38"/>
      <c r="M264" s="209" t="s">
        <v>1</v>
      </c>
      <c r="N264" s="210" t="s">
        <v>43</v>
      </c>
      <c r="O264" s="70"/>
      <c r="P264" s="211">
        <f>O264*H264</f>
        <v>0</v>
      </c>
      <c r="Q264" s="211">
        <v>0.00291</v>
      </c>
      <c r="R264" s="211">
        <f>Q264*H264</f>
        <v>0.44232</v>
      </c>
      <c r="S264" s="211">
        <v>0</v>
      </c>
      <c r="T264" s="212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213" t="s">
        <v>226</v>
      </c>
      <c r="AT264" s="213" t="s">
        <v>149</v>
      </c>
      <c r="AU264" s="213" t="s">
        <v>88</v>
      </c>
      <c r="AY264" s="16" t="s">
        <v>148</v>
      </c>
      <c r="BE264" s="214">
        <f>IF(N264="základní",J264,0)</f>
        <v>0</v>
      </c>
      <c r="BF264" s="214">
        <f>IF(N264="snížená",J264,0)</f>
        <v>0</v>
      </c>
      <c r="BG264" s="214">
        <f>IF(N264="zákl. přenesená",J264,0)</f>
        <v>0</v>
      </c>
      <c r="BH264" s="214">
        <f>IF(N264="sníž. přenesená",J264,0)</f>
        <v>0</v>
      </c>
      <c r="BI264" s="214">
        <f>IF(N264="nulová",J264,0)</f>
        <v>0</v>
      </c>
      <c r="BJ264" s="16" t="s">
        <v>86</v>
      </c>
      <c r="BK264" s="214">
        <f>ROUND(I264*H264,2)</f>
        <v>0</v>
      </c>
      <c r="BL264" s="16" t="s">
        <v>226</v>
      </c>
      <c r="BM264" s="213" t="s">
        <v>783</v>
      </c>
    </row>
    <row r="265" spans="1:65" s="2" customFormat="1" ht="21.75" customHeight="1">
      <c r="A265" s="33"/>
      <c r="B265" s="34"/>
      <c r="C265" s="201" t="s">
        <v>498</v>
      </c>
      <c r="D265" s="201" t="s">
        <v>149</v>
      </c>
      <c r="E265" s="202" t="s">
        <v>784</v>
      </c>
      <c r="F265" s="203" t="s">
        <v>785</v>
      </c>
      <c r="G265" s="204" t="s">
        <v>167</v>
      </c>
      <c r="H265" s="205">
        <v>81</v>
      </c>
      <c r="I265" s="206"/>
      <c r="J265" s="207">
        <f>ROUND(I265*H265,2)</f>
        <v>0</v>
      </c>
      <c r="K265" s="208"/>
      <c r="L265" s="38"/>
      <c r="M265" s="209" t="s">
        <v>1</v>
      </c>
      <c r="N265" s="210" t="s">
        <v>43</v>
      </c>
      <c r="O265" s="70"/>
      <c r="P265" s="211">
        <f>O265*H265</f>
        <v>0</v>
      </c>
      <c r="Q265" s="211">
        <v>0</v>
      </c>
      <c r="R265" s="211">
        <f>Q265*H265</f>
        <v>0</v>
      </c>
      <c r="S265" s="211">
        <v>0</v>
      </c>
      <c r="T265" s="212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213" t="s">
        <v>226</v>
      </c>
      <c r="AT265" s="213" t="s">
        <v>149</v>
      </c>
      <c r="AU265" s="213" t="s">
        <v>88</v>
      </c>
      <c r="AY265" s="16" t="s">
        <v>148</v>
      </c>
      <c r="BE265" s="214">
        <f>IF(N265="základní",J265,0)</f>
        <v>0</v>
      </c>
      <c r="BF265" s="214">
        <f>IF(N265="snížená",J265,0)</f>
        <v>0</v>
      </c>
      <c r="BG265" s="214">
        <f>IF(N265="zákl. přenesená",J265,0)</f>
        <v>0</v>
      </c>
      <c r="BH265" s="214">
        <f>IF(N265="sníž. přenesená",J265,0)</f>
        <v>0</v>
      </c>
      <c r="BI265" s="214">
        <f>IF(N265="nulová",J265,0)</f>
        <v>0</v>
      </c>
      <c r="BJ265" s="16" t="s">
        <v>86</v>
      </c>
      <c r="BK265" s="214">
        <f>ROUND(I265*H265,2)</f>
        <v>0</v>
      </c>
      <c r="BL265" s="16" t="s">
        <v>226</v>
      </c>
      <c r="BM265" s="213" t="s">
        <v>786</v>
      </c>
    </row>
    <row r="266" spans="2:51" s="13" customFormat="1" ht="12">
      <c r="B266" s="221"/>
      <c r="C266" s="222"/>
      <c r="D266" s="215" t="s">
        <v>163</v>
      </c>
      <c r="E266" s="223" t="s">
        <v>1</v>
      </c>
      <c r="F266" s="224" t="s">
        <v>787</v>
      </c>
      <c r="G266" s="222"/>
      <c r="H266" s="225">
        <v>81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163</v>
      </c>
      <c r="AU266" s="231" t="s">
        <v>88</v>
      </c>
      <c r="AV266" s="13" t="s">
        <v>88</v>
      </c>
      <c r="AW266" s="13" t="s">
        <v>34</v>
      </c>
      <c r="AX266" s="13" t="s">
        <v>86</v>
      </c>
      <c r="AY266" s="231" t="s">
        <v>148</v>
      </c>
    </row>
    <row r="267" spans="1:65" s="2" customFormat="1" ht="16.5" customHeight="1">
      <c r="A267" s="33"/>
      <c r="B267" s="34"/>
      <c r="C267" s="201" t="s">
        <v>504</v>
      </c>
      <c r="D267" s="201" t="s">
        <v>149</v>
      </c>
      <c r="E267" s="202" t="s">
        <v>788</v>
      </c>
      <c r="F267" s="203" t="s">
        <v>789</v>
      </c>
      <c r="G267" s="204" t="s">
        <v>249</v>
      </c>
      <c r="H267" s="205">
        <v>79</v>
      </c>
      <c r="I267" s="206"/>
      <c r="J267" s="207">
        <f>ROUND(I267*H267,2)</f>
        <v>0</v>
      </c>
      <c r="K267" s="208"/>
      <c r="L267" s="38"/>
      <c r="M267" s="209" t="s">
        <v>1</v>
      </c>
      <c r="N267" s="210" t="s">
        <v>43</v>
      </c>
      <c r="O267" s="70"/>
      <c r="P267" s="211">
        <f>O267*H267</f>
        <v>0</v>
      </c>
      <c r="Q267" s="211">
        <v>0</v>
      </c>
      <c r="R267" s="211">
        <f>Q267*H267</f>
        <v>0</v>
      </c>
      <c r="S267" s="211">
        <v>0.00394</v>
      </c>
      <c r="T267" s="212">
        <f>S267*H267</f>
        <v>0.31126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213" t="s">
        <v>226</v>
      </c>
      <c r="AT267" s="213" t="s">
        <v>149</v>
      </c>
      <c r="AU267" s="213" t="s">
        <v>88</v>
      </c>
      <c r="AY267" s="16" t="s">
        <v>148</v>
      </c>
      <c r="BE267" s="214">
        <f>IF(N267="základní",J267,0)</f>
        <v>0</v>
      </c>
      <c r="BF267" s="214">
        <f>IF(N267="snížená",J267,0)</f>
        <v>0</v>
      </c>
      <c r="BG267" s="214">
        <f>IF(N267="zákl. přenesená",J267,0)</f>
        <v>0</v>
      </c>
      <c r="BH267" s="214">
        <f>IF(N267="sníž. přenesená",J267,0)</f>
        <v>0</v>
      </c>
      <c r="BI267" s="214">
        <f>IF(N267="nulová",J267,0)</f>
        <v>0</v>
      </c>
      <c r="BJ267" s="16" t="s">
        <v>86</v>
      </c>
      <c r="BK267" s="214">
        <f>ROUND(I267*H267,2)</f>
        <v>0</v>
      </c>
      <c r="BL267" s="16" t="s">
        <v>226</v>
      </c>
      <c r="BM267" s="213" t="s">
        <v>790</v>
      </c>
    </row>
    <row r="268" spans="2:51" s="13" customFormat="1" ht="12">
      <c r="B268" s="221"/>
      <c r="C268" s="222"/>
      <c r="D268" s="215" t="s">
        <v>163</v>
      </c>
      <c r="E268" s="223" t="s">
        <v>1</v>
      </c>
      <c r="F268" s="224" t="s">
        <v>791</v>
      </c>
      <c r="G268" s="222"/>
      <c r="H268" s="225">
        <v>79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163</v>
      </c>
      <c r="AU268" s="231" t="s">
        <v>88</v>
      </c>
      <c r="AV268" s="13" t="s">
        <v>88</v>
      </c>
      <c r="AW268" s="13" t="s">
        <v>34</v>
      </c>
      <c r="AX268" s="13" t="s">
        <v>86</v>
      </c>
      <c r="AY268" s="231" t="s">
        <v>148</v>
      </c>
    </row>
    <row r="269" spans="1:65" s="2" customFormat="1" ht="21.75" customHeight="1">
      <c r="A269" s="33"/>
      <c r="B269" s="34"/>
      <c r="C269" s="201" t="s">
        <v>509</v>
      </c>
      <c r="D269" s="201" t="s">
        <v>149</v>
      </c>
      <c r="E269" s="202" t="s">
        <v>792</v>
      </c>
      <c r="F269" s="203" t="s">
        <v>793</v>
      </c>
      <c r="G269" s="204" t="s">
        <v>249</v>
      </c>
      <c r="H269" s="205">
        <v>79</v>
      </c>
      <c r="I269" s="206"/>
      <c r="J269" s="207">
        <f>ROUND(I269*H269,2)</f>
        <v>0</v>
      </c>
      <c r="K269" s="208"/>
      <c r="L269" s="38"/>
      <c r="M269" s="209" t="s">
        <v>1</v>
      </c>
      <c r="N269" s="210" t="s">
        <v>43</v>
      </c>
      <c r="O269" s="70"/>
      <c r="P269" s="211">
        <f>O269*H269</f>
        <v>0</v>
      </c>
      <c r="Q269" s="211">
        <v>0.00223</v>
      </c>
      <c r="R269" s="211">
        <f>Q269*H269</f>
        <v>0.17617000000000002</v>
      </c>
      <c r="S269" s="211">
        <v>0</v>
      </c>
      <c r="T269" s="21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213" t="s">
        <v>226</v>
      </c>
      <c r="AT269" s="213" t="s">
        <v>149</v>
      </c>
      <c r="AU269" s="213" t="s">
        <v>88</v>
      </c>
      <c r="AY269" s="16" t="s">
        <v>148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16" t="s">
        <v>86</v>
      </c>
      <c r="BK269" s="214">
        <f>ROUND(I269*H269,2)</f>
        <v>0</v>
      </c>
      <c r="BL269" s="16" t="s">
        <v>226</v>
      </c>
      <c r="BM269" s="213" t="s">
        <v>794</v>
      </c>
    </row>
    <row r="270" spans="1:65" s="2" customFormat="1" ht="21.75" customHeight="1">
      <c r="A270" s="33"/>
      <c r="B270" s="34"/>
      <c r="C270" s="201" t="s">
        <v>515</v>
      </c>
      <c r="D270" s="201" t="s">
        <v>149</v>
      </c>
      <c r="E270" s="202" t="s">
        <v>446</v>
      </c>
      <c r="F270" s="203" t="s">
        <v>447</v>
      </c>
      <c r="G270" s="204" t="s">
        <v>332</v>
      </c>
      <c r="H270" s="254"/>
      <c r="I270" s="206"/>
      <c r="J270" s="207">
        <f>ROUND(I270*H270,2)</f>
        <v>0</v>
      </c>
      <c r="K270" s="208"/>
      <c r="L270" s="38"/>
      <c r="M270" s="209" t="s">
        <v>1</v>
      </c>
      <c r="N270" s="210" t="s">
        <v>43</v>
      </c>
      <c r="O270" s="70"/>
      <c r="P270" s="211">
        <f>O270*H270</f>
        <v>0</v>
      </c>
      <c r="Q270" s="211">
        <v>0</v>
      </c>
      <c r="R270" s="211">
        <f>Q270*H270</f>
        <v>0</v>
      </c>
      <c r="S270" s="211">
        <v>0</v>
      </c>
      <c r="T270" s="212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213" t="s">
        <v>226</v>
      </c>
      <c r="AT270" s="213" t="s">
        <v>149</v>
      </c>
      <c r="AU270" s="213" t="s">
        <v>88</v>
      </c>
      <c r="AY270" s="16" t="s">
        <v>148</v>
      </c>
      <c r="BE270" s="214">
        <f>IF(N270="základní",J270,0)</f>
        <v>0</v>
      </c>
      <c r="BF270" s="214">
        <f>IF(N270="snížená",J270,0)</f>
        <v>0</v>
      </c>
      <c r="BG270" s="214">
        <f>IF(N270="zákl. přenesená",J270,0)</f>
        <v>0</v>
      </c>
      <c r="BH270" s="214">
        <f>IF(N270="sníž. přenesená",J270,0)</f>
        <v>0</v>
      </c>
      <c r="BI270" s="214">
        <f>IF(N270="nulová",J270,0)</f>
        <v>0</v>
      </c>
      <c r="BJ270" s="16" t="s">
        <v>86</v>
      </c>
      <c r="BK270" s="214">
        <f>ROUND(I270*H270,2)</f>
        <v>0</v>
      </c>
      <c r="BL270" s="16" t="s">
        <v>226</v>
      </c>
      <c r="BM270" s="213" t="s">
        <v>795</v>
      </c>
    </row>
    <row r="271" spans="2:63" s="12" customFormat="1" ht="22.9" customHeight="1">
      <c r="B271" s="187"/>
      <c r="C271" s="188"/>
      <c r="D271" s="189" t="s">
        <v>77</v>
      </c>
      <c r="E271" s="219" t="s">
        <v>796</v>
      </c>
      <c r="F271" s="219" t="s">
        <v>797</v>
      </c>
      <c r="G271" s="188"/>
      <c r="H271" s="188"/>
      <c r="I271" s="191"/>
      <c r="J271" s="220">
        <f>BK271</f>
        <v>0</v>
      </c>
      <c r="K271" s="188"/>
      <c r="L271" s="193"/>
      <c r="M271" s="194"/>
      <c r="N271" s="195"/>
      <c r="O271" s="195"/>
      <c r="P271" s="196">
        <f>SUM(P272:P345)</f>
        <v>0</v>
      </c>
      <c r="Q271" s="195"/>
      <c r="R271" s="196">
        <f>SUM(R272:R345)</f>
        <v>3.2422388000000004</v>
      </c>
      <c r="S271" s="195"/>
      <c r="T271" s="197">
        <f>SUM(T272:T345)</f>
        <v>0.17400000000000002</v>
      </c>
      <c r="AR271" s="198" t="s">
        <v>88</v>
      </c>
      <c r="AT271" s="199" t="s">
        <v>77</v>
      </c>
      <c r="AU271" s="199" t="s">
        <v>86</v>
      </c>
      <c r="AY271" s="198" t="s">
        <v>148</v>
      </c>
      <c r="BK271" s="200">
        <f>SUM(BK272:BK345)</f>
        <v>0</v>
      </c>
    </row>
    <row r="272" spans="1:65" s="2" customFormat="1" ht="21.75" customHeight="1">
      <c r="A272" s="33"/>
      <c r="B272" s="34"/>
      <c r="C272" s="201" t="s">
        <v>520</v>
      </c>
      <c r="D272" s="201" t="s">
        <v>149</v>
      </c>
      <c r="E272" s="202" t="s">
        <v>798</v>
      </c>
      <c r="F272" s="203" t="s">
        <v>799</v>
      </c>
      <c r="G272" s="204" t="s">
        <v>186</v>
      </c>
      <c r="H272" s="205">
        <v>105.38</v>
      </c>
      <c r="I272" s="206"/>
      <c r="J272" s="207">
        <f>ROUND(I272*H272,2)</f>
        <v>0</v>
      </c>
      <c r="K272" s="208"/>
      <c r="L272" s="38"/>
      <c r="M272" s="209" t="s">
        <v>1</v>
      </c>
      <c r="N272" s="210" t="s">
        <v>43</v>
      </c>
      <c r="O272" s="70"/>
      <c r="P272" s="211">
        <f>O272*H272</f>
        <v>0</v>
      </c>
      <c r="Q272" s="211">
        <v>0.00026</v>
      </c>
      <c r="R272" s="211">
        <f>Q272*H272</f>
        <v>0.027398799999999997</v>
      </c>
      <c r="S272" s="211">
        <v>0</v>
      </c>
      <c r="T272" s="212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213" t="s">
        <v>226</v>
      </c>
      <c r="AT272" s="213" t="s">
        <v>149</v>
      </c>
      <c r="AU272" s="213" t="s">
        <v>88</v>
      </c>
      <c r="AY272" s="16" t="s">
        <v>148</v>
      </c>
      <c r="BE272" s="214">
        <f>IF(N272="základní",J272,0)</f>
        <v>0</v>
      </c>
      <c r="BF272" s="214">
        <f>IF(N272="snížená",J272,0)</f>
        <v>0</v>
      </c>
      <c r="BG272" s="214">
        <f>IF(N272="zákl. přenesená",J272,0)</f>
        <v>0</v>
      </c>
      <c r="BH272" s="214">
        <f>IF(N272="sníž. přenesená",J272,0)</f>
        <v>0</v>
      </c>
      <c r="BI272" s="214">
        <f>IF(N272="nulová",J272,0)</f>
        <v>0</v>
      </c>
      <c r="BJ272" s="16" t="s">
        <v>86</v>
      </c>
      <c r="BK272" s="214">
        <f>ROUND(I272*H272,2)</f>
        <v>0</v>
      </c>
      <c r="BL272" s="16" t="s">
        <v>226</v>
      </c>
      <c r="BM272" s="213" t="s">
        <v>800</v>
      </c>
    </row>
    <row r="273" spans="1:47" s="2" customFormat="1" ht="19.5">
      <c r="A273" s="33"/>
      <c r="B273" s="34"/>
      <c r="C273" s="35"/>
      <c r="D273" s="215" t="s">
        <v>153</v>
      </c>
      <c r="E273" s="35"/>
      <c r="F273" s="216" t="s">
        <v>801</v>
      </c>
      <c r="G273" s="35"/>
      <c r="H273" s="35"/>
      <c r="I273" s="114"/>
      <c r="J273" s="35"/>
      <c r="K273" s="35"/>
      <c r="L273" s="38"/>
      <c r="M273" s="217"/>
      <c r="N273" s="218"/>
      <c r="O273" s="70"/>
      <c r="P273" s="70"/>
      <c r="Q273" s="70"/>
      <c r="R273" s="70"/>
      <c r="S273" s="70"/>
      <c r="T273" s="71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6" t="s">
        <v>153</v>
      </c>
      <c r="AU273" s="16" t="s">
        <v>88</v>
      </c>
    </row>
    <row r="274" spans="2:51" s="13" customFormat="1" ht="22.5">
      <c r="B274" s="221"/>
      <c r="C274" s="222"/>
      <c r="D274" s="215" t="s">
        <v>163</v>
      </c>
      <c r="E274" s="223" t="s">
        <v>1</v>
      </c>
      <c r="F274" s="224" t="s">
        <v>802</v>
      </c>
      <c r="G274" s="222"/>
      <c r="H274" s="225">
        <v>105.38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163</v>
      </c>
      <c r="AU274" s="231" t="s">
        <v>88</v>
      </c>
      <c r="AV274" s="13" t="s">
        <v>88</v>
      </c>
      <c r="AW274" s="13" t="s">
        <v>34</v>
      </c>
      <c r="AX274" s="13" t="s">
        <v>86</v>
      </c>
      <c r="AY274" s="231" t="s">
        <v>148</v>
      </c>
    </row>
    <row r="275" spans="1:65" s="2" customFormat="1" ht="44.25" customHeight="1">
      <c r="A275" s="33"/>
      <c r="B275" s="34"/>
      <c r="C275" s="232" t="s">
        <v>803</v>
      </c>
      <c r="D275" s="232" t="s">
        <v>239</v>
      </c>
      <c r="E275" s="233" t="s">
        <v>804</v>
      </c>
      <c r="F275" s="234" t="s">
        <v>805</v>
      </c>
      <c r="G275" s="235" t="s">
        <v>167</v>
      </c>
      <c r="H275" s="236">
        <v>19</v>
      </c>
      <c r="I275" s="237"/>
      <c r="J275" s="238">
        <f>ROUND(I275*H275,2)</f>
        <v>0</v>
      </c>
      <c r="K275" s="239"/>
      <c r="L275" s="240"/>
      <c r="M275" s="241" t="s">
        <v>1</v>
      </c>
      <c r="N275" s="242" t="s">
        <v>43</v>
      </c>
      <c r="O275" s="70"/>
      <c r="P275" s="211">
        <f>O275*H275</f>
        <v>0</v>
      </c>
      <c r="Q275" s="211">
        <v>0.028</v>
      </c>
      <c r="R275" s="211">
        <f>Q275*H275</f>
        <v>0.532</v>
      </c>
      <c r="S275" s="211">
        <v>0</v>
      </c>
      <c r="T275" s="212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213" t="s">
        <v>242</v>
      </c>
      <c r="AT275" s="213" t="s">
        <v>239</v>
      </c>
      <c r="AU275" s="213" t="s">
        <v>88</v>
      </c>
      <c r="AY275" s="16" t="s">
        <v>148</v>
      </c>
      <c r="BE275" s="214">
        <f>IF(N275="základní",J275,0)</f>
        <v>0</v>
      </c>
      <c r="BF275" s="214">
        <f>IF(N275="snížená",J275,0)</f>
        <v>0</v>
      </c>
      <c r="BG275" s="214">
        <f>IF(N275="zákl. přenesená",J275,0)</f>
        <v>0</v>
      </c>
      <c r="BH275" s="214">
        <f>IF(N275="sníž. přenesená",J275,0)</f>
        <v>0</v>
      </c>
      <c r="BI275" s="214">
        <f>IF(N275="nulová",J275,0)</f>
        <v>0</v>
      </c>
      <c r="BJ275" s="16" t="s">
        <v>86</v>
      </c>
      <c r="BK275" s="214">
        <f>ROUND(I275*H275,2)</f>
        <v>0</v>
      </c>
      <c r="BL275" s="16" t="s">
        <v>226</v>
      </c>
      <c r="BM275" s="213" t="s">
        <v>806</v>
      </c>
    </row>
    <row r="276" spans="1:47" s="2" customFormat="1" ht="68.25">
      <c r="A276" s="33"/>
      <c r="B276" s="34"/>
      <c r="C276" s="35"/>
      <c r="D276" s="215" t="s">
        <v>153</v>
      </c>
      <c r="E276" s="35"/>
      <c r="F276" s="216" t="s">
        <v>807</v>
      </c>
      <c r="G276" s="35"/>
      <c r="H276" s="35"/>
      <c r="I276" s="114"/>
      <c r="J276" s="35"/>
      <c r="K276" s="35"/>
      <c r="L276" s="38"/>
      <c r="M276" s="217"/>
      <c r="N276" s="218"/>
      <c r="O276" s="70"/>
      <c r="P276" s="70"/>
      <c r="Q276" s="70"/>
      <c r="R276" s="70"/>
      <c r="S276" s="70"/>
      <c r="T276" s="71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T276" s="16" t="s">
        <v>153</v>
      </c>
      <c r="AU276" s="16" t="s">
        <v>88</v>
      </c>
    </row>
    <row r="277" spans="2:51" s="13" customFormat="1" ht="12">
      <c r="B277" s="221"/>
      <c r="C277" s="222"/>
      <c r="D277" s="215" t="s">
        <v>163</v>
      </c>
      <c r="E277" s="223" t="s">
        <v>1</v>
      </c>
      <c r="F277" s="224" t="s">
        <v>808</v>
      </c>
      <c r="G277" s="222"/>
      <c r="H277" s="225">
        <v>8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163</v>
      </c>
      <c r="AU277" s="231" t="s">
        <v>88</v>
      </c>
      <c r="AV277" s="13" t="s">
        <v>88</v>
      </c>
      <c r="AW277" s="13" t="s">
        <v>34</v>
      </c>
      <c r="AX277" s="13" t="s">
        <v>78</v>
      </c>
      <c r="AY277" s="231" t="s">
        <v>148</v>
      </c>
    </row>
    <row r="278" spans="2:51" s="13" customFormat="1" ht="12">
      <c r="B278" s="221"/>
      <c r="C278" s="222"/>
      <c r="D278" s="215" t="s">
        <v>163</v>
      </c>
      <c r="E278" s="223" t="s">
        <v>1</v>
      </c>
      <c r="F278" s="224" t="s">
        <v>809</v>
      </c>
      <c r="G278" s="222"/>
      <c r="H278" s="225">
        <v>11</v>
      </c>
      <c r="I278" s="226"/>
      <c r="J278" s="222"/>
      <c r="K278" s="222"/>
      <c r="L278" s="227"/>
      <c r="M278" s="228"/>
      <c r="N278" s="229"/>
      <c r="O278" s="229"/>
      <c r="P278" s="229"/>
      <c r="Q278" s="229"/>
      <c r="R278" s="229"/>
      <c r="S278" s="229"/>
      <c r="T278" s="230"/>
      <c r="AT278" s="231" t="s">
        <v>163</v>
      </c>
      <c r="AU278" s="231" t="s">
        <v>88</v>
      </c>
      <c r="AV278" s="13" t="s">
        <v>88</v>
      </c>
      <c r="AW278" s="13" t="s">
        <v>34</v>
      </c>
      <c r="AX278" s="13" t="s">
        <v>78</v>
      </c>
      <c r="AY278" s="231" t="s">
        <v>148</v>
      </c>
    </row>
    <row r="279" spans="2:51" s="14" customFormat="1" ht="12">
      <c r="B279" s="243"/>
      <c r="C279" s="244"/>
      <c r="D279" s="215" t="s">
        <v>163</v>
      </c>
      <c r="E279" s="245" t="s">
        <v>1</v>
      </c>
      <c r="F279" s="246" t="s">
        <v>253</v>
      </c>
      <c r="G279" s="244"/>
      <c r="H279" s="247">
        <v>19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AT279" s="253" t="s">
        <v>163</v>
      </c>
      <c r="AU279" s="253" t="s">
        <v>88</v>
      </c>
      <c r="AV279" s="14" t="s">
        <v>147</v>
      </c>
      <c r="AW279" s="14" t="s">
        <v>34</v>
      </c>
      <c r="AX279" s="14" t="s">
        <v>86</v>
      </c>
      <c r="AY279" s="253" t="s">
        <v>148</v>
      </c>
    </row>
    <row r="280" spans="1:65" s="2" customFormat="1" ht="55.5" customHeight="1">
      <c r="A280" s="33"/>
      <c r="B280" s="34"/>
      <c r="C280" s="232" t="s">
        <v>810</v>
      </c>
      <c r="D280" s="232" t="s">
        <v>239</v>
      </c>
      <c r="E280" s="233" t="s">
        <v>811</v>
      </c>
      <c r="F280" s="234" t="s">
        <v>812</v>
      </c>
      <c r="G280" s="235" t="s">
        <v>167</v>
      </c>
      <c r="H280" s="236">
        <v>2</v>
      </c>
      <c r="I280" s="237"/>
      <c r="J280" s="238">
        <f>ROUND(I280*H280,2)</f>
        <v>0</v>
      </c>
      <c r="K280" s="239"/>
      <c r="L280" s="240"/>
      <c r="M280" s="241" t="s">
        <v>1</v>
      </c>
      <c r="N280" s="242" t="s">
        <v>43</v>
      </c>
      <c r="O280" s="70"/>
      <c r="P280" s="211">
        <f>O280*H280</f>
        <v>0</v>
      </c>
      <c r="Q280" s="211">
        <v>0.044</v>
      </c>
      <c r="R280" s="211">
        <f>Q280*H280</f>
        <v>0.088</v>
      </c>
      <c r="S280" s="211">
        <v>0</v>
      </c>
      <c r="T280" s="212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213" t="s">
        <v>242</v>
      </c>
      <c r="AT280" s="213" t="s">
        <v>239</v>
      </c>
      <c r="AU280" s="213" t="s">
        <v>88</v>
      </c>
      <c r="AY280" s="16" t="s">
        <v>148</v>
      </c>
      <c r="BE280" s="214">
        <f>IF(N280="základní",J280,0)</f>
        <v>0</v>
      </c>
      <c r="BF280" s="214">
        <f>IF(N280="snížená",J280,0)</f>
        <v>0</v>
      </c>
      <c r="BG280" s="214">
        <f>IF(N280="zákl. přenesená",J280,0)</f>
        <v>0</v>
      </c>
      <c r="BH280" s="214">
        <f>IF(N280="sníž. přenesená",J280,0)</f>
        <v>0</v>
      </c>
      <c r="BI280" s="214">
        <f>IF(N280="nulová",J280,0)</f>
        <v>0</v>
      </c>
      <c r="BJ280" s="16" t="s">
        <v>86</v>
      </c>
      <c r="BK280" s="214">
        <f>ROUND(I280*H280,2)</f>
        <v>0</v>
      </c>
      <c r="BL280" s="16" t="s">
        <v>226</v>
      </c>
      <c r="BM280" s="213" t="s">
        <v>813</v>
      </c>
    </row>
    <row r="281" spans="1:47" s="2" customFormat="1" ht="68.25">
      <c r="A281" s="33"/>
      <c r="B281" s="34"/>
      <c r="C281" s="35"/>
      <c r="D281" s="215" t="s">
        <v>153</v>
      </c>
      <c r="E281" s="35"/>
      <c r="F281" s="216" t="s">
        <v>807</v>
      </c>
      <c r="G281" s="35"/>
      <c r="H281" s="35"/>
      <c r="I281" s="114"/>
      <c r="J281" s="35"/>
      <c r="K281" s="35"/>
      <c r="L281" s="38"/>
      <c r="M281" s="217"/>
      <c r="N281" s="218"/>
      <c r="O281" s="70"/>
      <c r="P281" s="70"/>
      <c r="Q281" s="70"/>
      <c r="R281" s="70"/>
      <c r="S281" s="70"/>
      <c r="T281" s="71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6" t="s">
        <v>153</v>
      </c>
      <c r="AU281" s="16" t="s">
        <v>88</v>
      </c>
    </row>
    <row r="282" spans="2:51" s="13" customFormat="1" ht="12">
      <c r="B282" s="221"/>
      <c r="C282" s="222"/>
      <c r="D282" s="215" t="s">
        <v>163</v>
      </c>
      <c r="E282" s="223" t="s">
        <v>1</v>
      </c>
      <c r="F282" s="224" t="s">
        <v>814</v>
      </c>
      <c r="G282" s="222"/>
      <c r="H282" s="225">
        <v>2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163</v>
      </c>
      <c r="AU282" s="231" t="s">
        <v>88</v>
      </c>
      <c r="AV282" s="13" t="s">
        <v>88</v>
      </c>
      <c r="AW282" s="13" t="s">
        <v>34</v>
      </c>
      <c r="AX282" s="13" t="s">
        <v>86</v>
      </c>
      <c r="AY282" s="231" t="s">
        <v>148</v>
      </c>
    </row>
    <row r="283" spans="1:65" s="2" customFormat="1" ht="55.5" customHeight="1">
      <c r="A283" s="33"/>
      <c r="B283" s="34"/>
      <c r="C283" s="232" t="s">
        <v>815</v>
      </c>
      <c r="D283" s="232" t="s">
        <v>239</v>
      </c>
      <c r="E283" s="233" t="s">
        <v>816</v>
      </c>
      <c r="F283" s="234" t="s">
        <v>817</v>
      </c>
      <c r="G283" s="235" t="s">
        <v>167</v>
      </c>
      <c r="H283" s="236">
        <v>3</v>
      </c>
      <c r="I283" s="237"/>
      <c r="J283" s="238">
        <f>ROUND(I283*H283,2)</f>
        <v>0</v>
      </c>
      <c r="K283" s="239"/>
      <c r="L283" s="240"/>
      <c r="M283" s="241" t="s">
        <v>1</v>
      </c>
      <c r="N283" s="242" t="s">
        <v>43</v>
      </c>
      <c r="O283" s="70"/>
      <c r="P283" s="211">
        <f>O283*H283</f>
        <v>0</v>
      </c>
      <c r="Q283" s="211">
        <v>0.044</v>
      </c>
      <c r="R283" s="211">
        <f>Q283*H283</f>
        <v>0.132</v>
      </c>
      <c r="S283" s="211">
        <v>0</v>
      </c>
      <c r="T283" s="212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213" t="s">
        <v>242</v>
      </c>
      <c r="AT283" s="213" t="s">
        <v>239</v>
      </c>
      <c r="AU283" s="213" t="s">
        <v>88</v>
      </c>
      <c r="AY283" s="16" t="s">
        <v>148</v>
      </c>
      <c r="BE283" s="214">
        <f>IF(N283="základní",J283,0)</f>
        <v>0</v>
      </c>
      <c r="BF283" s="214">
        <f>IF(N283="snížená",J283,0)</f>
        <v>0</v>
      </c>
      <c r="BG283" s="214">
        <f>IF(N283="zákl. přenesená",J283,0)</f>
        <v>0</v>
      </c>
      <c r="BH283" s="214">
        <f>IF(N283="sníž. přenesená",J283,0)</f>
        <v>0</v>
      </c>
      <c r="BI283" s="214">
        <f>IF(N283="nulová",J283,0)</f>
        <v>0</v>
      </c>
      <c r="BJ283" s="16" t="s">
        <v>86</v>
      </c>
      <c r="BK283" s="214">
        <f>ROUND(I283*H283,2)</f>
        <v>0</v>
      </c>
      <c r="BL283" s="16" t="s">
        <v>226</v>
      </c>
      <c r="BM283" s="213" t="s">
        <v>818</v>
      </c>
    </row>
    <row r="284" spans="1:47" s="2" customFormat="1" ht="68.25">
      <c r="A284" s="33"/>
      <c r="B284" s="34"/>
      <c r="C284" s="35"/>
      <c r="D284" s="215" t="s">
        <v>153</v>
      </c>
      <c r="E284" s="35"/>
      <c r="F284" s="216" t="s">
        <v>807</v>
      </c>
      <c r="G284" s="35"/>
      <c r="H284" s="35"/>
      <c r="I284" s="114"/>
      <c r="J284" s="35"/>
      <c r="K284" s="35"/>
      <c r="L284" s="38"/>
      <c r="M284" s="217"/>
      <c r="N284" s="218"/>
      <c r="O284" s="70"/>
      <c r="P284" s="70"/>
      <c r="Q284" s="70"/>
      <c r="R284" s="70"/>
      <c r="S284" s="70"/>
      <c r="T284" s="71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6" t="s">
        <v>153</v>
      </c>
      <c r="AU284" s="16" t="s">
        <v>88</v>
      </c>
    </row>
    <row r="285" spans="2:51" s="13" customFormat="1" ht="12">
      <c r="B285" s="221"/>
      <c r="C285" s="222"/>
      <c r="D285" s="215" t="s">
        <v>163</v>
      </c>
      <c r="E285" s="223" t="s">
        <v>1</v>
      </c>
      <c r="F285" s="224" t="s">
        <v>819</v>
      </c>
      <c r="G285" s="222"/>
      <c r="H285" s="225">
        <v>1</v>
      </c>
      <c r="I285" s="226"/>
      <c r="J285" s="222"/>
      <c r="K285" s="222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163</v>
      </c>
      <c r="AU285" s="231" t="s">
        <v>88</v>
      </c>
      <c r="AV285" s="13" t="s">
        <v>88</v>
      </c>
      <c r="AW285" s="13" t="s">
        <v>34</v>
      </c>
      <c r="AX285" s="13" t="s">
        <v>78</v>
      </c>
      <c r="AY285" s="231" t="s">
        <v>148</v>
      </c>
    </row>
    <row r="286" spans="2:51" s="13" customFormat="1" ht="12">
      <c r="B286" s="221"/>
      <c r="C286" s="222"/>
      <c r="D286" s="215" t="s">
        <v>163</v>
      </c>
      <c r="E286" s="223" t="s">
        <v>1</v>
      </c>
      <c r="F286" s="224" t="s">
        <v>820</v>
      </c>
      <c r="G286" s="222"/>
      <c r="H286" s="225">
        <v>2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AT286" s="231" t="s">
        <v>163</v>
      </c>
      <c r="AU286" s="231" t="s">
        <v>88</v>
      </c>
      <c r="AV286" s="13" t="s">
        <v>88</v>
      </c>
      <c r="AW286" s="13" t="s">
        <v>34</v>
      </c>
      <c r="AX286" s="13" t="s">
        <v>78</v>
      </c>
      <c r="AY286" s="231" t="s">
        <v>148</v>
      </c>
    </row>
    <row r="287" spans="2:51" s="14" customFormat="1" ht="12">
      <c r="B287" s="243"/>
      <c r="C287" s="244"/>
      <c r="D287" s="215" t="s">
        <v>163</v>
      </c>
      <c r="E287" s="245" t="s">
        <v>1</v>
      </c>
      <c r="F287" s="246" t="s">
        <v>253</v>
      </c>
      <c r="G287" s="244"/>
      <c r="H287" s="247">
        <v>3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AT287" s="253" t="s">
        <v>163</v>
      </c>
      <c r="AU287" s="253" t="s">
        <v>88</v>
      </c>
      <c r="AV287" s="14" t="s">
        <v>147</v>
      </c>
      <c r="AW287" s="14" t="s">
        <v>34</v>
      </c>
      <c r="AX287" s="14" t="s">
        <v>86</v>
      </c>
      <c r="AY287" s="253" t="s">
        <v>148</v>
      </c>
    </row>
    <row r="288" spans="1:65" s="2" customFormat="1" ht="55.5" customHeight="1">
      <c r="A288" s="33"/>
      <c r="B288" s="34"/>
      <c r="C288" s="232" t="s">
        <v>821</v>
      </c>
      <c r="D288" s="232" t="s">
        <v>239</v>
      </c>
      <c r="E288" s="233" t="s">
        <v>822</v>
      </c>
      <c r="F288" s="234" t="s">
        <v>823</v>
      </c>
      <c r="G288" s="235" t="s">
        <v>167</v>
      </c>
      <c r="H288" s="236">
        <v>1</v>
      </c>
      <c r="I288" s="237"/>
      <c r="J288" s="238">
        <f>ROUND(I288*H288,2)</f>
        <v>0</v>
      </c>
      <c r="K288" s="239"/>
      <c r="L288" s="240"/>
      <c r="M288" s="241" t="s">
        <v>1</v>
      </c>
      <c r="N288" s="242" t="s">
        <v>43</v>
      </c>
      <c r="O288" s="70"/>
      <c r="P288" s="211">
        <f>O288*H288</f>
        <v>0</v>
      </c>
      <c r="Q288" s="211">
        <v>0.013</v>
      </c>
      <c r="R288" s="211">
        <f>Q288*H288</f>
        <v>0.013</v>
      </c>
      <c r="S288" s="211">
        <v>0</v>
      </c>
      <c r="T288" s="212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213" t="s">
        <v>242</v>
      </c>
      <c r="AT288" s="213" t="s">
        <v>239</v>
      </c>
      <c r="AU288" s="213" t="s">
        <v>88</v>
      </c>
      <c r="AY288" s="16" t="s">
        <v>148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16" t="s">
        <v>86</v>
      </c>
      <c r="BK288" s="214">
        <f>ROUND(I288*H288,2)</f>
        <v>0</v>
      </c>
      <c r="BL288" s="16" t="s">
        <v>226</v>
      </c>
      <c r="BM288" s="213" t="s">
        <v>824</v>
      </c>
    </row>
    <row r="289" spans="1:47" s="2" customFormat="1" ht="87.75">
      <c r="A289" s="33"/>
      <c r="B289" s="34"/>
      <c r="C289" s="35"/>
      <c r="D289" s="215" t="s">
        <v>153</v>
      </c>
      <c r="E289" s="35"/>
      <c r="F289" s="216" t="s">
        <v>825</v>
      </c>
      <c r="G289" s="35"/>
      <c r="H289" s="35"/>
      <c r="I289" s="114"/>
      <c r="J289" s="35"/>
      <c r="K289" s="35"/>
      <c r="L289" s="38"/>
      <c r="M289" s="217"/>
      <c r="N289" s="218"/>
      <c r="O289" s="70"/>
      <c r="P289" s="70"/>
      <c r="Q289" s="70"/>
      <c r="R289" s="70"/>
      <c r="S289" s="70"/>
      <c r="T289" s="71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6" t="s">
        <v>153</v>
      </c>
      <c r="AU289" s="16" t="s">
        <v>88</v>
      </c>
    </row>
    <row r="290" spans="1:65" s="2" customFormat="1" ht="44.25" customHeight="1">
      <c r="A290" s="33"/>
      <c r="B290" s="34"/>
      <c r="C290" s="232" t="s">
        <v>826</v>
      </c>
      <c r="D290" s="232" t="s">
        <v>239</v>
      </c>
      <c r="E290" s="233" t="s">
        <v>827</v>
      </c>
      <c r="F290" s="234" t="s">
        <v>828</v>
      </c>
      <c r="G290" s="235" t="s">
        <v>167</v>
      </c>
      <c r="H290" s="236">
        <v>10</v>
      </c>
      <c r="I290" s="237"/>
      <c r="J290" s="238">
        <f>ROUND(I290*H290,2)</f>
        <v>0</v>
      </c>
      <c r="K290" s="239"/>
      <c r="L290" s="240"/>
      <c r="M290" s="241" t="s">
        <v>1</v>
      </c>
      <c r="N290" s="242" t="s">
        <v>43</v>
      </c>
      <c r="O290" s="70"/>
      <c r="P290" s="211">
        <f>O290*H290</f>
        <v>0</v>
      </c>
      <c r="Q290" s="211">
        <v>0.028</v>
      </c>
      <c r="R290" s="211">
        <f>Q290*H290</f>
        <v>0.28</v>
      </c>
      <c r="S290" s="211">
        <v>0</v>
      </c>
      <c r="T290" s="212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213" t="s">
        <v>242</v>
      </c>
      <c r="AT290" s="213" t="s">
        <v>239</v>
      </c>
      <c r="AU290" s="213" t="s">
        <v>88</v>
      </c>
      <c r="AY290" s="16" t="s">
        <v>148</v>
      </c>
      <c r="BE290" s="214">
        <f>IF(N290="základní",J290,0)</f>
        <v>0</v>
      </c>
      <c r="BF290" s="214">
        <f>IF(N290="snížená",J290,0)</f>
        <v>0</v>
      </c>
      <c r="BG290" s="214">
        <f>IF(N290="zákl. přenesená",J290,0)</f>
        <v>0</v>
      </c>
      <c r="BH290" s="214">
        <f>IF(N290="sníž. přenesená",J290,0)</f>
        <v>0</v>
      </c>
      <c r="BI290" s="214">
        <f>IF(N290="nulová",J290,0)</f>
        <v>0</v>
      </c>
      <c r="BJ290" s="16" t="s">
        <v>86</v>
      </c>
      <c r="BK290" s="214">
        <f>ROUND(I290*H290,2)</f>
        <v>0</v>
      </c>
      <c r="BL290" s="16" t="s">
        <v>226</v>
      </c>
      <c r="BM290" s="213" t="s">
        <v>829</v>
      </c>
    </row>
    <row r="291" spans="1:47" s="2" customFormat="1" ht="68.25">
      <c r="A291" s="33"/>
      <c r="B291" s="34"/>
      <c r="C291" s="35"/>
      <c r="D291" s="215" t="s">
        <v>153</v>
      </c>
      <c r="E291" s="35"/>
      <c r="F291" s="216" t="s">
        <v>807</v>
      </c>
      <c r="G291" s="35"/>
      <c r="H291" s="35"/>
      <c r="I291" s="114"/>
      <c r="J291" s="35"/>
      <c r="K291" s="35"/>
      <c r="L291" s="38"/>
      <c r="M291" s="217"/>
      <c r="N291" s="218"/>
      <c r="O291" s="70"/>
      <c r="P291" s="70"/>
      <c r="Q291" s="70"/>
      <c r="R291" s="70"/>
      <c r="S291" s="70"/>
      <c r="T291" s="71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6" t="s">
        <v>153</v>
      </c>
      <c r="AU291" s="16" t="s">
        <v>88</v>
      </c>
    </row>
    <row r="292" spans="2:51" s="13" customFormat="1" ht="12">
      <c r="B292" s="221"/>
      <c r="C292" s="222"/>
      <c r="D292" s="215" t="s">
        <v>163</v>
      </c>
      <c r="E292" s="223" t="s">
        <v>1</v>
      </c>
      <c r="F292" s="224" t="s">
        <v>830</v>
      </c>
      <c r="G292" s="222"/>
      <c r="H292" s="225">
        <v>4</v>
      </c>
      <c r="I292" s="226"/>
      <c r="J292" s="222"/>
      <c r="K292" s="222"/>
      <c r="L292" s="227"/>
      <c r="M292" s="228"/>
      <c r="N292" s="229"/>
      <c r="O292" s="229"/>
      <c r="P292" s="229"/>
      <c r="Q292" s="229"/>
      <c r="R292" s="229"/>
      <c r="S292" s="229"/>
      <c r="T292" s="230"/>
      <c r="AT292" s="231" t="s">
        <v>163</v>
      </c>
      <c r="AU292" s="231" t="s">
        <v>88</v>
      </c>
      <c r="AV292" s="13" t="s">
        <v>88</v>
      </c>
      <c r="AW292" s="13" t="s">
        <v>34</v>
      </c>
      <c r="AX292" s="13" t="s">
        <v>78</v>
      </c>
      <c r="AY292" s="231" t="s">
        <v>148</v>
      </c>
    </row>
    <row r="293" spans="2:51" s="13" customFormat="1" ht="12">
      <c r="B293" s="221"/>
      <c r="C293" s="222"/>
      <c r="D293" s="215" t="s">
        <v>163</v>
      </c>
      <c r="E293" s="223" t="s">
        <v>1</v>
      </c>
      <c r="F293" s="224" t="s">
        <v>831</v>
      </c>
      <c r="G293" s="222"/>
      <c r="H293" s="225">
        <v>6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163</v>
      </c>
      <c r="AU293" s="231" t="s">
        <v>88</v>
      </c>
      <c r="AV293" s="13" t="s">
        <v>88</v>
      </c>
      <c r="AW293" s="13" t="s">
        <v>34</v>
      </c>
      <c r="AX293" s="13" t="s">
        <v>78</v>
      </c>
      <c r="AY293" s="231" t="s">
        <v>148</v>
      </c>
    </row>
    <row r="294" spans="2:51" s="14" customFormat="1" ht="12">
      <c r="B294" s="243"/>
      <c r="C294" s="244"/>
      <c r="D294" s="215" t="s">
        <v>163</v>
      </c>
      <c r="E294" s="245" t="s">
        <v>1</v>
      </c>
      <c r="F294" s="246" t="s">
        <v>253</v>
      </c>
      <c r="G294" s="244"/>
      <c r="H294" s="247">
        <v>10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AT294" s="253" t="s">
        <v>163</v>
      </c>
      <c r="AU294" s="253" t="s">
        <v>88</v>
      </c>
      <c r="AV294" s="14" t="s">
        <v>147</v>
      </c>
      <c r="AW294" s="14" t="s">
        <v>34</v>
      </c>
      <c r="AX294" s="14" t="s">
        <v>86</v>
      </c>
      <c r="AY294" s="253" t="s">
        <v>148</v>
      </c>
    </row>
    <row r="295" spans="1:65" s="2" customFormat="1" ht="55.5" customHeight="1">
      <c r="A295" s="33"/>
      <c r="B295" s="34"/>
      <c r="C295" s="232" t="s">
        <v>832</v>
      </c>
      <c r="D295" s="232" t="s">
        <v>239</v>
      </c>
      <c r="E295" s="233" t="s">
        <v>833</v>
      </c>
      <c r="F295" s="234" t="s">
        <v>834</v>
      </c>
      <c r="G295" s="235" t="s">
        <v>167</v>
      </c>
      <c r="H295" s="236">
        <v>2</v>
      </c>
      <c r="I295" s="237"/>
      <c r="J295" s="238">
        <f>ROUND(I295*H295,2)</f>
        <v>0</v>
      </c>
      <c r="K295" s="239"/>
      <c r="L295" s="240"/>
      <c r="M295" s="241" t="s">
        <v>1</v>
      </c>
      <c r="N295" s="242" t="s">
        <v>43</v>
      </c>
      <c r="O295" s="70"/>
      <c r="P295" s="211">
        <f>O295*H295</f>
        <v>0</v>
      </c>
      <c r="Q295" s="211">
        <v>0.044</v>
      </c>
      <c r="R295" s="211">
        <f>Q295*H295</f>
        <v>0.088</v>
      </c>
      <c r="S295" s="211">
        <v>0</v>
      </c>
      <c r="T295" s="212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213" t="s">
        <v>242</v>
      </c>
      <c r="AT295" s="213" t="s">
        <v>239</v>
      </c>
      <c r="AU295" s="213" t="s">
        <v>88</v>
      </c>
      <c r="AY295" s="16" t="s">
        <v>148</v>
      </c>
      <c r="BE295" s="214">
        <f>IF(N295="základní",J295,0)</f>
        <v>0</v>
      </c>
      <c r="BF295" s="214">
        <f>IF(N295="snížená",J295,0)</f>
        <v>0</v>
      </c>
      <c r="BG295" s="214">
        <f>IF(N295="zákl. přenesená",J295,0)</f>
        <v>0</v>
      </c>
      <c r="BH295" s="214">
        <f>IF(N295="sníž. přenesená",J295,0)</f>
        <v>0</v>
      </c>
      <c r="BI295" s="214">
        <f>IF(N295="nulová",J295,0)</f>
        <v>0</v>
      </c>
      <c r="BJ295" s="16" t="s">
        <v>86</v>
      </c>
      <c r="BK295" s="214">
        <f>ROUND(I295*H295,2)</f>
        <v>0</v>
      </c>
      <c r="BL295" s="16" t="s">
        <v>226</v>
      </c>
      <c r="BM295" s="213" t="s">
        <v>835</v>
      </c>
    </row>
    <row r="296" spans="1:47" s="2" customFormat="1" ht="68.25">
      <c r="A296" s="33"/>
      <c r="B296" s="34"/>
      <c r="C296" s="35"/>
      <c r="D296" s="215" t="s">
        <v>153</v>
      </c>
      <c r="E296" s="35"/>
      <c r="F296" s="216" t="s">
        <v>807</v>
      </c>
      <c r="G296" s="35"/>
      <c r="H296" s="35"/>
      <c r="I296" s="114"/>
      <c r="J296" s="35"/>
      <c r="K296" s="35"/>
      <c r="L296" s="38"/>
      <c r="M296" s="217"/>
      <c r="N296" s="218"/>
      <c r="O296" s="70"/>
      <c r="P296" s="70"/>
      <c r="Q296" s="70"/>
      <c r="R296" s="70"/>
      <c r="S296" s="70"/>
      <c r="T296" s="71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6" t="s">
        <v>153</v>
      </c>
      <c r="AU296" s="16" t="s">
        <v>88</v>
      </c>
    </row>
    <row r="297" spans="2:51" s="13" customFormat="1" ht="12">
      <c r="B297" s="221"/>
      <c r="C297" s="222"/>
      <c r="D297" s="215" t="s">
        <v>163</v>
      </c>
      <c r="E297" s="223" t="s">
        <v>1</v>
      </c>
      <c r="F297" s="224" t="s">
        <v>836</v>
      </c>
      <c r="G297" s="222"/>
      <c r="H297" s="225">
        <v>2</v>
      </c>
      <c r="I297" s="226"/>
      <c r="J297" s="222"/>
      <c r="K297" s="222"/>
      <c r="L297" s="227"/>
      <c r="M297" s="228"/>
      <c r="N297" s="229"/>
      <c r="O297" s="229"/>
      <c r="P297" s="229"/>
      <c r="Q297" s="229"/>
      <c r="R297" s="229"/>
      <c r="S297" s="229"/>
      <c r="T297" s="230"/>
      <c r="AT297" s="231" t="s">
        <v>163</v>
      </c>
      <c r="AU297" s="231" t="s">
        <v>88</v>
      </c>
      <c r="AV297" s="13" t="s">
        <v>88</v>
      </c>
      <c r="AW297" s="13" t="s">
        <v>34</v>
      </c>
      <c r="AX297" s="13" t="s">
        <v>86</v>
      </c>
      <c r="AY297" s="231" t="s">
        <v>148</v>
      </c>
    </row>
    <row r="298" spans="1:65" s="2" customFormat="1" ht="44.25" customHeight="1">
      <c r="A298" s="33"/>
      <c r="B298" s="34"/>
      <c r="C298" s="232" t="s">
        <v>837</v>
      </c>
      <c r="D298" s="232" t="s">
        <v>239</v>
      </c>
      <c r="E298" s="233" t="s">
        <v>838</v>
      </c>
      <c r="F298" s="234" t="s">
        <v>839</v>
      </c>
      <c r="G298" s="235" t="s">
        <v>167</v>
      </c>
      <c r="H298" s="236">
        <v>4</v>
      </c>
      <c r="I298" s="237"/>
      <c r="J298" s="238">
        <f>ROUND(I298*H298,2)</f>
        <v>0</v>
      </c>
      <c r="K298" s="239"/>
      <c r="L298" s="240"/>
      <c r="M298" s="241" t="s">
        <v>1</v>
      </c>
      <c r="N298" s="242" t="s">
        <v>43</v>
      </c>
      <c r="O298" s="70"/>
      <c r="P298" s="211">
        <f>O298*H298</f>
        <v>0</v>
      </c>
      <c r="Q298" s="211">
        <v>0.044</v>
      </c>
      <c r="R298" s="211">
        <f>Q298*H298</f>
        <v>0.176</v>
      </c>
      <c r="S298" s="211">
        <v>0</v>
      </c>
      <c r="T298" s="212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213" t="s">
        <v>242</v>
      </c>
      <c r="AT298" s="213" t="s">
        <v>239</v>
      </c>
      <c r="AU298" s="213" t="s">
        <v>88</v>
      </c>
      <c r="AY298" s="16" t="s">
        <v>148</v>
      </c>
      <c r="BE298" s="214">
        <f>IF(N298="základní",J298,0)</f>
        <v>0</v>
      </c>
      <c r="BF298" s="214">
        <f>IF(N298="snížená",J298,0)</f>
        <v>0</v>
      </c>
      <c r="BG298" s="214">
        <f>IF(N298="zákl. přenesená",J298,0)</f>
        <v>0</v>
      </c>
      <c r="BH298" s="214">
        <f>IF(N298="sníž. přenesená",J298,0)</f>
        <v>0</v>
      </c>
      <c r="BI298" s="214">
        <f>IF(N298="nulová",J298,0)</f>
        <v>0</v>
      </c>
      <c r="BJ298" s="16" t="s">
        <v>86</v>
      </c>
      <c r="BK298" s="214">
        <f>ROUND(I298*H298,2)</f>
        <v>0</v>
      </c>
      <c r="BL298" s="16" t="s">
        <v>226</v>
      </c>
      <c r="BM298" s="213" t="s">
        <v>840</v>
      </c>
    </row>
    <row r="299" spans="1:47" s="2" customFormat="1" ht="68.25">
      <c r="A299" s="33"/>
      <c r="B299" s="34"/>
      <c r="C299" s="35"/>
      <c r="D299" s="215" t="s">
        <v>153</v>
      </c>
      <c r="E299" s="35"/>
      <c r="F299" s="216" t="s">
        <v>807</v>
      </c>
      <c r="G299" s="35"/>
      <c r="H299" s="35"/>
      <c r="I299" s="114"/>
      <c r="J299" s="35"/>
      <c r="K299" s="35"/>
      <c r="L299" s="38"/>
      <c r="M299" s="217"/>
      <c r="N299" s="218"/>
      <c r="O299" s="70"/>
      <c r="P299" s="70"/>
      <c r="Q299" s="70"/>
      <c r="R299" s="70"/>
      <c r="S299" s="70"/>
      <c r="T299" s="71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6" t="s">
        <v>153</v>
      </c>
      <c r="AU299" s="16" t="s">
        <v>88</v>
      </c>
    </row>
    <row r="300" spans="2:51" s="13" customFormat="1" ht="12">
      <c r="B300" s="221"/>
      <c r="C300" s="222"/>
      <c r="D300" s="215" t="s">
        <v>163</v>
      </c>
      <c r="E300" s="223" t="s">
        <v>1</v>
      </c>
      <c r="F300" s="224" t="s">
        <v>841</v>
      </c>
      <c r="G300" s="222"/>
      <c r="H300" s="225">
        <v>2</v>
      </c>
      <c r="I300" s="226"/>
      <c r="J300" s="222"/>
      <c r="K300" s="222"/>
      <c r="L300" s="227"/>
      <c r="M300" s="228"/>
      <c r="N300" s="229"/>
      <c r="O300" s="229"/>
      <c r="P300" s="229"/>
      <c r="Q300" s="229"/>
      <c r="R300" s="229"/>
      <c r="S300" s="229"/>
      <c r="T300" s="230"/>
      <c r="AT300" s="231" t="s">
        <v>163</v>
      </c>
      <c r="AU300" s="231" t="s">
        <v>88</v>
      </c>
      <c r="AV300" s="13" t="s">
        <v>88</v>
      </c>
      <c r="AW300" s="13" t="s">
        <v>34</v>
      </c>
      <c r="AX300" s="13" t="s">
        <v>78</v>
      </c>
      <c r="AY300" s="231" t="s">
        <v>148</v>
      </c>
    </row>
    <row r="301" spans="2:51" s="13" customFormat="1" ht="12">
      <c r="B301" s="221"/>
      <c r="C301" s="222"/>
      <c r="D301" s="215" t="s">
        <v>163</v>
      </c>
      <c r="E301" s="223" t="s">
        <v>1</v>
      </c>
      <c r="F301" s="224" t="s">
        <v>842</v>
      </c>
      <c r="G301" s="222"/>
      <c r="H301" s="225">
        <v>2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163</v>
      </c>
      <c r="AU301" s="231" t="s">
        <v>88</v>
      </c>
      <c r="AV301" s="13" t="s">
        <v>88</v>
      </c>
      <c r="AW301" s="13" t="s">
        <v>34</v>
      </c>
      <c r="AX301" s="13" t="s">
        <v>78</v>
      </c>
      <c r="AY301" s="231" t="s">
        <v>148</v>
      </c>
    </row>
    <row r="302" spans="2:51" s="14" customFormat="1" ht="12">
      <c r="B302" s="243"/>
      <c r="C302" s="244"/>
      <c r="D302" s="215" t="s">
        <v>163</v>
      </c>
      <c r="E302" s="245" t="s">
        <v>1</v>
      </c>
      <c r="F302" s="246" t="s">
        <v>253</v>
      </c>
      <c r="G302" s="244"/>
      <c r="H302" s="247">
        <v>4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AT302" s="253" t="s">
        <v>163</v>
      </c>
      <c r="AU302" s="253" t="s">
        <v>88</v>
      </c>
      <c r="AV302" s="14" t="s">
        <v>147</v>
      </c>
      <c r="AW302" s="14" t="s">
        <v>34</v>
      </c>
      <c r="AX302" s="14" t="s">
        <v>86</v>
      </c>
      <c r="AY302" s="253" t="s">
        <v>148</v>
      </c>
    </row>
    <row r="303" spans="1:65" s="2" customFormat="1" ht="55.5" customHeight="1">
      <c r="A303" s="33"/>
      <c r="B303" s="34"/>
      <c r="C303" s="232" t="s">
        <v>843</v>
      </c>
      <c r="D303" s="232" t="s">
        <v>239</v>
      </c>
      <c r="E303" s="233" t="s">
        <v>844</v>
      </c>
      <c r="F303" s="234" t="s">
        <v>845</v>
      </c>
      <c r="G303" s="235" t="s">
        <v>167</v>
      </c>
      <c r="H303" s="236">
        <v>2</v>
      </c>
      <c r="I303" s="237"/>
      <c r="J303" s="238">
        <f>ROUND(I303*H303,2)</f>
        <v>0</v>
      </c>
      <c r="K303" s="239"/>
      <c r="L303" s="240"/>
      <c r="M303" s="241" t="s">
        <v>1</v>
      </c>
      <c r="N303" s="242" t="s">
        <v>43</v>
      </c>
      <c r="O303" s="70"/>
      <c r="P303" s="211">
        <f>O303*H303</f>
        <v>0</v>
      </c>
      <c r="Q303" s="211">
        <v>0.044</v>
      </c>
      <c r="R303" s="211">
        <f>Q303*H303</f>
        <v>0.088</v>
      </c>
      <c r="S303" s="211">
        <v>0</v>
      </c>
      <c r="T303" s="212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213" t="s">
        <v>242</v>
      </c>
      <c r="AT303" s="213" t="s">
        <v>239</v>
      </c>
      <c r="AU303" s="213" t="s">
        <v>88</v>
      </c>
      <c r="AY303" s="16" t="s">
        <v>148</v>
      </c>
      <c r="BE303" s="214">
        <f>IF(N303="základní",J303,0)</f>
        <v>0</v>
      </c>
      <c r="BF303" s="214">
        <f>IF(N303="snížená",J303,0)</f>
        <v>0</v>
      </c>
      <c r="BG303" s="214">
        <f>IF(N303="zákl. přenesená",J303,0)</f>
        <v>0</v>
      </c>
      <c r="BH303" s="214">
        <f>IF(N303="sníž. přenesená",J303,0)</f>
        <v>0</v>
      </c>
      <c r="BI303" s="214">
        <f>IF(N303="nulová",J303,0)</f>
        <v>0</v>
      </c>
      <c r="BJ303" s="16" t="s">
        <v>86</v>
      </c>
      <c r="BK303" s="214">
        <f>ROUND(I303*H303,2)</f>
        <v>0</v>
      </c>
      <c r="BL303" s="16" t="s">
        <v>226</v>
      </c>
      <c r="BM303" s="213" t="s">
        <v>846</v>
      </c>
    </row>
    <row r="304" spans="1:47" s="2" customFormat="1" ht="68.25">
      <c r="A304" s="33"/>
      <c r="B304" s="34"/>
      <c r="C304" s="35"/>
      <c r="D304" s="215" t="s">
        <v>153</v>
      </c>
      <c r="E304" s="35"/>
      <c r="F304" s="216" t="s">
        <v>807</v>
      </c>
      <c r="G304" s="35"/>
      <c r="H304" s="35"/>
      <c r="I304" s="114"/>
      <c r="J304" s="35"/>
      <c r="K304" s="35"/>
      <c r="L304" s="38"/>
      <c r="M304" s="217"/>
      <c r="N304" s="218"/>
      <c r="O304" s="70"/>
      <c r="P304" s="70"/>
      <c r="Q304" s="70"/>
      <c r="R304" s="70"/>
      <c r="S304" s="70"/>
      <c r="T304" s="71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T304" s="16" t="s">
        <v>153</v>
      </c>
      <c r="AU304" s="16" t="s">
        <v>88</v>
      </c>
    </row>
    <row r="305" spans="2:51" s="13" customFormat="1" ht="12">
      <c r="B305" s="221"/>
      <c r="C305" s="222"/>
      <c r="D305" s="215" t="s">
        <v>163</v>
      </c>
      <c r="E305" s="223" t="s">
        <v>1</v>
      </c>
      <c r="F305" s="224" t="s">
        <v>847</v>
      </c>
      <c r="G305" s="222"/>
      <c r="H305" s="225">
        <v>2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163</v>
      </c>
      <c r="AU305" s="231" t="s">
        <v>88</v>
      </c>
      <c r="AV305" s="13" t="s">
        <v>88</v>
      </c>
      <c r="AW305" s="13" t="s">
        <v>34</v>
      </c>
      <c r="AX305" s="13" t="s">
        <v>86</v>
      </c>
      <c r="AY305" s="231" t="s">
        <v>148</v>
      </c>
    </row>
    <row r="306" spans="1:65" s="2" customFormat="1" ht="55.5" customHeight="1">
      <c r="A306" s="33"/>
      <c r="B306" s="34"/>
      <c r="C306" s="232" t="s">
        <v>848</v>
      </c>
      <c r="D306" s="232" t="s">
        <v>239</v>
      </c>
      <c r="E306" s="233" t="s">
        <v>849</v>
      </c>
      <c r="F306" s="234" t="s">
        <v>850</v>
      </c>
      <c r="G306" s="235" t="s">
        <v>167</v>
      </c>
      <c r="H306" s="236">
        <v>2</v>
      </c>
      <c r="I306" s="237"/>
      <c r="J306" s="238">
        <f>ROUND(I306*H306,2)</f>
        <v>0</v>
      </c>
      <c r="K306" s="239"/>
      <c r="L306" s="240"/>
      <c r="M306" s="241" t="s">
        <v>1</v>
      </c>
      <c r="N306" s="242" t="s">
        <v>43</v>
      </c>
      <c r="O306" s="70"/>
      <c r="P306" s="211">
        <f>O306*H306</f>
        <v>0</v>
      </c>
      <c r="Q306" s="211">
        <v>0.044</v>
      </c>
      <c r="R306" s="211">
        <f>Q306*H306</f>
        <v>0.088</v>
      </c>
      <c r="S306" s="211">
        <v>0</v>
      </c>
      <c r="T306" s="212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213" t="s">
        <v>242</v>
      </c>
      <c r="AT306" s="213" t="s">
        <v>239</v>
      </c>
      <c r="AU306" s="213" t="s">
        <v>88</v>
      </c>
      <c r="AY306" s="16" t="s">
        <v>148</v>
      </c>
      <c r="BE306" s="214">
        <f>IF(N306="základní",J306,0)</f>
        <v>0</v>
      </c>
      <c r="BF306" s="214">
        <f>IF(N306="snížená",J306,0)</f>
        <v>0</v>
      </c>
      <c r="BG306" s="214">
        <f>IF(N306="zákl. přenesená",J306,0)</f>
        <v>0</v>
      </c>
      <c r="BH306" s="214">
        <f>IF(N306="sníž. přenesená",J306,0)</f>
        <v>0</v>
      </c>
      <c r="BI306" s="214">
        <f>IF(N306="nulová",J306,0)</f>
        <v>0</v>
      </c>
      <c r="BJ306" s="16" t="s">
        <v>86</v>
      </c>
      <c r="BK306" s="214">
        <f>ROUND(I306*H306,2)</f>
        <v>0</v>
      </c>
      <c r="BL306" s="16" t="s">
        <v>226</v>
      </c>
      <c r="BM306" s="213" t="s">
        <v>851</v>
      </c>
    </row>
    <row r="307" spans="1:47" s="2" customFormat="1" ht="68.25">
      <c r="A307" s="33"/>
      <c r="B307" s="34"/>
      <c r="C307" s="35"/>
      <c r="D307" s="215" t="s">
        <v>153</v>
      </c>
      <c r="E307" s="35"/>
      <c r="F307" s="216" t="s">
        <v>807</v>
      </c>
      <c r="G307" s="35"/>
      <c r="H307" s="35"/>
      <c r="I307" s="114"/>
      <c r="J307" s="35"/>
      <c r="K307" s="35"/>
      <c r="L307" s="38"/>
      <c r="M307" s="217"/>
      <c r="N307" s="218"/>
      <c r="O307" s="70"/>
      <c r="P307" s="70"/>
      <c r="Q307" s="70"/>
      <c r="R307" s="70"/>
      <c r="S307" s="70"/>
      <c r="T307" s="71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T307" s="16" t="s">
        <v>153</v>
      </c>
      <c r="AU307" s="16" t="s">
        <v>88</v>
      </c>
    </row>
    <row r="308" spans="2:51" s="13" customFormat="1" ht="12">
      <c r="B308" s="221"/>
      <c r="C308" s="222"/>
      <c r="D308" s="215" t="s">
        <v>163</v>
      </c>
      <c r="E308" s="223" t="s">
        <v>1</v>
      </c>
      <c r="F308" s="224" t="s">
        <v>852</v>
      </c>
      <c r="G308" s="222"/>
      <c r="H308" s="225">
        <v>2</v>
      </c>
      <c r="I308" s="226"/>
      <c r="J308" s="222"/>
      <c r="K308" s="222"/>
      <c r="L308" s="227"/>
      <c r="M308" s="228"/>
      <c r="N308" s="229"/>
      <c r="O308" s="229"/>
      <c r="P308" s="229"/>
      <c r="Q308" s="229"/>
      <c r="R308" s="229"/>
      <c r="S308" s="229"/>
      <c r="T308" s="230"/>
      <c r="AT308" s="231" t="s">
        <v>163</v>
      </c>
      <c r="AU308" s="231" t="s">
        <v>88</v>
      </c>
      <c r="AV308" s="13" t="s">
        <v>88</v>
      </c>
      <c r="AW308" s="13" t="s">
        <v>34</v>
      </c>
      <c r="AX308" s="13" t="s">
        <v>86</v>
      </c>
      <c r="AY308" s="231" t="s">
        <v>148</v>
      </c>
    </row>
    <row r="309" spans="1:65" s="2" customFormat="1" ht="33" customHeight="1">
      <c r="A309" s="33"/>
      <c r="B309" s="34"/>
      <c r="C309" s="232" t="s">
        <v>853</v>
      </c>
      <c r="D309" s="232" t="s">
        <v>239</v>
      </c>
      <c r="E309" s="233" t="s">
        <v>854</v>
      </c>
      <c r="F309" s="234" t="s">
        <v>855</v>
      </c>
      <c r="G309" s="235" t="s">
        <v>167</v>
      </c>
      <c r="H309" s="236">
        <v>3</v>
      </c>
      <c r="I309" s="237"/>
      <c r="J309" s="238">
        <f>ROUND(I309*H309,2)</f>
        <v>0</v>
      </c>
      <c r="K309" s="239"/>
      <c r="L309" s="240"/>
      <c r="M309" s="241" t="s">
        <v>1</v>
      </c>
      <c r="N309" s="242" t="s">
        <v>43</v>
      </c>
      <c r="O309" s="70"/>
      <c r="P309" s="211">
        <f>O309*H309</f>
        <v>0</v>
      </c>
      <c r="Q309" s="211">
        <v>0.044</v>
      </c>
      <c r="R309" s="211">
        <f>Q309*H309</f>
        <v>0.132</v>
      </c>
      <c r="S309" s="211">
        <v>0</v>
      </c>
      <c r="T309" s="212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213" t="s">
        <v>242</v>
      </c>
      <c r="AT309" s="213" t="s">
        <v>239</v>
      </c>
      <c r="AU309" s="213" t="s">
        <v>88</v>
      </c>
      <c r="AY309" s="16" t="s">
        <v>148</v>
      </c>
      <c r="BE309" s="214">
        <f>IF(N309="základní",J309,0)</f>
        <v>0</v>
      </c>
      <c r="BF309" s="214">
        <f>IF(N309="snížená",J309,0)</f>
        <v>0</v>
      </c>
      <c r="BG309" s="214">
        <f>IF(N309="zákl. přenesená",J309,0)</f>
        <v>0</v>
      </c>
      <c r="BH309" s="214">
        <f>IF(N309="sníž. přenesená",J309,0)</f>
        <v>0</v>
      </c>
      <c r="BI309" s="214">
        <f>IF(N309="nulová",J309,0)</f>
        <v>0</v>
      </c>
      <c r="BJ309" s="16" t="s">
        <v>86</v>
      </c>
      <c r="BK309" s="214">
        <f>ROUND(I309*H309,2)</f>
        <v>0</v>
      </c>
      <c r="BL309" s="16" t="s">
        <v>226</v>
      </c>
      <c r="BM309" s="213" t="s">
        <v>856</v>
      </c>
    </row>
    <row r="310" spans="1:47" s="2" customFormat="1" ht="68.25">
      <c r="A310" s="33"/>
      <c r="B310" s="34"/>
      <c r="C310" s="35"/>
      <c r="D310" s="215" t="s">
        <v>153</v>
      </c>
      <c r="E310" s="35"/>
      <c r="F310" s="216" t="s">
        <v>807</v>
      </c>
      <c r="G310" s="35"/>
      <c r="H310" s="35"/>
      <c r="I310" s="114"/>
      <c r="J310" s="35"/>
      <c r="K310" s="35"/>
      <c r="L310" s="38"/>
      <c r="M310" s="217"/>
      <c r="N310" s="218"/>
      <c r="O310" s="70"/>
      <c r="P310" s="70"/>
      <c r="Q310" s="70"/>
      <c r="R310" s="70"/>
      <c r="S310" s="70"/>
      <c r="T310" s="71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6" t="s">
        <v>153</v>
      </c>
      <c r="AU310" s="16" t="s">
        <v>88</v>
      </c>
    </row>
    <row r="311" spans="2:51" s="13" customFormat="1" ht="12">
      <c r="B311" s="221"/>
      <c r="C311" s="222"/>
      <c r="D311" s="215" t="s">
        <v>163</v>
      </c>
      <c r="E311" s="223" t="s">
        <v>1</v>
      </c>
      <c r="F311" s="224" t="s">
        <v>857</v>
      </c>
      <c r="G311" s="222"/>
      <c r="H311" s="225">
        <v>1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163</v>
      </c>
      <c r="AU311" s="231" t="s">
        <v>88</v>
      </c>
      <c r="AV311" s="13" t="s">
        <v>88</v>
      </c>
      <c r="AW311" s="13" t="s">
        <v>34</v>
      </c>
      <c r="AX311" s="13" t="s">
        <v>78</v>
      </c>
      <c r="AY311" s="231" t="s">
        <v>148</v>
      </c>
    </row>
    <row r="312" spans="2:51" s="13" customFormat="1" ht="12">
      <c r="B312" s="221"/>
      <c r="C312" s="222"/>
      <c r="D312" s="215" t="s">
        <v>163</v>
      </c>
      <c r="E312" s="223" t="s">
        <v>1</v>
      </c>
      <c r="F312" s="224" t="s">
        <v>858</v>
      </c>
      <c r="G312" s="222"/>
      <c r="H312" s="225">
        <v>1</v>
      </c>
      <c r="I312" s="226"/>
      <c r="J312" s="222"/>
      <c r="K312" s="222"/>
      <c r="L312" s="227"/>
      <c r="M312" s="228"/>
      <c r="N312" s="229"/>
      <c r="O312" s="229"/>
      <c r="P312" s="229"/>
      <c r="Q312" s="229"/>
      <c r="R312" s="229"/>
      <c r="S312" s="229"/>
      <c r="T312" s="230"/>
      <c r="AT312" s="231" t="s">
        <v>163</v>
      </c>
      <c r="AU312" s="231" t="s">
        <v>88</v>
      </c>
      <c r="AV312" s="13" t="s">
        <v>88</v>
      </c>
      <c r="AW312" s="13" t="s">
        <v>34</v>
      </c>
      <c r="AX312" s="13" t="s">
        <v>78</v>
      </c>
      <c r="AY312" s="231" t="s">
        <v>148</v>
      </c>
    </row>
    <row r="313" spans="2:51" s="13" customFormat="1" ht="12">
      <c r="B313" s="221"/>
      <c r="C313" s="222"/>
      <c r="D313" s="215" t="s">
        <v>163</v>
      </c>
      <c r="E313" s="223" t="s">
        <v>1</v>
      </c>
      <c r="F313" s="224" t="s">
        <v>859</v>
      </c>
      <c r="G313" s="222"/>
      <c r="H313" s="225">
        <v>1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163</v>
      </c>
      <c r="AU313" s="231" t="s">
        <v>88</v>
      </c>
      <c r="AV313" s="13" t="s">
        <v>88</v>
      </c>
      <c r="AW313" s="13" t="s">
        <v>34</v>
      </c>
      <c r="AX313" s="13" t="s">
        <v>78</v>
      </c>
      <c r="AY313" s="231" t="s">
        <v>148</v>
      </c>
    </row>
    <row r="314" spans="2:51" s="14" customFormat="1" ht="12">
      <c r="B314" s="243"/>
      <c r="C314" s="244"/>
      <c r="D314" s="215" t="s">
        <v>163</v>
      </c>
      <c r="E314" s="245" t="s">
        <v>1</v>
      </c>
      <c r="F314" s="246" t="s">
        <v>253</v>
      </c>
      <c r="G314" s="244"/>
      <c r="H314" s="247">
        <v>3</v>
      </c>
      <c r="I314" s="248"/>
      <c r="J314" s="244"/>
      <c r="K314" s="244"/>
      <c r="L314" s="249"/>
      <c r="M314" s="250"/>
      <c r="N314" s="251"/>
      <c r="O314" s="251"/>
      <c r="P314" s="251"/>
      <c r="Q314" s="251"/>
      <c r="R314" s="251"/>
      <c r="S314" s="251"/>
      <c r="T314" s="252"/>
      <c r="AT314" s="253" t="s">
        <v>163</v>
      </c>
      <c r="AU314" s="253" t="s">
        <v>88</v>
      </c>
      <c r="AV314" s="14" t="s">
        <v>147</v>
      </c>
      <c r="AW314" s="14" t="s">
        <v>34</v>
      </c>
      <c r="AX314" s="14" t="s">
        <v>86</v>
      </c>
      <c r="AY314" s="253" t="s">
        <v>148</v>
      </c>
    </row>
    <row r="315" spans="1:65" s="2" customFormat="1" ht="55.5" customHeight="1">
      <c r="A315" s="33"/>
      <c r="B315" s="34"/>
      <c r="C315" s="232" t="s">
        <v>860</v>
      </c>
      <c r="D315" s="232" t="s">
        <v>239</v>
      </c>
      <c r="E315" s="233" t="s">
        <v>861</v>
      </c>
      <c r="F315" s="234" t="s">
        <v>862</v>
      </c>
      <c r="G315" s="235" t="s">
        <v>167</v>
      </c>
      <c r="H315" s="236">
        <v>2</v>
      </c>
      <c r="I315" s="237"/>
      <c r="J315" s="238">
        <f>ROUND(I315*H315,2)</f>
        <v>0</v>
      </c>
      <c r="K315" s="239"/>
      <c r="L315" s="240"/>
      <c r="M315" s="241" t="s">
        <v>1</v>
      </c>
      <c r="N315" s="242" t="s">
        <v>43</v>
      </c>
      <c r="O315" s="70"/>
      <c r="P315" s="211">
        <f>O315*H315</f>
        <v>0</v>
      </c>
      <c r="Q315" s="211">
        <v>0.054</v>
      </c>
      <c r="R315" s="211">
        <f>Q315*H315</f>
        <v>0.108</v>
      </c>
      <c r="S315" s="211">
        <v>0</v>
      </c>
      <c r="T315" s="21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213" t="s">
        <v>242</v>
      </c>
      <c r="AT315" s="213" t="s">
        <v>239</v>
      </c>
      <c r="AU315" s="213" t="s">
        <v>88</v>
      </c>
      <c r="AY315" s="16" t="s">
        <v>148</v>
      </c>
      <c r="BE315" s="214">
        <f>IF(N315="základní",J315,0)</f>
        <v>0</v>
      </c>
      <c r="BF315" s="214">
        <f>IF(N315="snížená",J315,0)</f>
        <v>0</v>
      </c>
      <c r="BG315" s="214">
        <f>IF(N315="zákl. přenesená",J315,0)</f>
        <v>0</v>
      </c>
      <c r="BH315" s="214">
        <f>IF(N315="sníž. přenesená",J315,0)</f>
        <v>0</v>
      </c>
      <c r="BI315" s="214">
        <f>IF(N315="nulová",J315,0)</f>
        <v>0</v>
      </c>
      <c r="BJ315" s="16" t="s">
        <v>86</v>
      </c>
      <c r="BK315" s="214">
        <f>ROUND(I315*H315,2)</f>
        <v>0</v>
      </c>
      <c r="BL315" s="16" t="s">
        <v>226</v>
      </c>
      <c r="BM315" s="213" t="s">
        <v>863</v>
      </c>
    </row>
    <row r="316" spans="1:47" s="2" customFormat="1" ht="68.25">
      <c r="A316" s="33"/>
      <c r="B316" s="34"/>
      <c r="C316" s="35"/>
      <c r="D316" s="215" t="s">
        <v>153</v>
      </c>
      <c r="E316" s="35"/>
      <c r="F316" s="216" t="s">
        <v>807</v>
      </c>
      <c r="G316" s="35"/>
      <c r="H316" s="35"/>
      <c r="I316" s="114"/>
      <c r="J316" s="35"/>
      <c r="K316" s="35"/>
      <c r="L316" s="38"/>
      <c r="M316" s="217"/>
      <c r="N316" s="218"/>
      <c r="O316" s="70"/>
      <c r="P316" s="70"/>
      <c r="Q316" s="70"/>
      <c r="R316" s="70"/>
      <c r="S316" s="70"/>
      <c r="T316" s="71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T316" s="16" t="s">
        <v>153</v>
      </c>
      <c r="AU316" s="16" t="s">
        <v>88</v>
      </c>
    </row>
    <row r="317" spans="2:51" s="13" customFormat="1" ht="12">
      <c r="B317" s="221"/>
      <c r="C317" s="222"/>
      <c r="D317" s="215" t="s">
        <v>163</v>
      </c>
      <c r="E317" s="223" t="s">
        <v>1</v>
      </c>
      <c r="F317" s="224" t="s">
        <v>864</v>
      </c>
      <c r="G317" s="222"/>
      <c r="H317" s="225">
        <v>1</v>
      </c>
      <c r="I317" s="226"/>
      <c r="J317" s="222"/>
      <c r="K317" s="222"/>
      <c r="L317" s="227"/>
      <c r="M317" s="228"/>
      <c r="N317" s="229"/>
      <c r="O317" s="229"/>
      <c r="P317" s="229"/>
      <c r="Q317" s="229"/>
      <c r="R317" s="229"/>
      <c r="S317" s="229"/>
      <c r="T317" s="230"/>
      <c r="AT317" s="231" t="s">
        <v>163</v>
      </c>
      <c r="AU317" s="231" t="s">
        <v>88</v>
      </c>
      <c r="AV317" s="13" t="s">
        <v>88</v>
      </c>
      <c r="AW317" s="13" t="s">
        <v>34</v>
      </c>
      <c r="AX317" s="13" t="s">
        <v>78</v>
      </c>
      <c r="AY317" s="231" t="s">
        <v>148</v>
      </c>
    </row>
    <row r="318" spans="2:51" s="13" customFormat="1" ht="12">
      <c r="B318" s="221"/>
      <c r="C318" s="222"/>
      <c r="D318" s="215" t="s">
        <v>163</v>
      </c>
      <c r="E318" s="223" t="s">
        <v>1</v>
      </c>
      <c r="F318" s="224" t="s">
        <v>865</v>
      </c>
      <c r="G318" s="222"/>
      <c r="H318" s="225">
        <v>1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163</v>
      </c>
      <c r="AU318" s="231" t="s">
        <v>88</v>
      </c>
      <c r="AV318" s="13" t="s">
        <v>88</v>
      </c>
      <c r="AW318" s="13" t="s">
        <v>34</v>
      </c>
      <c r="AX318" s="13" t="s">
        <v>78</v>
      </c>
      <c r="AY318" s="231" t="s">
        <v>148</v>
      </c>
    </row>
    <row r="319" spans="2:51" s="14" customFormat="1" ht="12">
      <c r="B319" s="243"/>
      <c r="C319" s="244"/>
      <c r="D319" s="215" t="s">
        <v>163</v>
      </c>
      <c r="E319" s="245" t="s">
        <v>1</v>
      </c>
      <c r="F319" s="246" t="s">
        <v>253</v>
      </c>
      <c r="G319" s="244"/>
      <c r="H319" s="247">
        <v>2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AT319" s="253" t="s">
        <v>163</v>
      </c>
      <c r="AU319" s="253" t="s">
        <v>88</v>
      </c>
      <c r="AV319" s="14" t="s">
        <v>147</v>
      </c>
      <c r="AW319" s="14" t="s">
        <v>34</v>
      </c>
      <c r="AX319" s="14" t="s">
        <v>86</v>
      </c>
      <c r="AY319" s="253" t="s">
        <v>148</v>
      </c>
    </row>
    <row r="320" spans="1:65" s="2" customFormat="1" ht="55.5" customHeight="1">
      <c r="A320" s="33"/>
      <c r="B320" s="34"/>
      <c r="C320" s="232" t="s">
        <v>866</v>
      </c>
      <c r="D320" s="232" t="s">
        <v>239</v>
      </c>
      <c r="E320" s="233" t="s">
        <v>867</v>
      </c>
      <c r="F320" s="234" t="s">
        <v>868</v>
      </c>
      <c r="G320" s="235" t="s">
        <v>167</v>
      </c>
      <c r="H320" s="236">
        <v>6</v>
      </c>
      <c r="I320" s="237"/>
      <c r="J320" s="238">
        <f>ROUND(I320*H320,2)</f>
        <v>0</v>
      </c>
      <c r="K320" s="239"/>
      <c r="L320" s="240"/>
      <c r="M320" s="241" t="s">
        <v>1</v>
      </c>
      <c r="N320" s="242" t="s">
        <v>43</v>
      </c>
      <c r="O320" s="70"/>
      <c r="P320" s="211">
        <f>O320*H320</f>
        <v>0</v>
      </c>
      <c r="Q320" s="211">
        <v>0.044</v>
      </c>
      <c r="R320" s="211">
        <f>Q320*H320</f>
        <v>0.264</v>
      </c>
      <c r="S320" s="211">
        <v>0</v>
      </c>
      <c r="T320" s="212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213" t="s">
        <v>242</v>
      </c>
      <c r="AT320" s="213" t="s">
        <v>239</v>
      </c>
      <c r="AU320" s="213" t="s">
        <v>88</v>
      </c>
      <c r="AY320" s="16" t="s">
        <v>148</v>
      </c>
      <c r="BE320" s="214">
        <f>IF(N320="základní",J320,0)</f>
        <v>0</v>
      </c>
      <c r="BF320" s="214">
        <f>IF(N320="snížená",J320,0)</f>
        <v>0</v>
      </c>
      <c r="BG320" s="214">
        <f>IF(N320="zákl. přenesená",J320,0)</f>
        <v>0</v>
      </c>
      <c r="BH320" s="214">
        <f>IF(N320="sníž. přenesená",J320,0)</f>
        <v>0</v>
      </c>
      <c r="BI320" s="214">
        <f>IF(N320="nulová",J320,0)</f>
        <v>0</v>
      </c>
      <c r="BJ320" s="16" t="s">
        <v>86</v>
      </c>
      <c r="BK320" s="214">
        <f>ROUND(I320*H320,2)</f>
        <v>0</v>
      </c>
      <c r="BL320" s="16" t="s">
        <v>226</v>
      </c>
      <c r="BM320" s="213" t="s">
        <v>869</v>
      </c>
    </row>
    <row r="321" spans="1:47" s="2" customFormat="1" ht="68.25">
      <c r="A321" s="33"/>
      <c r="B321" s="34"/>
      <c r="C321" s="35"/>
      <c r="D321" s="215" t="s">
        <v>153</v>
      </c>
      <c r="E321" s="35"/>
      <c r="F321" s="216" t="s">
        <v>807</v>
      </c>
      <c r="G321" s="35"/>
      <c r="H321" s="35"/>
      <c r="I321" s="114"/>
      <c r="J321" s="35"/>
      <c r="K321" s="35"/>
      <c r="L321" s="38"/>
      <c r="M321" s="217"/>
      <c r="N321" s="218"/>
      <c r="O321" s="70"/>
      <c r="P321" s="70"/>
      <c r="Q321" s="70"/>
      <c r="R321" s="70"/>
      <c r="S321" s="70"/>
      <c r="T321" s="71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T321" s="16" t="s">
        <v>153</v>
      </c>
      <c r="AU321" s="16" t="s">
        <v>88</v>
      </c>
    </row>
    <row r="322" spans="2:51" s="13" customFormat="1" ht="12">
      <c r="B322" s="221"/>
      <c r="C322" s="222"/>
      <c r="D322" s="215" t="s">
        <v>163</v>
      </c>
      <c r="E322" s="223" t="s">
        <v>1</v>
      </c>
      <c r="F322" s="224" t="s">
        <v>870</v>
      </c>
      <c r="G322" s="222"/>
      <c r="H322" s="225">
        <v>6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AT322" s="231" t="s">
        <v>163</v>
      </c>
      <c r="AU322" s="231" t="s">
        <v>88</v>
      </c>
      <c r="AV322" s="13" t="s">
        <v>88</v>
      </c>
      <c r="AW322" s="13" t="s">
        <v>34</v>
      </c>
      <c r="AX322" s="13" t="s">
        <v>86</v>
      </c>
      <c r="AY322" s="231" t="s">
        <v>148</v>
      </c>
    </row>
    <row r="323" spans="1:65" s="2" customFormat="1" ht="55.5" customHeight="1">
      <c r="A323" s="33"/>
      <c r="B323" s="34"/>
      <c r="C323" s="232" t="s">
        <v>871</v>
      </c>
      <c r="D323" s="232" t="s">
        <v>239</v>
      </c>
      <c r="E323" s="233" t="s">
        <v>872</v>
      </c>
      <c r="F323" s="234" t="s">
        <v>873</v>
      </c>
      <c r="G323" s="235" t="s">
        <v>167</v>
      </c>
      <c r="H323" s="236">
        <v>2</v>
      </c>
      <c r="I323" s="237"/>
      <c r="J323" s="238">
        <f>ROUND(I323*H323,2)</f>
        <v>0</v>
      </c>
      <c r="K323" s="239"/>
      <c r="L323" s="240"/>
      <c r="M323" s="241" t="s">
        <v>1</v>
      </c>
      <c r="N323" s="242" t="s">
        <v>43</v>
      </c>
      <c r="O323" s="70"/>
      <c r="P323" s="211">
        <f>O323*H323</f>
        <v>0</v>
      </c>
      <c r="Q323" s="211">
        <v>0.044</v>
      </c>
      <c r="R323" s="211">
        <f>Q323*H323</f>
        <v>0.088</v>
      </c>
      <c r="S323" s="211">
        <v>0</v>
      </c>
      <c r="T323" s="212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213" t="s">
        <v>242</v>
      </c>
      <c r="AT323" s="213" t="s">
        <v>239</v>
      </c>
      <c r="AU323" s="213" t="s">
        <v>88</v>
      </c>
      <c r="AY323" s="16" t="s">
        <v>148</v>
      </c>
      <c r="BE323" s="214">
        <f>IF(N323="základní",J323,0)</f>
        <v>0</v>
      </c>
      <c r="BF323" s="214">
        <f>IF(N323="snížená",J323,0)</f>
        <v>0</v>
      </c>
      <c r="BG323" s="214">
        <f>IF(N323="zákl. přenesená",J323,0)</f>
        <v>0</v>
      </c>
      <c r="BH323" s="214">
        <f>IF(N323="sníž. přenesená",J323,0)</f>
        <v>0</v>
      </c>
      <c r="BI323" s="214">
        <f>IF(N323="nulová",J323,0)</f>
        <v>0</v>
      </c>
      <c r="BJ323" s="16" t="s">
        <v>86</v>
      </c>
      <c r="BK323" s="214">
        <f>ROUND(I323*H323,2)</f>
        <v>0</v>
      </c>
      <c r="BL323" s="16" t="s">
        <v>226</v>
      </c>
      <c r="BM323" s="213" t="s">
        <v>874</v>
      </c>
    </row>
    <row r="324" spans="1:47" s="2" customFormat="1" ht="68.25">
      <c r="A324" s="33"/>
      <c r="B324" s="34"/>
      <c r="C324" s="35"/>
      <c r="D324" s="215" t="s">
        <v>153</v>
      </c>
      <c r="E324" s="35"/>
      <c r="F324" s="216" t="s">
        <v>807</v>
      </c>
      <c r="G324" s="35"/>
      <c r="H324" s="35"/>
      <c r="I324" s="114"/>
      <c r="J324" s="35"/>
      <c r="K324" s="35"/>
      <c r="L324" s="38"/>
      <c r="M324" s="217"/>
      <c r="N324" s="218"/>
      <c r="O324" s="70"/>
      <c r="P324" s="70"/>
      <c r="Q324" s="70"/>
      <c r="R324" s="70"/>
      <c r="S324" s="70"/>
      <c r="T324" s="71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6" t="s">
        <v>153</v>
      </c>
      <c r="AU324" s="16" t="s">
        <v>88</v>
      </c>
    </row>
    <row r="325" spans="2:51" s="13" customFormat="1" ht="12">
      <c r="B325" s="221"/>
      <c r="C325" s="222"/>
      <c r="D325" s="215" t="s">
        <v>163</v>
      </c>
      <c r="E325" s="223" t="s">
        <v>1</v>
      </c>
      <c r="F325" s="224" t="s">
        <v>875</v>
      </c>
      <c r="G325" s="222"/>
      <c r="H325" s="225">
        <v>2</v>
      </c>
      <c r="I325" s="226"/>
      <c r="J325" s="222"/>
      <c r="K325" s="222"/>
      <c r="L325" s="227"/>
      <c r="M325" s="228"/>
      <c r="N325" s="229"/>
      <c r="O325" s="229"/>
      <c r="P325" s="229"/>
      <c r="Q325" s="229"/>
      <c r="R325" s="229"/>
      <c r="S325" s="229"/>
      <c r="T325" s="230"/>
      <c r="AT325" s="231" t="s">
        <v>163</v>
      </c>
      <c r="AU325" s="231" t="s">
        <v>88</v>
      </c>
      <c r="AV325" s="13" t="s">
        <v>88</v>
      </c>
      <c r="AW325" s="13" t="s">
        <v>34</v>
      </c>
      <c r="AX325" s="13" t="s">
        <v>86</v>
      </c>
      <c r="AY325" s="231" t="s">
        <v>148</v>
      </c>
    </row>
    <row r="326" spans="1:65" s="2" customFormat="1" ht="21.75" customHeight="1">
      <c r="A326" s="33"/>
      <c r="B326" s="34"/>
      <c r="C326" s="201" t="s">
        <v>876</v>
      </c>
      <c r="D326" s="201" t="s">
        <v>149</v>
      </c>
      <c r="E326" s="202" t="s">
        <v>877</v>
      </c>
      <c r="F326" s="203" t="s">
        <v>878</v>
      </c>
      <c r="G326" s="204" t="s">
        <v>167</v>
      </c>
      <c r="H326" s="205">
        <v>7</v>
      </c>
      <c r="I326" s="206"/>
      <c r="J326" s="207">
        <f>ROUND(I326*H326,2)</f>
        <v>0</v>
      </c>
      <c r="K326" s="208"/>
      <c r="L326" s="38"/>
      <c r="M326" s="209" t="s">
        <v>1</v>
      </c>
      <c r="N326" s="210" t="s">
        <v>43</v>
      </c>
      <c r="O326" s="70"/>
      <c r="P326" s="211">
        <f>O326*H326</f>
        <v>0</v>
      </c>
      <c r="Q326" s="211">
        <v>0.00086</v>
      </c>
      <c r="R326" s="211">
        <f>Q326*H326</f>
        <v>0.00602</v>
      </c>
      <c r="S326" s="211">
        <v>0</v>
      </c>
      <c r="T326" s="21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213" t="s">
        <v>226</v>
      </c>
      <c r="AT326" s="213" t="s">
        <v>149</v>
      </c>
      <c r="AU326" s="213" t="s">
        <v>88</v>
      </c>
      <c r="AY326" s="16" t="s">
        <v>148</v>
      </c>
      <c r="BE326" s="214">
        <f>IF(N326="základní",J326,0)</f>
        <v>0</v>
      </c>
      <c r="BF326" s="214">
        <f>IF(N326="snížená",J326,0)</f>
        <v>0</v>
      </c>
      <c r="BG326" s="214">
        <f>IF(N326="zákl. přenesená",J326,0)</f>
        <v>0</v>
      </c>
      <c r="BH326" s="214">
        <f>IF(N326="sníž. přenesená",J326,0)</f>
        <v>0</v>
      </c>
      <c r="BI326" s="214">
        <f>IF(N326="nulová",J326,0)</f>
        <v>0</v>
      </c>
      <c r="BJ326" s="16" t="s">
        <v>86</v>
      </c>
      <c r="BK326" s="214">
        <f>ROUND(I326*H326,2)</f>
        <v>0</v>
      </c>
      <c r="BL326" s="16" t="s">
        <v>226</v>
      </c>
      <c r="BM326" s="213" t="s">
        <v>879</v>
      </c>
    </row>
    <row r="327" spans="1:47" s="2" customFormat="1" ht="19.5">
      <c r="A327" s="33"/>
      <c r="B327" s="34"/>
      <c r="C327" s="35"/>
      <c r="D327" s="215" t="s">
        <v>153</v>
      </c>
      <c r="E327" s="35"/>
      <c r="F327" s="216" t="s">
        <v>801</v>
      </c>
      <c r="G327" s="35"/>
      <c r="H327" s="35"/>
      <c r="I327" s="114"/>
      <c r="J327" s="35"/>
      <c r="K327" s="35"/>
      <c r="L327" s="38"/>
      <c r="M327" s="217"/>
      <c r="N327" s="218"/>
      <c r="O327" s="70"/>
      <c r="P327" s="70"/>
      <c r="Q327" s="70"/>
      <c r="R327" s="70"/>
      <c r="S327" s="70"/>
      <c r="T327" s="71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T327" s="16" t="s">
        <v>153</v>
      </c>
      <c r="AU327" s="16" t="s">
        <v>88</v>
      </c>
    </row>
    <row r="328" spans="1:65" s="2" customFormat="1" ht="55.5" customHeight="1">
      <c r="A328" s="33"/>
      <c r="B328" s="34"/>
      <c r="C328" s="232" t="s">
        <v>880</v>
      </c>
      <c r="D328" s="232" t="s">
        <v>239</v>
      </c>
      <c r="E328" s="233" t="s">
        <v>881</v>
      </c>
      <c r="F328" s="234" t="s">
        <v>882</v>
      </c>
      <c r="G328" s="235" t="s">
        <v>167</v>
      </c>
      <c r="H328" s="236">
        <v>1</v>
      </c>
      <c r="I328" s="237"/>
      <c r="J328" s="238">
        <f>ROUND(I328*H328,2)</f>
        <v>0</v>
      </c>
      <c r="K328" s="239"/>
      <c r="L328" s="240"/>
      <c r="M328" s="241" t="s">
        <v>1</v>
      </c>
      <c r="N328" s="242" t="s">
        <v>43</v>
      </c>
      <c r="O328" s="70"/>
      <c r="P328" s="211">
        <f>O328*H328</f>
        <v>0</v>
      </c>
      <c r="Q328" s="211">
        <v>0.14</v>
      </c>
      <c r="R328" s="211">
        <f>Q328*H328</f>
        <v>0.14</v>
      </c>
      <c r="S328" s="211">
        <v>0</v>
      </c>
      <c r="T328" s="212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213" t="s">
        <v>242</v>
      </c>
      <c r="AT328" s="213" t="s">
        <v>239</v>
      </c>
      <c r="AU328" s="213" t="s">
        <v>88</v>
      </c>
      <c r="AY328" s="16" t="s">
        <v>148</v>
      </c>
      <c r="BE328" s="214">
        <f>IF(N328="základní",J328,0)</f>
        <v>0</v>
      </c>
      <c r="BF328" s="214">
        <f>IF(N328="snížená",J328,0)</f>
        <v>0</v>
      </c>
      <c r="BG328" s="214">
        <f>IF(N328="zákl. přenesená",J328,0)</f>
        <v>0</v>
      </c>
      <c r="BH328" s="214">
        <f>IF(N328="sníž. přenesená",J328,0)</f>
        <v>0</v>
      </c>
      <c r="BI328" s="214">
        <f>IF(N328="nulová",J328,0)</f>
        <v>0</v>
      </c>
      <c r="BJ328" s="16" t="s">
        <v>86</v>
      </c>
      <c r="BK328" s="214">
        <f>ROUND(I328*H328,2)</f>
        <v>0</v>
      </c>
      <c r="BL328" s="16" t="s">
        <v>226</v>
      </c>
      <c r="BM328" s="213" t="s">
        <v>883</v>
      </c>
    </row>
    <row r="329" spans="1:47" s="2" customFormat="1" ht="136.5">
      <c r="A329" s="33"/>
      <c r="B329" s="34"/>
      <c r="C329" s="35"/>
      <c r="D329" s="215" t="s">
        <v>153</v>
      </c>
      <c r="E329" s="35"/>
      <c r="F329" s="216" t="s">
        <v>884</v>
      </c>
      <c r="G329" s="35"/>
      <c r="H329" s="35"/>
      <c r="I329" s="114"/>
      <c r="J329" s="35"/>
      <c r="K329" s="35"/>
      <c r="L329" s="38"/>
      <c r="M329" s="217"/>
      <c r="N329" s="218"/>
      <c r="O329" s="70"/>
      <c r="P329" s="70"/>
      <c r="Q329" s="70"/>
      <c r="R329" s="70"/>
      <c r="S329" s="70"/>
      <c r="T329" s="71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T329" s="16" t="s">
        <v>153</v>
      </c>
      <c r="AU329" s="16" t="s">
        <v>88</v>
      </c>
    </row>
    <row r="330" spans="1:65" s="2" customFormat="1" ht="55.5" customHeight="1">
      <c r="A330" s="33"/>
      <c r="B330" s="34"/>
      <c r="C330" s="232" t="s">
        <v>885</v>
      </c>
      <c r="D330" s="232" t="s">
        <v>239</v>
      </c>
      <c r="E330" s="233" t="s">
        <v>886</v>
      </c>
      <c r="F330" s="234" t="s">
        <v>887</v>
      </c>
      <c r="G330" s="235" t="s">
        <v>167</v>
      </c>
      <c r="H330" s="236">
        <v>6</v>
      </c>
      <c r="I330" s="237"/>
      <c r="J330" s="238">
        <f>ROUND(I330*H330,2)</f>
        <v>0</v>
      </c>
      <c r="K330" s="239"/>
      <c r="L330" s="240"/>
      <c r="M330" s="241" t="s">
        <v>1</v>
      </c>
      <c r="N330" s="242" t="s">
        <v>43</v>
      </c>
      <c r="O330" s="70"/>
      <c r="P330" s="211">
        <f>O330*H330</f>
        <v>0</v>
      </c>
      <c r="Q330" s="211">
        <v>0.14</v>
      </c>
      <c r="R330" s="211">
        <f>Q330*H330</f>
        <v>0.8400000000000001</v>
      </c>
      <c r="S330" s="211">
        <v>0</v>
      </c>
      <c r="T330" s="21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213" t="s">
        <v>242</v>
      </c>
      <c r="AT330" s="213" t="s">
        <v>239</v>
      </c>
      <c r="AU330" s="213" t="s">
        <v>88</v>
      </c>
      <c r="AY330" s="16" t="s">
        <v>148</v>
      </c>
      <c r="BE330" s="214">
        <f>IF(N330="základní",J330,0)</f>
        <v>0</v>
      </c>
      <c r="BF330" s="214">
        <f>IF(N330="snížená",J330,0)</f>
        <v>0</v>
      </c>
      <c r="BG330" s="214">
        <f>IF(N330="zákl. přenesená",J330,0)</f>
        <v>0</v>
      </c>
      <c r="BH330" s="214">
        <f>IF(N330="sníž. přenesená",J330,0)</f>
        <v>0</v>
      </c>
      <c r="BI330" s="214">
        <f>IF(N330="nulová",J330,0)</f>
        <v>0</v>
      </c>
      <c r="BJ330" s="16" t="s">
        <v>86</v>
      </c>
      <c r="BK330" s="214">
        <f>ROUND(I330*H330,2)</f>
        <v>0</v>
      </c>
      <c r="BL330" s="16" t="s">
        <v>226</v>
      </c>
      <c r="BM330" s="213" t="s">
        <v>888</v>
      </c>
    </row>
    <row r="331" spans="1:47" s="2" customFormat="1" ht="136.5">
      <c r="A331" s="33"/>
      <c r="B331" s="34"/>
      <c r="C331" s="35"/>
      <c r="D331" s="215" t="s">
        <v>153</v>
      </c>
      <c r="E331" s="35"/>
      <c r="F331" s="216" t="s">
        <v>884</v>
      </c>
      <c r="G331" s="35"/>
      <c r="H331" s="35"/>
      <c r="I331" s="114"/>
      <c r="J331" s="35"/>
      <c r="K331" s="35"/>
      <c r="L331" s="38"/>
      <c r="M331" s="217"/>
      <c r="N331" s="218"/>
      <c r="O331" s="70"/>
      <c r="P331" s="70"/>
      <c r="Q331" s="70"/>
      <c r="R331" s="70"/>
      <c r="S331" s="70"/>
      <c r="T331" s="71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T331" s="16" t="s">
        <v>153</v>
      </c>
      <c r="AU331" s="16" t="s">
        <v>88</v>
      </c>
    </row>
    <row r="332" spans="2:51" s="13" customFormat="1" ht="12">
      <c r="B332" s="221"/>
      <c r="C332" s="222"/>
      <c r="D332" s="215" t="s">
        <v>163</v>
      </c>
      <c r="E332" s="223" t="s">
        <v>1</v>
      </c>
      <c r="F332" s="224" t="s">
        <v>889</v>
      </c>
      <c r="G332" s="222"/>
      <c r="H332" s="225">
        <v>3</v>
      </c>
      <c r="I332" s="226"/>
      <c r="J332" s="222"/>
      <c r="K332" s="222"/>
      <c r="L332" s="227"/>
      <c r="M332" s="228"/>
      <c r="N332" s="229"/>
      <c r="O332" s="229"/>
      <c r="P332" s="229"/>
      <c r="Q332" s="229"/>
      <c r="R332" s="229"/>
      <c r="S332" s="229"/>
      <c r="T332" s="230"/>
      <c r="AT332" s="231" t="s">
        <v>163</v>
      </c>
      <c r="AU332" s="231" t="s">
        <v>88</v>
      </c>
      <c r="AV332" s="13" t="s">
        <v>88</v>
      </c>
      <c r="AW332" s="13" t="s">
        <v>34</v>
      </c>
      <c r="AX332" s="13" t="s">
        <v>78</v>
      </c>
      <c r="AY332" s="231" t="s">
        <v>148</v>
      </c>
    </row>
    <row r="333" spans="2:51" s="13" customFormat="1" ht="12">
      <c r="B333" s="221"/>
      <c r="C333" s="222"/>
      <c r="D333" s="215" t="s">
        <v>163</v>
      </c>
      <c r="E333" s="223" t="s">
        <v>1</v>
      </c>
      <c r="F333" s="224" t="s">
        <v>890</v>
      </c>
      <c r="G333" s="222"/>
      <c r="H333" s="225">
        <v>3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163</v>
      </c>
      <c r="AU333" s="231" t="s">
        <v>88</v>
      </c>
      <c r="AV333" s="13" t="s">
        <v>88</v>
      </c>
      <c r="AW333" s="13" t="s">
        <v>34</v>
      </c>
      <c r="AX333" s="13" t="s">
        <v>78</v>
      </c>
      <c r="AY333" s="231" t="s">
        <v>148</v>
      </c>
    </row>
    <row r="334" spans="2:51" s="14" customFormat="1" ht="12">
      <c r="B334" s="243"/>
      <c r="C334" s="244"/>
      <c r="D334" s="215" t="s">
        <v>163</v>
      </c>
      <c r="E334" s="245" t="s">
        <v>1</v>
      </c>
      <c r="F334" s="246" t="s">
        <v>253</v>
      </c>
      <c r="G334" s="244"/>
      <c r="H334" s="247">
        <v>6</v>
      </c>
      <c r="I334" s="248"/>
      <c r="J334" s="244"/>
      <c r="K334" s="244"/>
      <c r="L334" s="249"/>
      <c r="M334" s="250"/>
      <c r="N334" s="251"/>
      <c r="O334" s="251"/>
      <c r="P334" s="251"/>
      <c r="Q334" s="251"/>
      <c r="R334" s="251"/>
      <c r="S334" s="251"/>
      <c r="T334" s="252"/>
      <c r="AT334" s="253" t="s">
        <v>163</v>
      </c>
      <c r="AU334" s="253" t="s">
        <v>88</v>
      </c>
      <c r="AV334" s="14" t="s">
        <v>147</v>
      </c>
      <c r="AW334" s="14" t="s">
        <v>34</v>
      </c>
      <c r="AX334" s="14" t="s">
        <v>86</v>
      </c>
      <c r="AY334" s="253" t="s">
        <v>148</v>
      </c>
    </row>
    <row r="335" spans="1:65" s="2" customFormat="1" ht="21.75" customHeight="1">
      <c r="A335" s="33"/>
      <c r="B335" s="34"/>
      <c r="C335" s="201" t="s">
        <v>891</v>
      </c>
      <c r="D335" s="201" t="s">
        <v>149</v>
      </c>
      <c r="E335" s="202" t="s">
        <v>892</v>
      </c>
      <c r="F335" s="203" t="s">
        <v>893</v>
      </c>
      <c r="G335" s="204" t="s">
        <v>167</v>
      </c>
      <c r="H335" s="205">
        <v>58</v>
      </c>
      <c r="I335" s="206"/>
      <c r="J335" s="207">
        <f>ROUND(I335*H335,2)</f>
        <v>0</v>
      </c>
      <c r="K335" s="208"/>
      <c r="L335" s="38"/>
      <c r="M335" s="209" t="s">
        <v>1</v>
      </c>
      <c r="N335" s="210" t="s">
        <v>43</v>
      </c>
      <c r="O335" s="70"/>
      <c r="P335" s="211">
        <f>O335*H335</f>
        <v>0</v>
      </c>
      <c r="Q335" s="211">
        <v>0</v>
      </c>
      <c r="R335" s="211">
        <f>Q335*H335</f>
        <v>0</v>
      </c>
      <c r="S335" s="211">
        <v>0.003</v>
      </c>
      <c r="T335" s="212">
        <f>S335*H335</f>
        <v>0.17400000000000002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213" t="s">
        <v>226</v>
      </c>
      <c r="AT335" s="213" t="s">
        <v>149</v>
      </c>
      <c r="AU335" s="213" t="s">
        <v>88</v>
      </c>
      <c r="AY335" s="16" t="s">
        <v>148</v>
      </c>
      <c r="BE335" s="214">
        <f>IF(N335="základní",J335,0)</f>
        <v>0</v>
      </c>
      <c r="BF335" s="214">
        <f>IF(N335="snížená",J335,0)</f>
        <v>0</v>
      </c>
      <c r="BG335" s="214">
        <f>IF(N335="zákl. přenesená",J335,0)</f>
        <v>0</v>
      </c>
      <c r="BH335" s="214">
        <f>IF(N335="sníž. přenesená",J335,0)</f>
        <v>0</v>
      </c>
      <c r="BI335" s="214">
        <f>IF(N335="nulová",J335,0)</f>
        <v>0</v>
      </c>
      <c r="BJ335" s="16" t="s">
        <v>86</v>
      </c>
      <c r="BK335" s="214">
        <f>ROUND(I335*H335,2)</f>
        <v>0</v>
      </c>
      <c r="BL335" s="16" t="s">
        <v>226</v>
      </c>
      <c r="BM335" s="213" t="s">
        <v>894</v>
      </c>
    </row>
    <row r="336" spans="1:65" s="2" customFormat="1" ht="21.75" customHeight="1">
      <c r="A336" s="33"/>
      <c r="B336" s="34"/>
      <c r="C336" s="201" t="s">
        <v>895</v>
      </c>
      <c r="D336" s="201" t="s">
        <v>149</v>
      </c>
      <c r="E336" s="202" t="s">
        <v>896</v>
      </c>
      <c r="F336" s="203" t="s">
        <v>897</v>
      </c>
      <c r="G336" s="204" t="s">
        <v>167</v>
      </c>
      <c r="H336" s="205">
        <v>58</v>
      </c>
      <c r="I336" s="206"/>
      <c r="J336" s="207">
        <f>ROUND(I336*H336,2)</f>
        <v>0</v>
      </c>
      <c r="K336" s="208"/>
      <c r="L336" s="38"/>
      <c r="M336" s="209" t="s">
        <v>1</v>
      </c>
      <c r="N336" s="210" t="s">
        <v>43</v>
      </c>
      <c r="O336" s="70"/>
      <c r="P336" s="211">
        <f>O336*H336</f>
        <v>0</v>
      </c>
      <c r="Q336" s="211">
        <v>0</v>
      </c>
      <c r="R336" s="211">
        <f>Q336*H336</f>
        <v>0</v>
      </c>
      <c r="S336" s="211">
        <v>0</v>
      </c>
      <c r="T336" s="212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213" t="s">
        <v>226</v>
      </c>
      <c r="AT336" s="213" t="s">
        <v>149</v>
      </c>
      <c r="AU336" s="213" t="s">
        <v>88</v>
      </c>
      <c r="AY336" s="16" t="s">
        <v>148</v>
      </c>
      <c r="BE336" s="214">
        <f>IF(N336="základní",J336,0)</f>
        <v>0</v>
      </c>
      <c r="BF336" s="214">
        <f>IF(N336="snížená",J336,0)</f>
        <v>0</v>
      </c>
      <c r="BG336" s="214">
        <f>IF(N336="zákl. přenesená",J336,0)</f>
        <v>0</v>
      </c>
      <c r="BH336" s="214">
        <f>IF(N336="sníž. přenesená",J336,0)</f>
        <v>0</v>
      </c>
      <c r="BI336" s="214">
        <f>IF(N336="nulová",J336,0)</f>
        <v>0</v>
      </c>
      <c r="BJ336" s="16" t="s">
        <v>86</v>
      </c>
      <c r="BK336" s="214">
        <f>ROUND(I336*H336,2)</f>
        <v>0</v>
      </c>
      <c r="BL336" s="16" t="s">
        <v>226</v>
      </c>
      <c r="BM336" s="213" t="s">
        <v>898</v>
      </c>
    </row>
    <row r="337" spans="1:65" s="2" customFormat="1" ht="21.75" customHeight="1">
      <c r="A337" s="33"/>
      <c r="B337" s="34"/>
      <c r="C337" s="232" t="s">
        <v>899</v>
      </c>
      <c r="D337" s="232" t="s">
        <v>239</v>
      </c>
      <c r="E337" s="233" t="s">
        <v>900</v>
      </c>
      <c r="F337" s="234" t="s">
        <v>901</v>
      </c>
      <c r="G337" s="235" t="s">
        <v>249</v>
      </c>
      <c r="H337" s="236">
        <v>77.9</v>
      </c>
      <c r="I337" s="237"/>
      <c r="J337" s="238">
        <f>ROUND(I337*H337,2)</f>
        <v>0</v>
      </c>
      <c r="K337" s="239"/>
      <c r="L337" s="240"/>
      <c r="M337" s="241" t="s">
        <v>1</v>
      </c>
      <c r="N337" s="242" t="s">
        <v>43</v>
      </c>
      <c r="O337" s="70"/>
      <c r="P337" s="211">
        <f>O337*H337</f>
        <v>0</v>
      </c>
      <c r="Q337" s="211">
        <v>0.0018</v>
      </c>
      <c r="R337" s="211">
        <f>Q337*H337</f>
        <v>0.14022</v>
      </c>
      <c r="S337" s="211">
        <v>0</v>
      </c>
      <c r="T337" s="212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213" t="s">
        <v>242</v>
      </c>
      <c r="AT337" s="213" t="s">
        <v>239</v>
      </c>
      <c r="AU337" s="213" t="s">
        <v>88</v>
      </c>
      <c r="AY337" s="16" t="s">
        <v>148</v>
      </c>
      <c r="BE337" s="214">
        <f>IF(N337="základní",J337,0)</f>
        <v>0</v>
      </c>
      <c r="BF337" s="214">
        <f>IF(N337="snížená",J337,0)</f>
        <v>0</v>
      </c>
      <c r="BG337" s="214">
        <f>IF(N337="zákl. přenesená",J337,0)</f>
        <v>0</v>
      </c>
      <c r="BH337" s="214">
        <f>IF(N337="sníž. přenesená",J337,0)</f>
        <v>0</v>
      </c>
      <c r="BI337" s="214">
        <f>IF(N337="nulová",J337,0)</f>
        <v>0</v>
      </c>
      <c r="BJ337" s="16" t="s">
        <v>86</v>
      </c>
      <c r="BK337" s="214">
        <f>ROUND(I337*H337,2)</f>
        <v>0</v>
      </c>
      <c r="BL337" s="16" t="s">
        <v>226</v>
      </c>
      <c r="BM337" s="213" t="s">
        <v>902</v>
      </c>
    </row>
    <row r="338" spans="1:47" s="2" customFormat="1" ht="29.25">
      <c r="A338" s="33"/>
      <c r="B338" s="34"/>
      <c r="C338" s="35"/>
      <c r="D338" s="215" t="s">
        <v>153</v>
      </c>
      <c r="E338" s="35"/>
      <c r="F338" s="216" t="s">
        <v>903</v>
      </c>
      <c r="G338" s="35"/>
      <c r="H338" s="35"/>
      <c r="I338" s="114"/>
      <c r="J338" s="35"/>
      <c r="K338" s="35"/>
      <c r="L338" s="38"/>
      <c r="M338" s="217"/>
      <c r="N338" s="218"/>
      <c r="O338" s="70"/>
      <c r="P338" s="70"/>
      <c r="Q338" s="70"/>
      <c r="R338" s="70"/>
      <c r="S338" s="70"/>
      <c r="T338" s="71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T338" s="16" t="s">
        <v>153</v>
      </c>
      <c r="AU338" s="16" t="s">
        <v>88</v>
      </c>
    </row>
    <row r="339" spans="2:51" s="13" customFormat="1" ht="12">
      <c r="B339" s="221"/>
      <c r="C339" s="222"/>
      <c r="D339" s="215" t="s">
        <v>163</v>
      </c>
      <c r="E339" s="223" t="s">
        <v>1</v>
      </c>
      <c r="F339" s="224" t="s">
        <v>904</v>
      </c>
      <c r="G339" s="222"/>
      <c r="H339" s="225">
        <v>32.9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AT339" s="231" t="s">
        <v>163</v>
      </c>
      <c r="AU339" s="231" t="s">
        <v>88</v>
      </c>
      <c r="AV339" s="13" t="s">
        <v>88</v>
      </c>
      <c r="AW339" s="13" t="s">
        <v>34</v>
      </c>
      <c r="AX339" s="13" t="s">
        <v>78</v>
      </c>
      <c r="AY339" s="231" t="s">
        <v>148</v>
      </c>
    </row>
    <row r="340" spans="2:51" s="13" customFormat="1" ht="12">
      <c r="B340" s="221"/>
      <c r="C340" s="222"/>
      <c r="D340" s="215" t="s">
        <v>163</v>
      </c>
      <c r="E340" s="223" t="s">
        <v>1</v>
      </c>
      <c r="F340" s="224" t="s">
        <v>905</v>
      </c>
      <c r="G340" s="222"/>
      <c r="H340" s="225">
        <v>8.2</v>
      </c>
      <c r="I340" s="226"/>
      <c r="J340" s="222"/>
      <c r="K340" s="222"/>
      <c r="L340" s="227"/>
      <c r="M340" s="228"/>
      <c r="N340" s="229"/>
      <c r="O340" s="229"/>
      <c r="P340" s="229"/>
      <c r="Q340" s="229"/>
      <c r="R340" s="229"/>
      <c r="S340" s="229"/>
      <c r="T340" s="230"/>
      <c r="AT340" s="231" t="s">
        <v>163</v>
      </c>
      <c r="AU340" s="231" t="s">
        <v>88</v>
      </c>
      <c r="AV340" s="13" t="s">
        <v>88</v>
      </c>
      <c r="AW340" s="13" t="s">
        <v>34</v>
      </c>
      <c r="AX340" s="13" t="s">
        <v>78</v>
      </c>
      <c r="AY340" s="231" t="s">
        <v>148</v>
      </c>
    </row>
    <row r="341" spans="2:51" s="13" customFormat="1" ht="12">
      <c r="B341" s="221"/>
      <c r="C341" s="222"/>
      <c r="D341" s="215" t="s">
        <v>163</v>
      </c>
      <c r="E341" s="223" t="s">
        <v>1</v>
      </c>
      <c r="F341" s="224" t="s">
        <v>906</v>
      </c>
      <c r="G341" s="222"/>
      <c r="H341" s="225">
        <v>30.4</v>
      </c>
      <c r="I341" s="226"/>
      <c r="J341" s="222"/>
      <c r="K341" s="222"/>
      <c r="L341" s="227"/>
      <c r="M341" s="228"/>
      <c r="N341" s="229"/>
      <c r="O341" s="229"/>
      <c r="P341" s="229"/>
      <c r="Q341" s="229"/>
      <c r="R341" s="229"/>
      <c r="S341" s="229"/>
      <c r="T341" s="230"/>
      <c r="AT341" s="231" t="s">
        <v>163</v>
      </c>
      <c r="AU341" s="231" t="s">
        <v>88</v>
      </c>
      <c r="AV341" s="13" t="s">
        <v>88</v>
      </c>
      <c r="AW341" s="13" t="s">
        <v>34</v>
      </c>
      <c r="AX341" s="13" t="s">
        <v>78</v>
      </c>
      <c r="AY341" s="231" t="s">
        <v>148</v>
      </c>
    </row>
    <row r="342" spans="2:51" s="13" customFormat="1" ht="12">
      <c r="B342" s="221"/>
      <c r="C342" s="222"/>
      <c r="D342" s="215" t="s">
        <v>163</v>
      </c>
      <c r="E342" s="223" t="s">
        <v>1</v>
      </c>
      <c r="F342" s="224" t="s">
        <v>907</v>
      </c>
      <c r="G342" s="222"/>
      <c r="H342" s="225">
        <v>6.4</v>
      </c>
      <c r="I342" s="226"/>
      <c r="J342" s="222"/>
      <c r="K342" s="222"/>
      <c r="L342" s="227"/>
      <c r="M342" s="228"/>
      <c r="N342" s="229"/>
      <c r="O342" s="229"/>
      <c r="P342" s="229"/>
      <c r="Q342" s="229"/>
      <c r="R342" s="229"/>
      <c r="S342" s="229"/>
      <c r="T342" s="230"/>
      <c r="AT342" s="231" t="s">
        <v>163</v>
      </c>
      <c r="AU342" s="231" t="s">
        <v>88</v>
      </c>
      <c r="AV342" s="13" t="s">
        <v>88</v>
      </c>
      <c r="AW342" s="13" t="s">
        <v>34</v>
      </c>
      <c r="AX342" s="13" t="s">
        <v>78</v>
      </c>
      <c r="AY342" s="231" t="s">
        <v>148</v>
      </c>
    </row>
    <row r="343" spans="2:51" s="14" customFormat="1" ht="12">
      <c r="B343" s="243"/>
      <c r="C343" s="244"/>
      <c r="D343" s="215" t="s">
        <v>163</v>
      </c>
      <c r="E343" s="245" t="s">
        <v>1</v>
      </c>
      <c r="F343" s="246" t="s">
        <v>253</v>
      </c>
      <c r="G343" s="244"/>
      <c r="H343" s="247">
        <v>77.9</v>
      </c>
      <c r="I343" s="248"/>
      <c r="J343" s="244"/>
      <c r="K343" s="244"/>
      <c r="L343" s="249"/>
      <c r="M343" s="250"/>
      <c r="N343" s="251"/>
      <c r="O343" s="251"/>
      <c r="P343" s="251"/>
      <c r="Q343" s="251"/>
      <c r="R343" s="251"/>
      <c r="S343" s="251"/>
      <c r="T343" s="252"/>
      <c r="AT343" s="253" t="s">
        <v>163</v>
      </c>
      <c r="AU343" s="253" t="s">
        <v>88</v>
      </c>
      <c r="AV343" s="14" t="s">
        <v>147</v>
      </c>
      <c r="AW343" s="14" t="s">
        <v>34</v>
      </c>
      <c r="AX343" s="14" t="s">
        <v>86</v>
      </c>
      <c r="AY343" s="253" t="s">
        <v>148</v>
      </c>
    </row>
    <row r="344" spans="1:65" s="2" customFormat="1" ht="16.5" customHeight="1">
      <c r="A344" s="33"/>
      <c r="B344" s="34"/>
      <c r="C344" s="232" t="s">
        <v>908</v>
      </c>
      <c r="D344" s="232" t="s">
        <v>239</v>
      </c>
      <c r="E344" s="233" t="s">
        <v>909</v>
      </c>
      <c r="F344" s="234" t="s">
        <v>910</v>
      </c>
      <c r="G344" s="235" t="s">
        <v>167</v>
      </c>
      <c r="H344" s="236">
        <v>58</v>
      </c>
      <c r="I344" s="237"/>
      <c r="J344" s="238">
        <f>ROUND(I344*H344,2)</f>
        <v>0</v>
      </c>
      <c r="K344" s="239"/>
      <c r="L344" s="240"/>
      <c r="M344" s="241" t="s">
        <v>1</v>
      </c>
      <c r="N344" s="242" t="s">
        <v>43</v>
      </c>
      <c r="O344" s="70"/>
      <c r="P344" s="211">
        <f>O344*H344</f>
        <v>0</v>
      </c>
      <c r="Q344" s="211">
        <v>0.0002</v>
      </c>
      <c r="R344" s="211">
        <f>Q344*H344</f>
        <v>0.011600000000000001</v>
      </c>
      <c r="S344" s="211">
        <v>0</v>
      </c>
      <c r="T344" s="212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213" t="s">
        <v>242</v>
      </c>
      <c r="AT344" s="213" t="s">
        <v>239</v>
      </c>
      <c r="AU344" s="213" t="s">
        <v>88</v>
      </c>
      <c r="AY344" s="16" t="s">
        <v>148</v>
      </c>
      <c r="BE344" s="214">
        <f>IF(N344="základní",J344,0)</f>
        <v>0</v>
      </c>
      <c r="BF344" s="214">
        <f>IF(N344="snížená",J344,0)</f>
        <v>0</v>
      </c>
      <c r="BG344" s="214">
        <f>IF(N344="zákl. přenesená",J344,0)</f>
        <v>0</v>
      </c>
      <c r="BH344" s="214">
        <f>IF(N344="sníž. přenesená",J344,0)</f>
        <v>0</v>
      </c>
      <c r="BI344" s="214">
        <f>IF(N344="nulová",J344,0)</f>
        <v>0</v>
      </c>
      <c r="BJ344" s="16" t="s">
        <v>86</v>
      </c>
      <c r="BK344" s="214">
        <f>ROUND(I344*H344,2)</f>
        <v>0</v>
      </c>
      <c r="BL344" s="16" t="s">
        <v>226</v>
      </c>
      <c r="BM344" s="213" t="s">
        <v>911</v>
      </c>
    </row>
    <row r="345" spans="1:65" s="2" customFormat="1" ht="21.75" customHeight="1">
      <c r="A345" s="33"/>
      <c r="B345" s="34"/>
      <c r="C345" s="201" t="s">
        <v>912</v>
      </c>
      <c r="D345" s="201" t="s">
        <v>149</v>
      </c>
      <c r="E345" s="202" t="s">
        <v>913</v>
      </c>
      <c r="F345" s="203" t="s">
        <v>914</v>
      </c>
      <c r="G345" s="204" t="s">
        <v>332</v>
      </c>
      <c r="H345" s="254"/>
      <c r="I345" s="206"/>
      <c r="J345" s="207">
        <f>ROUND(I345*H345,2)</f>
        <v>0</v>
      </c>
      <c r="K345" s="208"/>
      <c r="L345" s="38"/>
      <c r="M345" s="209" t="s">
        <v>1</v>
      </c>
      <c r="N345" s="210" t="s">
        <v>43</v>
      </c>
      <c r="O345" s="70"/>
      <c r="P345" s="211">
        <f>O345*H345</f>
        <v>0</v>
      </c>
      <c r="Q345" s="211">
        <v>0</v>
      </c>
      <c r="R345" s="211">
        <f>Q345*H345</f>
        <v>0</v>
      </c>
      <c r="S345" s="211">
        <v>0</v>
      </c>
      <c r="T345" s="212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213" t="s">
        <v>226</v>
      </c>
      <c r="AT345" s="213" t="s">
        <v>149</v>
      </c>
      <c r="AU345" s="213" t="s">
        <v>88</v>
      </c>
      <c r="AY345" s="16" t="s">
        <v>148</v>
      </c>
      <c r="BE345" s="214">
        <f>IF(N345="základní",J345,0)</f>
        <v>0</v>
      </c>
      <c r="BF345" s="214">
        <f>IF(N345="snížená",J345,0)</f>
        <v>0</v>
      </c>
      <c r="BG345" s="214">
        <f>IF(N345="zákl. přenesená",J345,0)</f>
        <v>0</v>
      </c>
      <c r="BH345" s="214">
        <f>IF(N345="sníž. přenesená",J345,0)</f>
        <v>0</v>
      </c>
      <c r="BI345" s="214">
        <f>IF(N345="nulová",J345,0)</f>
        <v>0</v>
      </c>
      <c r="BJ345" s="16" t="s">
        <v>86</v>
      </c>
      <c r="BK345" s="214">
        <f>ROUND(I345*H345,2)</f>
        <v>0</v>
      </c>
      <c r="BL345" s="16" t="s">
        <v>226</v>
      </c>
      <c r="BM345" s="213" t="s">
        <v>915</v>
      </c>
    </row>
    <row r="346" spans="2:63" s="12" customFormat="1" ht="22.9" customHeight="1">
      <c r="B346" s="187"/>
      <c r="C346" s="188"/>
      <c r="D346" s="189" t="s">
        <v>77</v>
      </c>
      <c r="E346" s="219" t="s">
        <v>468</v>
      </c>
      <c r="F346" s="219" t="s">
        <v>469</v>
      </c>
      <c r="G346" s="188"/>
      <c r="H346" s="188"/>
      <c r="I346" s="191"/>
      <c r="J346" s="220">
        <f>BK346</f>
        <v>0</v>
      </c>
      <c r="K346" s="188"/>
      <c r="L346" s="193"/>
      <c r="M346" s="194"/>
      <c r="N346" s="195"/>
      <c r="O346" s="195"/>
      <c r="P346" s="196">
        <f>SUM(P347:P360)</f>
        <v>0</v>
      </c>
      <c r="Q346" s="195"/>
      <c r="R346" s="196">
        <f>SUM(R347:R360)</f>
        <v>0.02725</v>
      </c>
      <c r="S346" s="195"/>
      <c r="T346" s="197">
        <f>SUM(T347:T360)</f>
        <v>0.2</v>
      </c>
      <c r="AR346" s="198" t="s">
        <v>88</v>
      </c>
      <c r="AT346" s="199" t="s">
        <v>77</v>
      </c>
      <c r="AU346" s="199" t="s">
        <v>86</v>
      </c>
      <c r="AY346" s="198" t="s">
        <v>148</v>
      </c>
      <c r="BK346" s="200">
        <f>SUM(BK347:BK360)</f>
        <v>0</v>
      </c>
    </row>
    <row r="347" spans="1:65" s="2" customFormat="1" ht="16.5" customHeight="1">
      <c r="A347" s="33"/>
      <c r="B347" s="34"/>
      <c r="C347" s="201" t="s">
        <v>916</v>
      </c>
      <c r="D347" s="201" t="s">
        <v>149</v>
      </c>
      <c r="E347" s="202" t="s">
        <v>917</v>
      </c>
      <c r="F347" s="203" t="s">
        <v>918</v>
      </c>
      <c r="G347" s="204" t="s">
        <v>186</v>
      </c>
      <c r="H347" s="205">
        <v>5.6</v>
      </c>
      <c r="I347" s="206"/>
      <c r="J347" s="207">
        <f>ROUND(I347*H347,2)</f>
        <v>0</v>
      </c>
      <c r="K347" s="208"/>
      <c r="L347" s="38"/>
      <c r="M347" s="209" t="s">
        <v>1</v>
      </c>
      <c r="N347" s="210" t="s">
        <v>43</v>
      </c>
      <c r="O347" s="70"/>
      <c r="P347" s="211">
        <f>O347*H347</f>
        <v>0</v>
      </c>
      <c r="Q347" s="211">
        <v>0</v>
      </c>
      <c r="R347" s="211">
        <f>Q347*H347</f>
        <v>0</v>
      </c>
      <c r="S347" s="211">
        <v>0</v>
      </c>
      <c r="T347" s="212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213" t="s">
        <v>147</v>
      </c>
      <c r="AT347" s="213" t="s">
        <v>149</v>
      </c>
      <c r="AU347" s="213" t="s">
        <v>88</v>
      </c>
      <c r="AY347" s="16" t="s">
        <v>148</v>
      </c>
      <c r="BE347" s="214">
        <f>IF(N347="základní",J347,0)</f>
        <v>0</v>
      </c>
      <c r="BF347" s="214">
        <f>IF(N347="snížená",J347,0)</f>
        <v>0</v>
      </c>
      <c r="BG347" s="214">
        <f>IF(N347="zákl. přenesená",J347,0)</f>
        <v>0</v>
      </c>
      <c r="BH347" s="214">
        <f>IF(N347="sníž. přenesená",J347,0)</f>
        <v>0</v>
      </c>
      <c r="BI347" s="214">
        <f>IF(N347="nulová",J347,0)</f>
        <v>0</v>
      </c>
      <c r="BJ347" s="16" t="s">
        <v>86</v>
      </c>
      <c r="BK347" s="214">
        <f>ROUND(I347*H347,2)</f>
        <v>0</v>
      </c>
      <c r="BL347" s="16" t="s">
        <v>147</v>
      </c>
      <c r="BM347" s="213" t="s">
        <v>919</v>
      </c>
    </row>
    <row r="348" spans="2:51" s="13" customFormat="1" ht="12">
      <c r="B348" s="221"/>
      <c r="C348" s="222"/>
      <c r="D348" s="215" t="s">
        <v>163</v>
      </c>
      <c r="E348" s="223" t="s">
        <v>1</v>
      </c>
      <c r="F348" s="224" t="s">
        <v>920</v>
      </c>
      <c r="G348" s="222"/>
      <c r="H348" s="225">
        <v>5.6</v>
      </c>
      <c r="I348" s="226"/>
      <c r="J348" s="222"/>
      <c r="K348" s="222"/>
      <c r="L348" s="227"/>
      <c r="M348" s="228"/>
      <c r="N348" s="229"/>
      <c r="O348" s="229"/>
      <c r="P348" s="229"/>
      <c r="Q348" s="229"/>
      <c r="R348" s="229"/>
      <c r="S348" s="229"/>
      <c r="T348" s="230"/>
      <c r="AT348" s="231" t="s">
        <v>163</v>
      </c>
      <c r="AU348" s="231" t="s">
        <v>88</v>
      </c>
      <c r="AV348" s="13" t="s">
        <v>88</v>
      </c>
      <c r="AW348" s="13" t="s">
        <v>34</v>
      </c>
      <c r="AX348" s="13" t="s">
        <v>86</v>
      </c>
      <c r="AY348" s="231" t="s">
        <v>148</v>
      </c>
    </row>
    <row r="349" spans="1:65" s="2" customFormat="1" ht="21.75" customHeight="1">
      <c r="A349" s="33"/>
      <c r="B349" s="34"/>
      <c r="C349" s="201" t="s">
        <v>921</v>
      </c>
      <c r="D349" s="201" t="s">
        <v>149</v>
      </c>
      <c r="E349" s="202" t="s">
        <v>922</v>
      </c>
      <c r="F349" s="203" t="s">
        <v>923</v>
      </c>
      <c r="G349" s="204" t="s">
        <v>186</v>
      </c>
      <c r="H349" s="205">
        <v>5</v>
      </c>
      <c r="I349" s="206"/>
      <c r="J349" s="207">
        <f>ROUND(I349*H349,2)</f>
        <v>0</v>
      </c>
      <c r="K349" s="208"/>
      <c r="L349" s="38"/>
      <c r="M349" s="209" t="s">
        <v>1</v>
      </c>
      <c r="N349" s="210" t="s">
        <v>43</v>
      </c>
      <c r="O349" s="70"/>
      <c r="P349" s="211">
        <f>O349*H349</f>
        <v>0</v>
      </c>
      <c r="Q349" s="211">
        <v>0.0004</v>
      </c>
      <c r="R349" s="211">
        <f>Q349*H349</f>
        <v>0.002</v>
      </c>
      <c r="S349" s="211">
        <v>0</v>
      </c>
      <c r="T349" s="212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213" t="s">
        <v>226</v>
      </c>
      <c r="AT349" s="213" t="s">
        <v>149</v>
      </c>
      <c r="AU349" s="213" t="s">
        <v>88</v>
      </c>
      <c r="AY349" s="16" t="s">
        <v>148</v>
      </c>
      <c r="BE349" s="214">
        <f>IF(N349="základní",J349,0)</f>
        <v>0</v>
      </c>
      <c r="BF349" s="214">
        <f>IF(N349="snížená",J349,0)</f>
        <v>0</v>
      </c>
      <c r="BG349" s="214">
        <f>IF(N349="zákl. přenesená",J349,0)</f>
        <v>0</v>
      </c>
      <c r="BH349" s="214">
        <f>IF(N349="sníž. přenesená",J349,0)</f>
        <v>0</v>
      </c>
      <c r="BI349" s="214">
        <f>IF(N349="nulová",J349,0)</f>
        <v>0</v>
      </c>
      <c r="BJ349" s="16" t="s">
        <v>86</v>
      </c>
      <c r="BK349" s="214">
        <f>ROUND(I349*H349,2)</f>
        <v>0</v>
      </c>
      <c r="BL349" s="16" t="s">
        <v>226</v>
      </c>
      <c r="BM349" s="213" t="s">
        <v>924</v>
      </c>
    </row>
    <row r="350" spans="2:51" s="13" customFormat="1" ht="12">
      <c r="B350" s="221"/>
      <c r="C350" s="222"/>
      <c r="D350" s="215" t="s">
        <v>163</v>
      </c>
      <c r="E350" s="223" t="s">
        <v>1</v>
      </c>
      <c r="F350" s="224" t="s">
        <v>925</v>
      </c>
      <c r="G350" s="222"/>
      <c r="H350" s="225">
        <v>5</v>
      </c>
      <c r="I350" s="226"/>
      <c r="J350" s="222"/>
      <c r="K350" s="222"/>
      <c r="L350" s="227"/>
      <c r="M350" s="228"/>
      <c r="N350" s="229"/>
      <c r="O350" s="229"/>
      <c r="P350" s="229"/>
      <c r="Q350" s="229"/>
      <c r="R350" s="229"/>
      <c r="S350" s="229"/>
      <c r="T350" s="230"/>
      <c r="AT350" s="231" t="s">
        <v>163</v>
      </c>
      <c r="AU350" s="231" t="s">
        <v>88</v>
      </c>
      <c r="AV350" s="13" t="s">
        <v>88</v>
      </c>
      <c r="AW350" s="13" t="s">
        <v>34</v>
      </c>
      <c r="AX350" s="13" t="s">
        <v>86</v>
      </c>
      <c r="AY350" s="231" t="s">
        <v>148</v>
      </c>
    </row>
    <row r="351" spans="1:65" s="2" customFormat="1" ht="33" customHeight="1">
      <c r="A351" s="33"/>
      <c r="B351" s="34"/>
      <c r="C351" s="232" t="s">
        <v>926</v>
      </c>
      <c r="D351" s="232" t="s">
        <v>239</v>
      </c>
      <c r="E351" s="233" t="s">
        <v>927</v>
      </c>
      <c r="F351" s="234" t="s">
        <v>928</v>
      </c>
      <c r="G351" s="235" t="s">
        <v>167</v>
      </c>
      <c r="H351" s="236">
        <v>10</v>
      </c>
      <c r="I351" s="237"/>
      <c r="J351" s="238">
        <f>ROUND(I351*H351,2)</f>
        <v>0</v>
      </c>
      <c r="K351" s="239"/>
      <c r="L351" s="240"/>
      <c r="M351" s="241" t="s">
        <v>1</v>
      </c>
      <c r="N351" s="242" t="s">
        <v>43</v>
      </c>
      <c r="O351" s="70"/>
      <c r="P351" s="211">
        <f>O351*H351</f>
        <v>0</v>
      </c>
      <c r="Q351" s="211">
        <v>0</v>
      </c>
      <c r="R351" s="211">
        <f>Q351*H351</f>
        <v>0</v>
      </c>
      <c r="S351" s="211">
        <v>0</v>
      </c>
      <c r="T351" s="212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213" t="s">
        <v>242</v>
      </c>
      <c r="AT351" s="213" t="s">
        <v>239</v>
      </c>
      <c r="AU351" s="213" t="s">
        <v>88</v>
      </c>
      <c r="AY351" s="16" t="s">
        <v>148</v>
      </c>
      <c r="BE351" s="214">
        <f>IF(N351="základní",J351,0)</f>
        <v>0</v>
      </c>
      <c r="BF351" s="214">
        <f>IF(N351="snížená",J351,0)</f>
        <v>0</v>
      </c>
      <c r="BG351" s="214">
        <f>IF(N351="zákl. přenesená",J351,0)</f>
        <v>0</v>
      </c>
      <c r="BH351" s="214">
        <f>IF(N351="sníž. přenesená",J351,0)</f>
        <v>0</v>
      </c>
      <c r="BI351" s="214">
        <f>IF(N351="nulová",J351,0)</f>
        <v>0</v>
      </c>
      <c r="BJ351" s="16" t="s">
        <v>86</v>
      </c>
      <c r="BK351" s="214">
        <f>ROUND(I351*H351,2)</f>
        <v>0</v>
      </c>
      <c r="BL351" s="16" t="s">
        <v>226</v>
      </c>
      <c r="BM351" s="213" t="s">
        <v>929</v>
      </c>
    </row>
    <row r="352" spans="1:47" s="2" customFormat="1" ht="19.5">
      <c r="A352" s="33"/>
      <c r="B352" s="34"/>
      <c r="C352" s="35"/>
      <c r="D352" s="215" t="s">
        <v>153</v>
      </c>
      <c r="E352" s="35"/>
      <c r="F352" s="216" t="s">
        <v>930</v>
      </c>
      <c r="G352" s="35"/>
      <c r="H352" s="35"/>
      <c r="I352" s="114"/>
      <c r="J352" s="35"/>
      <c r="K352" s="35"/>
      <c r="L352" s="38"/>
      <c r="M352" s="217"/>
      <c r="N352" s="218"/>
      <c r="O352" s="70"/>
      <c r="P352" s="70"/>
      <c r="Q352" s="70"/>
      <c r="R352" s="70"/>
      <c r="S352" s="70"/>
      <c r="T352" s="71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T352" s="16" t="s">
        <v>153</v>
      </c>
      <c r="AU352" s="16" t="s">
        <v>88</v>
      </c>
    </row>
    <row r="353" spans="1:65" s="2" customFormat="1" ht="21.75" customHeight="1">
      <c r="A353" s="33"/>
      <c r="B353" s="34"/>
      <c r="C353" s="201" t="s">
        <v>931</v>
      </c>
      <c r="D353" s="201" t="s">
        <v>149</v>
      </c>
      <c r="E353" s="202" t="s">
        <v>932</v>
      </c>
      <c r="F353" s="203" t="s">
        <v>933</v>
      </c>
      <c r="G353" s="204" t="s">
        <v>167</v>
      </c>
      <c r="H353" s="205">
        <v>7</v>
      </c>
      <c r="I353" s="206"/>
      <c r="J353" s="207">
        <f>ROUND(I353*H353,2)</f>
        <v>0</v>
      </c>
      <c r="K353" s="208"/>
      <c r="L353" s="38"/>
      <c r="M353" s="209" t="s">
        <v>1</v>
      </c>
      <c r="N353" s="210" t="s">
        <v>43</v>
      </c>
      <c r="O353" s="70"/>
      <c r="P353" s="211">
        <f>O353*H353</f>
        <v>0</v>
      </c>
      <c r="Q353" s="211">
        <v>0</v>
      </c>
      <c r="R353" s="211">
        <f>Q353*H353</f>
        <v>0</v>
      </c>
      <c r="S353" s="211">
        <v>0</v>
      </c>
      <c r="T353" s="212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213" t="s">
        <v>226</v>
      </c>
      <c r="AT353" s="213" t="s">
        <v>149</v>
      </c>
      <c r="AU353" s="213" t="s">
        <v>88</v>
      </c>
      <c r="AY353" s="16" t="s">
        <v>148</v>
      </c>
      <c r="BE353" s="214">
        <f>IF(N353="základní",J353,0)</f>
        <v>0</v>
      </c>
      <c r="BF353" s="214">
        <f>IF(N353="snížená",J353,0)</f>
        <v>0</v>
      </c>
      <c r="BG353" s="214">
        <f>IF(N353="zákl. přenesená",J353,0)</f>
        <v>0</v>
      </c>
      <c r="BH353" s="214">
        <f>IF(N353="sníž. přenesená",J353,0)</f>
        <v>0</v>
      </c>
      <c r="BI353" s="214">
        <f>IF(N353="nulová",J353,0)</f>
        <v>0</v>
      </c>
      <c r="BJ353" s="16" t="s">
        <v>86</v>
      </c>
      <c r="BK353" s="214">
        <f>ROUND(I353*H353,2)</f>
        <v>0</v>
      </c>
      <c r="BL353" s="16" t="s">
        <v>226</v>
      </c>
      <c r="BM353" s="213" t="s">
        <v>934</v>
      </c>
    </row>
    <row r="354" spans="1:65" s="2" customFormat="1" ht="21.75" customHeight="1">
      <c r="A354" s="33"/>
      <c r="B354" s="34"/>
      <c r="C354" s="232" t="s">
        <v>935</v>
      </c>
      <c r="D354" s="232" t="s">
        <v>239</v>
      </c>
      <c r="E354" s="233" t="s">
        <v>936</v>
      </c>
      <c r="F354" s="234" t="s">
        <v>937</v>
      </c>
      <c r="G354" s="235" t="s">
        <v>167</v>
      </c>
      <c r="H354" s="236">
        <v>7</v>
      </c>
      <c r="I354" s="237"/>
      <c r="J354" s="238">
        <f>ROUND(I354*H354,2)</f>
        <v>0</v>
      </c>
      <c r="K354" s="239"/>
      <c r="L354" s="240"/>
      <c r="M354" s="241" t="s">
        <v>1</v>
      </c>
      <c r="N354" s="242" t="s">
        <v>43</v>
      </c>
      <c r="O354" s="70"/>
      <c r="P354" s="211">
        <f>O354*H354</f>
        <v>0</v>
      </c>
      <c r="Q354" s="211">
        <v>0.0014</v>
      </c>
      <c r="R354" s="211">
        <f>Q354*H354</f>
        <v>0.0098</v>
      </c>
      <c r="S354" s="211">
        <v>0</v>
      </c>
      <c r="T354" s="212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213" t="s">
        <v>242</v>
      </c>
      <c r="AT354" s="213" t="s">
        <v>239</v>
      </c>
      <c r="AU354" s="213" t="s">
        <v>88</v>
      </c>
      <c r="AY354" s="16" t="s">
        <v>148</v>
      </c>
      <c r="BE354" s="214">
        <f>IF(N354="základní",J354,0)</f>
        <v>0</v>
      </c>
      <c r="BF354" s="214">
        <f>IF(N354="snížená",J354,0)</f>
        <v>0</v>
      </c>
      <c r="BG354" s="214">
        <f>IF(N354="zákl. přenesená",J354,0)</f>
        <v>0</v>
      </c>
      <c r="BH354" s="214">
        <f>IF(N354="sníž. přenesená",J354,0)</f>
        <v>0</v>
      </c>
      <c r="BI354" s="214">
        <f>IF(N354="nulová",J354,0)</f>
        <v>0</v>
      </c>
      <c r="BJ354" s="16" t="s">
        <v>86</v>
      </c>
      <c r="BK354" s="214">
        <f>ROUND(I354*H354,2)</f>
        <v>0</v>
      </c>
      <c r="BL354" s="16" t="s">
        <v>226</v>
      </c>
      <c r="BM354" s="213" t="s">
        <v>938</v>
      </c>
    </row>
    <row r="355" spans="1:47" s="2" customFormat="1" ht="29.25">
      <c r="A355" s="33"/>
      <c r="B355" s="34"/>
      <c r="C355" s="35"/>
      <c r="D355" s="215" t="s">
        <v>153</v>
      </c>
      <c r="E355" s="35"/>
      <c r="F355" s="216" t="s">
        <v>939</v>
      </c>
      <c r="G355" s="35"/>
      <c r="H355" s="35"/>
      <c r="I355" s="114"/>
      <c r="J355" s="35"/>
      <c r="K355" s="35"/>
      <c r="L355" s="38"/>
      <c r="M355" s="217"/>
      <c r="N355" s="218"/>
      <c r="O355" s="70"/>
      <c r="P355" s="70"/>
      <c r="Q355" s="70"/>
      <c r="R355" s="70"/>
      <c r="S355" s="70"/>
      <c r="T355" s="71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T355" s="16" t="s">
        <v>153</v>
      </c>
      <c r="AU355" s="16" t="s">
        <v>88</v>
      </c>
    </row>
    <row r="356" spans="1:65" s="2" customFormat="1" ht="21.75" customHeight="1">
      <c r="A356" s="33"/>
      <c r="B356" s="34"/>
      <c r="C356" s="232" t="s">
        <v>940</v>
      </c>
      <c r="D356" s="232" t="s">
        <v>239</v>
      </c>
      <c r="E356" s="233" t="s">
        <v>941</v>
      </c>
      <c r="F356" s="234" t="s">
        <v>942</v>
      </c>
      <c r="G356" s="235" t="s">
        <v>167</v>
      </c>
      <c r="H356" s="236">
        <v>7</v>
      </c>
      <c r="I356" s="237"/>
      <c r="J356" s="238">
        <f>ROUND(I356*H356,2)</f>
        <v>0</v>
      </c>
      <c r="K356" s="239"/>
      <c r="L356" s="240"/>
      <c r="M356" s="241" t="s">
        <v>1</v>
      </c>
      <c r="N356" s="242" t="s">
        <v>43</v>
      </c>
      <c r="O356" s="70"/>
      <c r="P356" s="211">
        <f>O356*H356</f>
        <v>0</v>
      </c>
      <c r="Q356" s="211">
        <v>0.00015</v>
      </c>
      <c r="R356" s="211">
        <f>Q356*H356</f>
        <v>0.00105</v>
      </c>
      <c r="S356" s="211">
        <v>0</v>
      </c>
      <c r="T356" s="212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213" t="s">
        <v>242</v>
      </c>
      <c r="AT356" s="213" t="s">
        <v>239</v>
      </c>
      <c r="AU356" s="213" t="s">
        <v>88</v>
      </c>
      <c r="AY356" s="16" t="s">
        <v>148</v>
      </c>
      <c r="BE356" s="214">
        <f>IF(N356="základní",J356,0)</f>
        <v>0</v>
      </c>
      <c r="BF356" s="214">
        <f>IF(N356="snížená",J356,0)</f>
        <v>0</v>
      </c>
      <c r="BG356" s="214">
        <f>IF(N356="zákl. přenesená",J356,0)</f>
        <v>0</v>
      </c>
      <c r="BH356" s="214">
        <f>IF(N356="sníž. přenesená",J356,0)</f>
        <v>0</v>
      </c>
      <c r="BI356" s="214">
        <f>IF(N356="nulová",J356,0)</f>
        <v>0</v>
      </c>
      <c r="BJ356" s="16" t="s">
        <v>86</v>
      </c>
      <c r="BK356" s="214">
        <f>ROUND(I356*H356,2)</f>
        <v>0</v>
      </c>
      <c r="BL356" s="16" t="s">
        <v>226</v>
      </c>
      <c r="BM356" s="213" t="s">
        <v>943</v>
      </c>
    </row>
    <row r="357" spans="1:65" s="2" customFormat="1" ht="16.5" customHeight="1">
      <c r="A357" s="33"/>
      <c r="B357" s="34"/>
      <c r="C357" s="201" t="s">
        <v>944</v>
      </c>
      <c r="D357" s="201" t="s">
        <v>149</v>
      </c>
      <c r="E357" s="202" t="s">
        <v>945</v>
      </c>
      <c r="F357" s="203" t="s">
        <v>946</v>
      </c>
      <c r="G357" s="204" t="s">
        <v>167</v>
      </c>
      <c r="H357" s="205">
        <v>6</v>
      </c>
      <c r="I357" s="206"/>
      <c r="J357" s="207">
        <f>ROUND(I357*H357,2)</f>
        <v>0</v>
      </c>
      <c r="K357" s="208"/>
      <c r="L357" s="38"/>
      <c r="M357" s="209" t="s">
        <v>1</v>
      </c>
      <c r="N357" s="210" t="s">
        <v>43</v>
      </c>
      <c r="O357" s="70"/>
      <c r="P357" s="211">
        <f>O357*H357</f>
        <v>0</v>
      </c>
      <c r="Q357" s="211">
        <v>0</v>
      </c>
      <c r="R357" s="211">
        <f>Q357*H357</f>
        <v>0</v>
      </c>
      <c r="S357" s="211">
        <v>0</v>
      </c>
      <c r="T357" s="212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213" t="s">
        <v>226</v>
      </c>
      <c r="AT357" s="213" t="s">
        <v>149</v>
      </c>
      <c r="AU357" s="213" t="s">
        <v>88</v>
      </c>
      <c r="AY357" s="16" t="s">
        <v>148</v>
      </c>
      <c r="BE357" s="214">
        <f>IF(N357="základní",J357,0)</f>
        <v>0</v>
      </c>
      <c r="BF357" s="214">
        <f>IF(N357="snížená",J357,0)</f>
        <v>0</v>
      </c>
      <c r="BG357" s="214">
        <f>IF(N357="zákl. přenesená",J357,0)</f>
        <v>0</v>
      </c>
      <c r="BH357" s="214">
        <f>IF(N357="sníž. přenesená",J357,0)</f>
        <v>0</v>
      </c>
      <c r="BI357" s="214">
        <f>IF(N357="nulová",J357,0)</f>
        <v>0</v>
      </c>
      <c r="BJ357" s="16" t="s">
        <v>86</v>
      </c>
      <c r="BK357" s="214">
        <f>ROUND(I357*H357,2)</f>
        <v>0</v>
      </c>
      <c r="BL357" s="16" t="s">
        <v>226</v>
      </c>
      <c r="BM357" s="213" t="s">
        <v>947</v>
      </c>
    </row>
    <row r="358" spans="1:65" s="2" customFormat="1" ht="16.5" customHeight="1">
      <c r="A358" s="33"/>
      <c r="B358" s="34"/>
      <c r="C358" s="232" t="s">
        <v>948</v>
      </c>
      <c r="D358" s="232" t="s">
        <v>239</v>
      </c>
      <c r="E358" s="233" t="s">
        <v>949</v>
      </c>
      <c r="F358" s="234" t="s">
        <v>950</v>
      </c>
      <c r="G358" s="235" t="s">
        <v>167</v>
      </c>
      <c r="H358" s="236">
        <v>6</v>
      </c>
      <c r="I358" s="237"/>
      <c r="J358" s="238">
        <f>ROUND(I358*H358,2)</f>
        <v>0</v>
      </c>
      <c r="K358" s="239"/>
      <c r="L358" s="240"/>
      <c r="M358" s="241" t="s">
        <v>1</v>
      </c>
      <c r="N358" s="242" t="s">
        <v>43</v>
      </c>
      <c r="O358" s="70"/>
      <c r="P358" s="211">
        <f>O358*H358</f>
        <v>0</v>
      </c>
      <c r="Q358" s="211">
        <v>0.0024</v>
      </c>
      <c r="R358" s="211">
        <f>Q358*H358</f>
        <v>0.0144</v>
      </c>
      <c r="S358" s="211">
        <v>0</v>
      </c>
      <c r="T358" s="212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213" t="s">
        <v>242</v>
      </c>
      <c r="AT358" s="213" t="s">
        <v>239</v>
      </c>
      <c r="AU358" s="213" t="s">
        <v>88</v>
      </c>
      <c r="AY358" s="16" t="s">
        <v>148</v>
      </c>
      <c r="BE358" s="214">
        <f>IF(N358="základní",J358,0)</f>
        <v>0</v>
      </c>
      <c r="BF358" s="214">
        <f>IF(N358="snížená",J358,0)</f>
        <v>0</v>
      </c>
      <c r="BG358" s="214">
        <f>IF(N358="zákl. přenesená",J358,0)</f>
        <v>0</v>
      </c>
      <c r="BH358" s="214">
        <f>IF(N358="sníž. přenesená",J358,0)</f>
        <v>0</v>
      </c>
      <c r="BI358" s="214">
        <f>IF(N358="nulová",J358,0)</f>
        <v>0</v>
      </c>
      <c r="BJ358" s="16" t="s">
        <v>86</v>
      </c>
      <c r="BK358" s="214">
        <f>ROUND(I358*H358,2)</f>
        <v>0</v>
      </c>
      <c r="BL358" s="16" t="s">
        <v>226</v>
      </c>
      <c r="BM358" s="213" t="s">
        <v>951</v>
      </c>
    </row>
    <row r="359" spans="1:65" s="2" customFormat="1" ht="21.75" customHeight="1">
      <c r="A359" s="33"/>
      <c r="B359" s="34"/>
      <c r="C359" s="201" t="s">
        <v>952</v>
      </c>
      <c r="D359" s="201" t="s">
        <v>149</v>
      </c>
      <c r="E359" s="202" t="s">
        <v>953</v>
      </c>
      <c r="F359" s="203" t="s">
        <v>954</v>
      </c>
      <c r="G359" s="204" t="s">
        <v>955</v>
      </c>
      <c r="H359" s="205">
        <v>200</v>
      </c>
      <c r="I359" s="206"/>
      <c r="J359" s="207">
        <f>ROUND(I359*H359,2)</f>
        <v>0</v>
      </c>
      <c r="K359" s="208"/>
      <c r="L359" s="38"/>
      <c r="M359" s="209" t="s">
        <v>1</v>
      </c>
      <c r="N359" s="210" t="s">
        <v>43</v>
      </c>
      <c r="O359" s="70"/>
      <c r="P359" s="211">
        <f>O359*H359</f>
        <v>0</v>
      </c>
      <c r="Q359" s="211">
        <v>0</v>
      </c>
      <c r="R359" s="211">
        <f>Q359*H359</f>
        <v>0</v>
      </c>
      <c r="S359" s="211">
        <v>0.001</v>
      </c>
      <c r="T359" s="212">
        <f>S359*H359</f>
        <v>0.2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213" t="s">
        <v>226</v>
      </c>
      <c r="AT359" s="213" t="s">
        <v>149</v>
      </c>
      <c r="AU359" s="213" t="s">
        <v>88</v>
      </c>
      <c r="AY359" s="16" t="s">
        <v>148</v>
      </c>
      <c r="BE359" s="214">
        <f>IF(N359="základní",J359,0)</f>
        <v>0</v>
      </c>
      <c r="BF359" s="214">
        <f>IF(N359="snížená",J359,0)</f>
        <v>0</v>
      </c>
      <c r="BG359" s="214">
        <f>IF(N359="zákl. přenesená",J359,0)</f>
        <v>0</v>
      </c>
      <c r="BH359" s="214">
        <f>IF(N359="sníž. přenesená",J359,0)</f>
        <v>0</v>
      </c>
      <c r="BI359" s="214">
        <f>IF(N359="nulová",J359,0)</f>
        <v>0</v>
      </c>
      <c r="BJ359" s="16" t="s">
        <v>86</v>
      </c>
      <c r="BK359" s="214">
        <f>ROUND(I359*H359,2)</f>
        <v>0</v>
      </c>
      <c r="BL359" s="16" t="s">
        <v>226</v>
      </c>
      <c r="BM359" s="213" t="s">
        <v>956</v>
      </c>
    </row>
    <row r="360" spans="1:65" s="2" customFormat="1" ht="21.75" customHeight="1">
      <c r="A360" s="33"/>
      <c r="B360" s="34"/>
      <c r="C360" s="201" t="s">
        <v>957</v>
      </c>
      <c r="D360" s="201" t="s">
        <v>149</v>
      </c>
      <c r="E360" s="202" t="s">
        <v>482</v>
      </c>
      <c r="F360" s="203" t="s">
        <v>483</v>
      </c>
      <c r="G360" s="204" t="s">
        <v>332</v>
      </c>
      <c r="H360" s="254"/>
      <c r="I360" s="206"/>
      <c r="J360" s="207">
        <f>ROUND(I360*H360,2)</f>
        <v>0</v>
      </c>
      <c r="K360" s="208"/>
      <c r="L360" s="38"/>
      <c r="M360" s="209" t="s">
        <v>1</v>
      </c>
      <c r="N360" s="210" t="s">
        <v>43</v>
      </c>
      <c r="O360" s="70"/>
      <c r="P360" s="211">
        <f>O360*H360</f>
        <v>0</v>
      </c>
      <c r="Q360" s="211">
        <v>0</v>
      </c>
      <c r="R360" s="211">
        <f>Q360*H360</f>
        <v>0</v>
      </c>
      <c r="S360" s="211">
        <v>0</v>
      </c>
      <c r="T360" s="212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213" t="s">
        <v>226</v>
      </c>
      <c r="AT360" s="213" t="s">
        <v>149</v>
      </c>
      <c r="AU360" s="213" t="s">
        <v>88</v>
      </c>
      <c r="AY360" s="16" t="s">
        <v>148</v>
      </c>
      <c r="BE360" s="214">
        <f>IF(N360="základní",J360,0)</f>
        <v>0</v>
      </c>
      <c r="BF360" s="214">
        <f>IF(N360="snížená",J360,0)</f>
        <v>0</v>
      </c>
      <c r="BG360" s="214">
        <f>IF(N360="zákl. přenesená",J360,0)</f>
        <v>0</v>
      </c>
      <c r="BH360" s="214">
        <f>IF(N360="sníž. přenesená",J360,0)</f>
        <v>0</v>
      </c>
      <c r="BI360" s="214">
        <f>IF(N360="nulová",J360,0)</f>
        <v>0</v>
      </c>
      <c r="BJ360" s="16" t="s">
        <v>86</v>
      </c>
      <c r="BK360" s="214">
        <f>ROUND(I360*H360,2)</f>
        <v>0</v>
      </c>
      <c r="BL360" s="16" t="s">
        <v>226</v>
      </c>
      <c r="BM360" s="213" t="s">
        <v>958</v>
      </c>
    </row>
    <row r="361" spans="2:63" s="12" customFormat="1" ht="22.9" customHeight="1">
      <c r="B361" s="187"/>
      <c r="C361" s="188"/>
      <c r="D361" s="189" t="s">
        <v>77</v>
      </c>
      <c r="E361" s="219" t="s">
        <v>959</v>
      </c>
      <c r="F361" s="219" t="s">
        <v>960</v>
      </c>
      <c r="G361" s="188"/>
      <c r="H361" s="188"/>
      <c r="I361" s="191"/>
      <c r="J361" s="220">
        <f>BK361</f>
        <v>0</v>
      </c>
      <c r="K361" s="188"/>
      <c r="L361" s="193"/>
      <c r="M361" s="194"/>
      <c r="N361" s="195"/>
      <c r="O361" s="195"/>
      <c r="P361" s="196">
        <f>SUM(P362:P368)</f>
        <v>0</v>
      </c>
      <c r="Q361" s="195"/>
      <c r="R361" s="196">
        <f>SUM(R362:R368)</f>
        <v>2.8291725000000003</v>
      </c>
      <c r="S361" s="195"/>
      <c r="T361" s="197">
        <f>SUM(T362:T368)</f>
        <v>0</v>
      </c>
      <c r="AR361" s="198" t="s">
        <v>88</v>
      </c>
      <c r="AT361" s="199" t="s">
        <v>77</v>
      </c>
      <c r="AU361" s="199" t="s">
        <v>86</v>
      </c>
      <c r="AY361" s="198" t="s">
        <v>148</v>
      </c>
      <c r="BK361" s="200">
        <f>SUM(BK362:BK368)</f>
        <v>0</v>
      </c>
    </row>
    <row r="362" spans="1:65" s="2" customFormat="1" ht="21.75" customHeight="1">
      <c r="A362" s="33"/>
      <c r="B362" s="34"/>
      <c r="C362" s="201" t="s">
        <v>961</v>
      </c>
      <c r="D362" s="201" t="s">
        <v>149</v>
      </c>
      <c r="E362" s="202" t="s">
        <v>962</v>
      </c>
      <c r="F362" s="203" t="s">
        <v>963</v>
      </c>
      <c r="G362" s="204" t="s">
        <v>186</v>
      </c>
      <c r="H362" s="205">
        <v>63.25</v>
      </c>
      <c r="I362" s="206"/>
      <c r="J362" s="207">
        <f>ROUND(I362*H362,2)</f>
        <v>0</v>
      </c>
      <c r="K362" s="208"/>
      <c r="L362" s="38"/>
      <c r="M362" s="209" t="s">
        <v>1</v>
      </c>
      <c r="N362" s="210" t="s">
        <v>43</v>
      </c>
      <c r="O362" s="70"/>
      <c r="P362" s="211">
        <f>O362*H362</f>
        <v>0</v>
      </c>
      <c r="Q362" s="211">
        <v>0.0078</v>
      </c>
      <c r="R362" s="211">
        <f>Q362*H362</f>
        <v>0.49334999999999996</v>
      </c>
      <c r="S362" s="211">
        <v>0</v>
      </c>
      <c r="T362" s="212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213" t="s">
        <v>226</v>
      </c>
      <c r="AT362" s="213" t="s">
        <v>149</v>
      </c>
      <c r="AU362" s="213" t="s">
        <v>88</v>
      </c>
      <c r="AY362" s="16" t="s">
        <v>148</v>
      </c>
      <c r="BE362" s="214">
        <f>IF(N362="základní",J362,0)</f>
        <v>0</v>
      </c>
      <c r="BF362" s="214">
        <f>IF(N362="snížená",J362,0)</f>
        <v>0</v>
      </c>
      <c r="BG362" s="214">
        <f>IF(N362="zákl. přenesená",J362,0)</f>
        <v>0</v>
      </c>
      <c r="BH362" s="214">
        <f>IF(N362="sníž. přenesená",J362,0)</f>
        <v>0</v>
      </c>
      <c r="BI362" s="214">
        <f>IF(N362="nulová",J362,0)</f>
        <v>0</v>
      </c>
      <c r="BJ362" s="16" t="s">
        <v>86</v>
      </c>
      <c r="BK362" s="214">
        <f>ROUND(I362*H362,2)</f>
        <v>0</v>
      </c>
      <c r="BL362" s="16" t="s">
        <v>226</v>
      </c>
      <c r="BM362" s="213" t="s">
        <v>964</v>
      </c>
    </row>
    <row r="363" spans="2:51" s="13" customFormat="1" ht="22.5">
      <c r="B363" s="221"/>
      <c r="C363" s="222"/>
      <c r="D363" s="215" t="s">
        <v>163</v>
      </c>
      <c r="E363" s="223" t="s">
        <v>1</v>
      </c>
      <c r="F363" s="224" t="s">
        <v>965</v>
      </c>
      <c r="G363" s="222"/>
      <c r="H363" s="225">
        <v>63.25</v>
      </c>
      <c r="I363" s="226"/>
      <c r="J363" s="222"/>
      <c r="K363" s="222"/>
      <c r="L363" s="227"/>
      <c r="M363" s="228"/>
      <c r="N363" s="229"/>
      <c r="O363" s="229"/>
      <c r="P363" s="229"/>
      <c r="Q363" s="229"/>
      <c r="R363" s="229"/>
      <c r="S363" s="229"/>
      <c r="T363" s="230"/>
      <c r="AT363" s="231" t="s">
        <v>163</v>
      </c>
      <c r="AU363" s="231" t="s">
        <v>88</v>
      </c>
      <c r="AV363" s="13" t="s">
        <v>88</v>
      </c>
      <c r="AW363" s="13" t="s">
        <v>34</v>
      </c>
      <c r="AX363" s="13" t="s">
        <v>86</v>
      </c>
      <c r="AY363" s="231" t="s">
        <v>148</v>
      </c>
    </row>
    <row r="364" spans="1:65" s="2" customFormat="1" ht="16.5" customHeight="1">
      <c r="A364" s="33"/>
      <c r="B364" s="34"/>
      <c r="C364" s="232" t="s">
        <v>966</v>
      </c>
      <c r="D364" s="232" t="s">
        <v>239</v>
      </c>
      <c r="E364" s="233" t="s">
        <v>967</v>
      </c>
      <c r="F364" s="234" t="s">
        <v>968</v>
      </c>
      <c r="G364" s="235" t="s">
        <v>186</v>
      </c>
      <c r="H364" s="236">
        <v>69.575</v>
      </c>
      <c r="I364" s="237"/>
      <c r="J364" s="238">
        <f>ROUND(I364*H364,2)</f>
        <v>0</v>
      </c>
      <c r="K364" s="239"/>
      <c r="L364" s="240"/>
      <c r="M364" s="241" t="s">
        <v>1</v>
      </c>
      <c r="N364" s="242" t="s">
        <v>43</v>
      </c>
      <c r="O364" s="70"/>
      <c r="P364" s="211">
        <f>O364*H364</f>
        <v>0</v>
      </c>
      <c r="Q364" s="211">
        <v>0.033</v>
      </c>
      <c r="R364" s="211">
        <f>Q364*H364</f>
        <v>2.2959750000000003</v>
      </c>
      <c r="S364" s="211">
        <v>0</v>
      </c>
      <c r="T364" s="212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213" t="s">
        <v>242</v>
      </c>
      <c r="AT364" s="213" t="s">
        <v>239</v>
      </c>
      <c r="AU364" s="213" t="s">
        <v>88</v>
      </c>
      <c r="AY364" s="16" t="s">
        <v>148</v>
      </c>
      <c r="BE364" s="214">
        <f>IF(N364="základní",J364,0)</f>
        <v>0</v>
      </c>
      <c r="BF364" s="214">
        <f>IF(N364="snížená",J364,0)</f>
        <v>0</v>
      </c>
      <c r="BG364" s="214">
        <f>IF(N364="zákl. přenesená",J364,0)</f>
        <v>0</v>
      </c>
      <c r="BH364" s="214">
        <f>IF(N364="sníž. přenesená",J364,0)</f>
        <v>0</v>
      </c>
      <c r="BI364" s="214">
        <f>IF(N364="nulová",J364,0)</f>
        <v>0</v>
      </c>
      <c r="BJ364" s="16" t="s">
        <v>86</v>
      </c>
      <c r="BK364" s="214">
        <f>ROUND(I364*H364,2)</f>
        <v>0</v>
      </c>
      <c r="BL364" s="16" t="s">
        <v>226</v>
      </c>
      <c r="BM364" s="213" t="s">
        <v>969</v>
      </c>
    </row>
    <row r="365" spans="2:51" s="13" customFormat="1" ht="12">
      <c r="B365" s="221"/>
      <c r="C365" s="222"/>
      <c r="D365" s="215" t="s">
        <v>163</v>
      </c>
      <c r="E365" s="222"/>
      <c r="F365" s="224" t="s">
        <v>970</v>
      </c>
      <c r="G365" s="222"/>
      <c r="H365" s="225">
        <v>69.575</v>
      </c>
      <c r="I365" s="226"/>
      <c r="J365" s="222"/>
      <c r="K365" s="222"/>
      <c r="L365" s="227"/>
      <c r="M365" s="228"/>
      <c r="N365" s="229"/>
      <c r="O365" s="229"/>
      <c r="P365" s="229"/>
      <c r="Q365" s="229"/>
      <c r="R365" s="229"/>
      <c r="S365" s="229"/>
      <c r="T365" s="230"/>
      <c r="AT365" s="231" t="s">
        <v>163</v>
      </c>
      <c r="AU365" s="231" t="s">
        <v>88</v>
      </c>
      <c r="AV365" s="13" t="s">
        <v>88</v>
      </c>
      <c r="AW365" s="13" t="s">
        <v>4</v>
      </c>
      <c r="AX365" s="13" t="s">
        <v>86</v>
      </c>
      <c r="AY365" s="231" t="s">
        <v>148</v>
      </c>
    </row>
    <row r="366" spans="1:65" s="2" customFormat="1" ht="16.5" customHeight="1">
      <c r="A366" s="33"/>
      <c r="B366" s="34"/>
      <c r="C366" s="201" t="s">
        <v>971</v>
      </c>
      <c r="D366" s="201" t="s">
        <v>149</v>
      </c>
      <c r="E366" s="202" t="s">
        <v>972</v>
      </c>
      <c r="F366" s="203" t="s">
        <v>973</v>
      </c>
      <c r="G366" s="204" t="s">
        <v>186</v>
      </c>
      <c r="H366" s="205">
        <v>63.25</v>
      </c>
      <c r="I366" s="206"/>
      <c r="J366" s="207">
        <f>ROUND(I366*H366,2)</f>
        <v>0</v>
      </c>
      <c r="K366" s="208"/>
      <c r="L366" s="38"/>
      <c r="M366" s="209" t="s">
        <v>1</v>
      </c>
      <c r="N366" s="210" t="s">
        <v>43</v>
      </c>
      <c r="O366" s="70"/>
      <c r="P366" s="211">
        <f>O366*H366</f>
        <v>0</v>
      </c>
      <c r="Q366" s="211">
        <v>0.0004</v>
      </c>
      <c r="R366" s="211">
        <f>Q366*H366</f>
        <v>0.0253</v>
      </c>
      <c r="S366" s="211">
        <v>0</v>
      </c>
      <c r="T366" s="212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213" t="s">
        <v>226</v>
      </c>
      <c r="AT366" s="213" t="s">
        <v>149</v>
      </c>
      <c r="AU366" s="213" t="s">
        <v>88</v>
      </c>
      <c r="AY366" s="16" t="s">
        <v>148</v>
      </c>
      <c r="BE366" s="214">
        <f>IF(N366="základní",J366,0)</f>
        <v>0</v>
      </c>
      <c r="BF366" s="214">
        <f>IF(N366="snížená",J366,0)</f>
        <v>0</v>
      </c>
      <c r="BG366" s="214">
        <f>IF(N366="zákl. přenesená",J366,0)</f>
        <v>0</v>
      </c>
      <c r="BH366" s="214">
        <f>IF(N366="sníž. přenesená",J366,0)</f>
        <v>0</v>
      </c>
      <c r="BI366" s="214">
        <f>IF(N366="nulová",J366,0)</f>
        <v>0</v>
      </c>
      <c r="BJ366" s="16" t="s">
        <v>86</v>
      </c>
      <c r="BK366" s="214">
        <f>ROUND(I366*H366,2)</f>
        <v>0</v>
      </c>
      <c r="BL366" s="16" t="s">
        <v>226</v>
      </c>
      <c r="BM366" s="213" t="s">
        <v>974</v>
      </c>
    </row>
    <row r="367" spans="1:65" s="2" customFormat="1" ht="21.75" customHeight="1">
      <c r="A367" s="33"/>
      <c r="B367" s="34"/>
      <c r="C367" s="201" t="s">
        <v>975</v>
      </c>
      <c r="D367" s="201" t="s">
        <v>149</v>
      </c>
      <c r="E367" s="202" t="s">
        <v>976</v>
      </c>
      <c r="F367" s="203" t="s">
        <v>977</v>
      </c>
      <c r="G367" s="204" t="s">
        <v>186</v>
      </c>
      <c r="H367" s="205">
        <v>63.25</v>
      </c>
      <c r="I367" s="206"/>
      <c r="J367" s="207">
        <f>ROUND(I367*H367,2)</f>
        <v>0</v>
      </c>
      <c r="K367" s="208"/>
      <c r="L367" s="38"/>
      <c r="M367" s="209" t="s">
        <v>1</v>
      </c>
      <c r="N367" s="210" t="s">
        <v>43</v>
      </c>
      <c r="O367" s="70"/>
      <c r="P367" s="211">
        <f>O367*H367</f>
        <v>0</v>
      </c>
      <c r="Q367" s="211">
        <v>0.00023</v>
      </c>
      <c r="R367" s="211">
        <f>Q367*H367</f>
        <v>0.0145475</v>
      </c>
      <c r="S367" s="211">
        <v>0</v>
      </c>
      <c r="T367" s="212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213" t="s">
        <v>226</v>
      </c>
      <c r="AT367" s="213" t="s">
        <v>149</v>
      </c>
      <c r="AU367" s="213" t="s">
        <v>88</v>
      </c>
      <c r="AY367" s="16" t="s">
        <v>148</v>
      </c>
      <c r="BE367" s="214">
        <f>IF(N367="základní",J367,0)</f>
        <v>0</v>
      </c>
      <c r="BF367" s="214">
        <f>IF(N367="snížená",J367,0)</f>
        <v>0</v>
      </c>
      <c r="BG367" s="214">
        <f>IF(N367="zákl. přenesená",J367,0)</f>
        <v>0</v>
      </c>
      <c r="BH367" s="214">
        <f>IF(N367="sníž. přenesená",J367,0)</f>
        <v>0</v>
      </c>
      <c r="BI367" s="214">
        <f>IF(N367="nulová",J367,0)</f>
        <v>0</v>
      </c>
      <c r="BJ367" s="16" t="s">
        <v>86</v>
      </c>
      <c r="BK367" s="214">
        <f>ROUND(I367*H367,2)</f>
        <v>0</v>
      </c>
      <c r="BL367" s="16" t="s">
        <v>226</v>
      </c>
      <c r="BM367" s="213" t="s">
        <v>978</v>
      </c>
    </row>
    <row r="368" spans="1:65" s="2" customFormat="1" ht="21.75" customHeight="1">
      <c r="A368" s="33"/>
      <c r="B368" s="34"/>
      <c r="C368" s="201" t="s">
        <v>979</v>
      </c>
      <c r="D368" s="201" t="s">
        <v>149</v>
      </c>
      <c r="E368" s="202" t="s">
        <v>980</v>
      </c>
      <c r="F368" s="203" t="s">
        <v>981</v>
      </c>
      <c r="G368" s="204" t="s">
        <v>332</v>
      </c>
      <c r="H368" s="254"/>
      <c r="I368" s="206"/>
      <c r="J368" s="207">
        <f>ROUND(I368*H368,2)</f>
        <v>0</v>
      </c>
      <c r="K368" s="208"/>
      <c r="L368" s="38"/>
      <c r="M368" s="209" t="s">
        <v>1</v>
      </c>
      <c r="N368" s="210" t="s">
        <v>43</v>
      </c>
      <c r="O368" s="70"/>
      <c r="P368" s="211">
        <f>O368*H368</f>
        <v>0</v>
      </c>
      <c r="Q368" s="211">
        <v>0</v>
      </c>
      <c r="R368" s="211">
        <f>Q368*H368</f>
        <v>0</v>
      </c>
      <c r="S368" s="211">
        <v>0</v>
      </c>
      <c r="T368" s="21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213" t="s">
        <v>226</v>
      </c>
      <c r="AT368" s="213" t="s">
        <v>149</v>
      </c>
      <c r="AU368" s="213" t="s">
        <v>88</v>
      </c>
      <c r="AY368" s="16" t="s">
        <v>148</v>
      </c>
      <c r="BE368" s="214">
        <f>IF(N368="základní",J368,0)</f>
        <v>0</v>
      </c>
      <c r="BF368" s="214">
        <f>IF(N368="snížená",J368,0)</f>
        <v>0</v>
      </c>
      <c r="BG368" s="214">
        <f>IF(N368="zákl. přenesená",J368,0)</f>
        <v>0</v>
      </c>
      <c r="BH368" s="214">
        <f>IF(N368="sníž. přenesená",J368,0)</f>
        <v>0</v>
      </c>
      <c r="BI368" s="214">
        <f>IF(N368="nulová",J368,0)</f>
        <v>0</v>
      </c>
      <c r="BJ368" s="16" t="s">
        <v>86</v>
      </c>
      <c r="BK368" s="214">
        <f>ROUND(I368*H368,2)</f>
        <v>0</v>
      </c>
      <c r="BL368" s="16" t="s">
        <v>226</v>
      </c>
      <c r="BM368" s="213" t="s">
        <v>982</v>
      </c>
    </row>
    <row r="369" spans="2:63" s="12" customFormat="1" ht="22.9" customHeight="1">
      <c r="B369" s="187"/>
      <c r="C369" s="188"/>
      <c r="D369" s="189" t="s">
        <v>77</v>
      </c>
      <c r="E369" s="219" t="s">
        <v>485</v>
      </c>
      <c r="F369" s="219" t="s">
        <v>983</v>
      </c>
      <c r="G369" s="188"/>
      <c r="H369" s="188"/>
      <c r="I369" s="191"/>
      <c r="J369" s="220">
        <f>BK369</f>
        <v>0</v>
      </c>
      <c r="K369" s="188"/>
      <c r="L369" s="193"/>
      <c r="M369" s="194"/>
      <c r="N369" s="195"/>
      <c r="O369" s="195"/>
      <c r="P369" s="196">
        <f>SUM(P370:P372)</f>
        <v>0</v>
      </c>
      <c r="Q369" s="195"/>
      <c r="R369" s="196">
        <f>SUM(R370:R372)</f>
        <v>0.0384</v>
      </c>
      <c r="S369" s="195"/>
      <c r="T369" s="197">
        <f>SUM(T370:T372)</f>
        <v>0</v>
      </c>
      <c r="AR369" s="198" t="s">
        <v>88</v>
      </c>
      <c r="AT369" s="199" t="s">
        <v>77</v>
      </c>
      <c r="AU369" s="199" t="s">
        <v>86</v>
      </c>
      <c r="AY369" s="198" t="s">
        <v>148</v>
      </c>
      <c r="BK369" s="200">
        <f>SUM(BK370:BK372)</f>
        <v>0</v>
      </c>
    </row>
    <row r="370" spans="1:65" s="2" customFormat="1" ht="21.75" customHeight="1">
      <c r="A370" s="33"/>
      <c r="B370" s="34"/>
      <c r="C370" s="201" t="s">
        <v>984</v>
      </c>
      <c r="D370" s="201" t="s">
        <v>149</v>
      </c>
      <c r="E370" s="202" t="s">
        <v>516</v>
      </c>
      <c r="F370" s="203" t="s">
        <v>985</v>
      </c>
      <c r="G370" s="204" t="s">
        <v>186</v>
      </c>
      <c r="H370" s="205">
        <v>40</v>
      </c>
      <c r="I370" s="206"/>
      <c r="J370" s="207">
        <f>ROUND(I370*H370,2)</f>
        <v>0</v>
      </c>
      <c r="K370" s="208"/>
      <c r="L370" s="38"/>
      <c r="M370" s="209" t="s">
        <v>1</v>
      </c>
      <c r="N370" s="210" t="s">
        <v>43</v>
      </c>
      <c r="O370" s="70"/>
      <c r="P370" s="211">
        <f>O370*H370</f>
        <v>0</v>
      </c>
      <c r="Q370" s="211">
        <v>0.0003</v>
      </c>
      <c r="R370" s="211">
        <f>Q370*H370</f>
        <v>0.011999999999999999</v>
      </c>
      <c r="S370" s="211">
        <v>0</v>
      </c>
      <c r="T370" s="212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213" t="s">
        <v>226</v>
      </c>
      <c r="AT370" s="213" t="s">
        <v>149</v>
      </c>
      <c r="AU370" s="213" t="s">
        <v>88</v>
      </c>
      <c r="AY370" s="16" t="s">
        <v>148</v>
      </c>
      <c r="BE370" s="214">
        <f>IF(N370="základní",J370,0)</f>
        <v>0</v>
      </c>
      <c r="BF370" s="214">
        <f>IF(N370="snížená",J370,0)</f>
        <v>0</v>
      </c>
      <c r="BG370" s="214">
        <f>IF(N370="zákl. přenesená",J370,0)</f>
        <v>0</v>
      </c>
      <c r="BH370" s="214">
        <f>IF(N370="sníž. přenesená",J370,0)</f>
        <v>0</v>
      </c>
      <c r="BI370" s="214">
        <f>IF(N370="nulová",J370,0)</f>
        <v>0</v>
      </c>
      <c r="BJ370" s="16" t="s">
        <v>86</v>
      </c>
      <c r="BK370" s="214">
        <f>ROUND(I370*H370,2)</f>
        <v>0</v>
      </c>
      <c r="BL370" s="16" t="s">
        <v>226</v>
      </c>
      <c r="BM370" s="213" t="s">
        <v>986</v>
      </c>
    </row>
    <row r="371" spans="2:51" s="13" customFormat="1" ht="22.5">
      <c r="B371" s="221"/>
      <c r="C371" s="222"/>
      <c r="D371" s="215" t="s">
        <v>163</v>
      </c>
      <c r="E371" s="223" t="s">
        <v>1</v>
      </c>
      <c r="F371" s="224" t="s">
        <v>987</v>
      </c>
      <c r="G371" s="222"/>
      <c r="H371" s="225">
        <v>40</v>
      </c>
      <c r="I371" s="226"/>
      <c r="J371" s="222"/>
      <c r="K371" s="222"/>
      <c r="L371" s="227"/>
      <c r="M371" s="228"/>
      <c r="N371" s="229"/>
      <c r="O371" s="229"/>
      <c r="P371" s="229"/>
      <c r="Q371" s="229"/>
      <c r="R371" s="229"/>
      <c r="S371" s="229"/>
      <c r="T371" s="230"/>
      <c r="AT371" s="231" t="s">
        <v>163</v>
      </c>
      <c r="AU371" s="231" t="s">
        <v>88</v>
      </c>
      <c r="AV371" s="13" t="s">
        <v>88</v>
      </c>
      <c r="AW371" s="13" t="s">
        <v>34</v>
      </c>
      <c r="AX371" s="13" t="s">
        <v>86</v>
      </c>
      <c r="AY371" s="231" t="s">
        <v>148</v>
      </c>
    </row>
    <row r="372" spans="1:65" s="2" customFormat="1" ht="21.75" customHeight="1">
      <c r="A372" s="33"/>
      <c r="B372" s="34"/>
      <c r="C372" s="201" t="s">
        <v>988</v>
      </c>
      <c r="D372" s="201" t="s">
        <v>149</v>
      </c>
      <c r="E372" s="202" t="s">
        <v>989</v>
      </c>
      <c r="F372" s="203" t="s">
        <v>990</v>
      </c>
      <c r="G372" s="204" t="s">
        <v>186</v>
      </c>
      <c r="H372" s="205">
        <v>40</v>
      </c>
      <c r="I372" s="206"/>
      <c r="J372" s="207">
        <f>ROUND(I372*H372,2)</f>
        <v>0</v>
      </c>
      <c r="K372" s="208"/>
      <c r="L372" s="38"/>
      <c r="M372" s="209" t="s">
        <v>1</v>
      </c>
      <c r="N372" s="210" t="s">
        <v>43</v>
      </c>
      <c r="O372" s="70"/>
      <c r="P372" s="211">
        <f>O372*H372</f>
        <v>0</v>
      </c>
      <c r="Q372" s="211">
        <v>0.00066</v>
      </c>
      <c r="R372" s="211">
        <f>Q372*H372</f>
        <v>0.0264</v>
      </c>
      <c r="S372" s="211">
        <v>0</v>
      </c>
      <c r="T372" s="212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213" t="s">
        <v>226</v>
      </c>
      <c r="AT372" s="213" t="s">
        <v>149</v>
      </c>
      <c r="AU372" s="213" t="s">
        <v>88</v>
      </c>
      <c r="AY372" s="16" t="s">
        <v>148</v>
      </c>
      <c r="BE372" s="214">
        <f>IF(N372="základní",J372,0)</f>
        <v>0</v>
      </c>
      <c r="BF372" s="214">
        <f>IF(N372="snížená",J372,0)</f>
        <v>0</v>
      </c>
      <c r="BG372" s="214">
        <f>IF(N372="zákl. přenesená",J372,0)</f>
        <v>0</v>
      </c>
      <c r="BH372" s="214">
        <f>IF(N372="sníž. přenesená",J372,0)</f>
        <v>0</v>
      </c>
      <c r="BI372" s="214">
        <f>IF(N372="nulová",J372,0)</f>
        <v>0</v>
      </c>
      <c r="BJ372" s="16" t="s">
        <v>86</v>
      </c>
      <c r="BK372" s="214">
        <f>ROUND(I372*H372,2)</f>
        <v>0</v>
      </c>
      <c r="BL372" s="16" t="s">
        <v>226</v>
      </c>
      <c r="BM372" s="213" t="s">
        <v>991</v>
      </c>
    </row>
    <row r="373" spans="2:63" s="12" customFormat="1" ht="22.9" customHeight="1">
      <c r="B373" s="187"/>
      <c r="C373" s="188"/>
      <c r="D373" s="189" t="s">
        <v>77</v>
      </c>
      <c r="E373" s="219" t="s">
        <v>992</v>
      </c>
      <c r="F373" s="219" t="s">
        <v>993</v>
      </c>
      <c r="G373" s="188"/>
      <c r="H373" s="188"/>
      <c r="I373" s="191"/>
      <c r="J373" s="220">
        <f>BK373</f>
        <v>0</v>
      </c>
      <c r="K373" s="188"/>
      <c r="L373" s="193"/>
      <c r="M373" s="194"/>
      <c r="N373" s="195"/>
      <c r="O373" s="195"/>
      <c r="P373" s="196">
        <f>SUM(P374:P377)</f>
        <v>0</v>
      </c>
      <c r="Q373" s="195"/>
      <c r="R373" s="196">
        <f>SUM(R374:R377)</f>
        <v>0.13699399999999998</v>
      </c>
      <c r="S373" s="195"/>
      <c r="T373" s="197">
        <f>SUM(T374:T377)</f>
        <v>0</v>
      </c>
      <c r="AR373" s="198" t="s">
        <v>88</v>
      </c>
      <c r="AT373" s="199" t="s">
        <v>77</v>
      </c>
      <c r="AU373" s="199" t="s">
        <v>86</v>
      </c>
      <c r="AY373" s="198" t="s">
        <v>148</v>
      </c>
      <c r="BK373" s="200">
        <f>SUM(BK374:BK377)</f>
        <v>0</v>
      </c>
    </row>
    <row r="374" spans="1:65" s="2" customFormat="1" ht="21.75" customHeight="1">
      <c r="A374" s="33"/>
      <c r="B374" s="34"/>
      <c r="C374" s="201" t="s">
        <v>994</v>
      </c>
      <c r="D374" s="201" t="s">
        <v>149</v>
      </c>
      <c r="E374" s="202" t="s">
        <v>995</v>
      </c>
      <c r="F374" s="203" t="s">
        <v>996</v>
      </c>
      <c r="G374" s="204" t="s">
        <v>186</v>
      </c>
      <c r="H374" s="205">
        <v>105.38</v>
      </c>
      <c r="I374" s="206"/>
      <c r="J374" s="207">
        <f>ROUND(I374*H374,2)</f>
        <v>0</v>
      </c>
      <c r="K374" s="208"/>
      <c r="L374" s="38"/>
      <c r="M374" s="209" t="s">
        <v>1</v>
      </c>
      <c r="N374" s="210" t="s">
        <v>43</v>
      </c>
      <c r="O374" s="70"/>
      <c r="P374" s="211">
        <f>O374*H374</f>
        <v>0</v>
      </c>
      <c r="Q374" s="211">
        <v>0</v>
      </c>
      <c r="R374" s="211">
        <f>Q374*H374</f>
        <v>0</v>
      </c>
      <c r="S374" s="211">
        <v>0</v>
      </c>
      <c r="T374" s="212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213" t="s">
        <v>226</v>
      </c>
      <c r="AT374" s="213" t="s">
        <v>149</v>
      </c>
      <c r="AU374" s="213" t="s">
        <v>88</v>
      </c>
      <c r="AY374" s="16" t="s">
        <v>148</v>
      </c>
      <c r="BE374" s="214">
        <f>IF(N374="základní",J374,0)</f>
        <v>0</v>
      </c>
      <c r="BF374" s="214">
        <f>IF(N374="snížená",J374,0)</f>
        <v>0</v>
      </c>
      <c r="BG374" s="214">
        <f>IF(N374="zákl. přenesená",J374,0)</f>
        <v>0</v>
      </c>
      <c r="BH374" s="214">
        <f>IF(N374="sníž. přenesená",J374,0)</f>
        <v>0</v>
      </c>
      <c r="BI374" s="214">
        <f>IF(N374="nulová",J374,0)</f>
        <v>0</v>
      </c>
      <c r="BJ374" s="16" t="s">
        <v>86</v>
      </c>
      <c r="BK374" s="214">
        <f>ROUND(I374*H374,2)</f>
        <v>0</v>
      </c>
      <c r="BL374" s="16" t="s">
        <v>226</v>
      </c>
      <c r="BM374" s="213" t="s">
        <v>997</v>
      </c>
    </row>
    <row r="375" spans="2:51" s="13" customFormat="1" ht="12">
      <c r="B375" s="221"/>
      <c r="C375" s="222"/>
      <c r="D375" s="215" t="s">
        <v>163</v>
      </c>
      <c r="E375" s="223" t="s">
        <v>1</v>
      </c>
      <c r="F375" s="224" t="s">
        <v>998</v>
      </c>
      <c r="G375" s="222"/>
      <c r="H375" s="225">
        <v>105.38</v>
      </c>
      <c r="I375" s="226"/>
      <c r="J375" s="222"/>
      <c r="K375" s="222"/>
      <c r="L375" s="227"/>
      <c r="M375" s="228"/>
      <c r="N375" s="229"/>
      <c r="O375" s="229"/>
      <c r="P375" s="229"/>
      <c r="Q375" s="229"/>
      <c r="R375" s="229"/>
      <c r="S375" s="229"/>
      <c r="T375" s="230"/>
      <c r="AT375" s="231" t="s">
        <v>163</v>
      </c>
      <c r="AU375" s="231" t="s">
        <v>88</v>
      </c>
      <c r="AV375" s="13" t="s">
        <v>88</v>
      </c>
      <c r="AW375" s="13" t="s">
        <v>34</v>
      </c>
      <c r="AX375" s="13" t="s">
        <v>86</v>
      </c>
      <c r="AY375" s="231" t="s">
        <v>148</v>
      </c>
    </row>
    <row r="376" spans="1:65" s="2" customFormat="1" ht="16.5" customHeight="1">
      <c r="A376" s="33"/>
      <c r="B376" s="34"/>
      <c r="C376" s="232" t="s">
        <v>999</v>
      </c>
      <c r="D376" s="232" t="s">
        <v>239</v>
      </c>
      <c r="E376" s="233" t="s">
        <v>1000</v>
      </c>
      <c r="F376" s="234" t="s">
        <v>1001</v>
      </c>
      <c r="G376" s="235" t="s">
        <v>186</v>
      </c>
      <c r="H376" s="236">
        <v>105.38</v>
      </c>
      <c r="I376" s="237"/>
      <c r="J376" s="238">
        <f>ROUND(I376*H376,2)</f>
        <v>0</v>
      </c>
      <c r="K376" s="239"/>
      <c r="L376" s="240"/>
      <c r="M376" s="241" t="s">
        <v>1</v>
      </c>
      <c r="N376" s="242" t="s">
        <v>43</v>
      </c>
      <c r="O376" s="70"/>
      <c r="P376" s="211">
        <f>O376*H376</f>
        <v>0</v>
      </c>
      <c r="Q376" s="211">
        <v>0.0013</v>
      </c>
      <c r="R376" s="211">
        <f>Q376*H376</f>
        <v>0.13699399999999998</v>
      </c>
      <c r="S376" s="211">
        <v>0</v>
      </c>
      <c r="T376" s="212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213" t="s">
        <v>242</v>
      </c>
      <c r="AT376" s="213" t="s">
        <v>239</v>
      </c>
      <c r="AU376" s="213" t="s">
        <v>88</v>
      </c>
      <c r="AY376" s="16" t="s">
        <v>148</v>
      </c>
      <c r="BE376" s="214">
        <f>IF(N376="základní",J376,0)</f>
        <v>0</v>
      </c>
      <c r="BF376" s="214">
        <f>IF(N376="snížená",J376,0)</f>
        <v>0</v>
      </c>
      <c r="BG376" s="214">
        <f>IF(N376="zákl. přenesená",J376,0)</f>
        <v>0</v>
      </c>
      <c r="BH376" s="214">
        <f>IF(N376="sníž. přenesená",J376,0)</f>
        <v>0</v>
      </c>
      <c r="BI376" s="214">
        <f>IF(N376="nulová",J376,0)</f>
        <v>0</v>
      </c>
      <c r="BJ376" s="16" t="s">
        <v>86</v>
      </c>
      <c r="BK376" s="214">
        <f>ROUND(I376*H376,2)</f>
        <v>0</v>
      </c>
      <c r="BL376" s="16" t="s">
        <v>226</v>
      </c>
      <c r="BM376" s="213" t="s">
        <v>1002</v>
      </c>
    </row>
    <row r="377" spans="1:65" s="2" customFormat="1" ht="21.75" customHeight="1">
      <c r="A377" s="33"/>
      <c r="B377" s="34"/>
      <c r="C377" s="201" t="s">
        <v>1003</v>
      </c>
      <c r="D377" s="201" t="s">
        <v>149</v>
      </c>
      <c r="E377" s="202" t="s">
        <v>1004</v>
      </c>
      <c r="F377" s="203" t="s">
        <v>1005</v>
      </c>
      <c r="G377" s="204" t="s">
        <v>332</v>
      </c>
      <c r="H377" s="254"/>
      <c r="I377" s="206"/>
      <c r="J377" s="207">
        <f>ROUND(I377*H377,2)</f>
        <v>0</v>
      </c>
      <c r="K377" s="208"/>
      <c r="L377" s="38"/>
      <c r="M377" s="209" t="s">
        <v>1</v>
      </c>
      <c r="N377" s="210" t="s">
        <v>43</v>
      </c>
      <c r="O377" s="70"/>
      <c r="P377" s="211">
        <f>O377*H377</f>
        <v>0</v>
      </c>
      <c r="Q377" s="211">
        <v>0</v>
      </c>
      <c r="R377" s="211">
        <f>Q377*H377</f>
        <v>0</v>
      </c>
      <c r="S377" s="211">
        <v>0</v>
      </c>
      <c r="T377" s="212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213" t="s">
        <v>226</v>
      </c>
      <c r="AT377" s="213" t="s">
        <v>149</v>
      </c>
      <c r="AU377" s="213" t="s">
        <v>88</v>
      </c>
      <c r="AY377" s="16" t="s">
        <v>148</v>
      </c>
      <c r="BE377" s="214">
        <f>IF(N377="základní",J377,0)</f>
        <v>0</v>
      </c>
      <c r="BF377" s="214">
        <f>IF(N377="snížená",J377,0)</f>
        <v>0</v>
      </c>
      <c r="BG377" s="214">
        <f>IF(N377="zákl. přenesená",J377,0)</f>
        <v>0</v>
      </c>
      <c r="BH377" s="214">
        <f>IF(N377="sníž. přenesená",J377,0)</f>
        <v>0</v>
      </c>
      <c r="BI377" s="214">
        <f>IF(N377="nulová",J377,0)</f>
        <v>0</v>
      </c>
      <c r="BJ377" s="16" t="s">
        <v>86</v>
      </c>
      <c r="BK377" s="214">
        <f>ROUND(I377*H377,2)</f>
        <v>0</v>
      </c>
      <c r="BL377" s="16" t="s">
        <v>226</v>
      </c>
      <c r="BM377" s="213" t="s">
        <v>1006</v>
      </c>
    </row>
    <row r="378" spans="2:63" s="12" customFormat="1" ht="25.9" customHeight="1">
      <c r="B378" s="187"/>
      <c r="C378" s="188"/>
      <c r="D378" s="189" t="s">
        <v>77</v>
      </c>
      <c r="E378" s="190" t="s">
        <v>1007</v>
      </c>
      <c r="F378" s="190" t="s">
        <v>1008</v>
      </c>
      <c r="G378" s="188"/>
      <c r="H378" s="188"/>
      <c r="I378" s="191"/>
      <c r="J378" s="192">
        <f>BK378</f>
        <v>0</v>
      </c>
      <c r="K378" s="188"/>
      <c r="L378" s="193"/>
      <c r="M378" s="194"/>
      <c r="N378" s="195"/>
      <c r="O378" s="195"/>
      <c r="P378" s="196">
        <f>SUM(P379:P390)</f>
        <v>0</v>
      </c>
      <c r="Q378" s="195"/>
      <c r="R378" s="196">
        <f>SUM(R379:R390)</f>
        <v>0.01272</v>
      </c>
      <c r="S378" s="195"/>
      <c r="T378" s="197">
        <f>SUM(T379:T390)</f>
        <v>0</v>
      </c>
      <c r="AR378" s="198" t="s">
        <v>157</v>
      </c>
      <c r="AT378" s="199" t="s">
        <v>77</v>
      </c>
      <c r="AU378" s="199" t="s">
        <v>78</v>
      </c>
      <c r="AY378" s="198" t="s">
        <v>148</v>
      </c>
      <c r="BK378" s="200">
        <f>SUM(BK379:BK390)</f>
        <v>0</v>
      </c>
    </row>
    <row r="379" spans="1:65" s="2" customFormat="1" ht="16.5" customHeight="1">
      <c r="A379" s="33"/>
      <c r="B379" s="34"/>
      <c r="C379" s="201" t="s">
        <v>1009</v>
      </c>
      <c r="D379" s="201" t="s">
        <v>149</v>
      </c>
      <c r="E379" s="202" t="s">
        <v>1010</v>
      </c>
      <c r="F379" s="203" t="s">
        <v>1011</v>
      </c>
      <c r="G379" s="204" t="s">
        <v>167</v>
      </c>
      <c r="H379" s="205">
        <v>1</v>
      </c>
      <c r="I379" s="206"/>
      <c r="J379" s="207">
        <f>ROUND(I379*H379,2)</f>
        <v>0</v>
      </c>
      <c r="K379" s="208"/>
      <c r="L379" s="38"/>
      <c r="M379" s="209" t="s">
        <v>1</v>
      </c>
      <c r="N379" s="210" t="s">
        <v>43</v>
      </c>
      <c r="O379" s="70"/>
      <c r="P379" s="211">
        <f>O379*H379</f>
        <v>0</v>
      </c>
      <c r="Q379" s="211">
        <v>0.00136</v>
      </c>
      <c r="R379" s="211">
        <f>Q379*H379</f>
        <v>0.00136</v>
      </c>
      <c r="S379" s="211">
        <v>0</v>
      </c>
      <c r="T379" s="212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213" t="s">
        <v>460</v>
      </c>
      <c r="AT379" s="213" t="s">
        <v>149</v>
      </c>
      <c r="AU379" s="213" t="s">
        <v>86</v>
      </c>
      <c r="AY379" s="16" t="s">
        <v>148</v>
      </c>
      <c r="BE379" s="214">
        <f>IF(N379="základní",J379,0)</f>
        <v>0</v>
      </c>
      <c r="BF379" s="214">
        <f>IF(N379="snížená",J379,0)</f>
        <v>0</v>
      </c>
      <c r="BG379" s="214">
        <f>IF(N379="zákl. přenesená",J379,0)</f>
        <v>0</v>
      </c>
      <c r="BH379" s="214">
        <f>IF(N379="sníž. přenesená",J379,0)</f>
        <v>0</v>
      </c>
      <c r="BI379" s="214">
        <f>IF(N379="nulová",J379,0)</f>
        <v>0</v>
      </c>
      <c r="BJ379" s="16" t="s">
        <v>86</v>
      </c>
      <c r="BK379" s="214">
        <f>ROUND(I379*H379,2)</f>
        <v>0</v>
      </c>
      <c r="BL379" s="16" t="s">
        <v>460</v>
      </c>
      <c r="BM379" s="213" t="s">
        <v>1012</v>
      </c>
    </row>
    <row r="380" spans="1:65" s="2" customFormat="1" ht="16.5" customHeight="1">
      <c r="A380" s="33"/>
      <c r="B380" s="34"/>
      <c r="C380" s="201" t="s">
        <v>1013</v>
      </c>
      <c r="D380" s="201" t="s">
        <v>149</v>
      </c>
      <c r="E380" s="202" t="s">
        <v>1014</v>
      </c>
      <c r="F380" s="203" t="s">
        <v>1015</v>
      </c>
      <c r="G380" s="204" t="s">
        <v>167</v>
      </c>
      <c r="H380" s="205">
        <v>1</v>
      </c>
      <c r="I380" s="206"/>
      <c r="J380" s="207">
        <f>ROUND(I380*H380,2)</f>
        <v>0</v>
      </c>
      <c r="K380" s="208"/>
      <c r="L380" s="38"/>
      <c r="M380" s="209" t="s">
        <v>1</v>
      </c>
      <c r="N380" s="210" t="s">
        <v>43</v>
      </c>
      <c r="O380" s="70"/>
      <c r="P380" s="211">
        <f>O380*H380</f>
        <v>0</v>
      </c>
      <c r="Q380" s="211">
        <v>0.00136</v>
      </c>
      <c r="R380" s="211">
        <f>Q380*H380</f>
        <v>0.00136</v>
      </c>
      <c r="S380" s="211">
        <v>0</v>
      </c>
      <c r="T380" s="212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213" t="s">
        <v>460</v>
      </c>
      <c r="AT380" s="213" t="s">
        <v>149</v>
      </c>
      <c r="AU380" s="213" t="s">
        <v>86</v>
      </c>
      <c r="AY380" s="16" t="s">
        <v>148</v>
      </c>
      <c r="BE380" s="214">
        <f>IF(N380="základní",J380,0)</f>
        <v>0</v>
      </c>
      <c r="BF380" s="214">
        <f>IF(N380="snížená",J380,0)</f>
        <v>0</v>
      </c>
      <c r="BG380" s="214">
        <f>IF(N380="zákl. přenesená",J380,0)</f>
        <v>0</v>
      </c>
      <c r="BH380" s="214">
        <f>IF(N380="sníž. přenesená",J380,0)</f>
        <v>0</v>
      </c>
      <c r="BI380" s="214">
        <f>IF(N380="nulová",J380,0)</f>
        <v>0</v>
      </c>
      <c r="BJ380" s="16" t="s">
        <v>86</v>
      </c>
      <c r="BK380" s="214">
        <f>ROUND(I380*H380,2)</f>
        <v>0</v>
      </c>
      <c r="BL380" s="16" t="s">
        <v>460</v>
      </c>
      <c r="BM380" s="213" t="s">
        <v>1016</v>
      </c>
    </row>
    <row r="381" spans="1:65" s="2" customFormat="1" ht="33" customHeight="1">
      <c r="A381" s="33"/>
      <c r="B381" s="34"/>
      <c r="C381" s="232" t="s">
        <v>1017</v>
      </c>
      <c r="D381" s="232" t="s">
        <v>239</v>
      </c>
      <c r="E381" s="233" t="s">
        <v>1018</v>
      </c>
      <c r="F381" s="234" t="s">
        <v>1019</v>
      </c>
      <c r="G381" s="235" t="s">
        <v>167</v>
      </c>
      <c r="H381" s="236">
        <v>1</v>
      </c>
      <c r="I381" s="237"/>
      <c r="J381" s="238">
        <f>ROUND(I381*H381,2)</f>
        <v>0</v>
      </c>
      <c r="K381" s="239"/>
      <c r="L381" s="240"/>
      <c r="M381" s="241" t="s">
        <v>1</v>
      </c>
      <c r="N381" s="242" t="s">
        <v>43</v>
      </c>
      <c r="O381" s="70"/>
      <c r="P381" s="211">
        <f>O381*H381</f>
        <v>0</v>
      </c>
      <c r="Q381" s="211">
        <v>0.01</v>
      </c>
      <c r="R381" s="211">
        <f>Q381*H381</f>
        <v>0.01</v>
      </c>
      <c r="S381" s="211">
        <v>0</v>
      </c>
      <c r="T381" s="212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213" t="s">
        <v>739</v>
      </c>
      <c r="AT381" s="213" t="s">
        <v>239</v>
      </c>
      <c r="AU381" s="213" t="s">
        <v>86</v>
      </c>
      <c r="AY381" s="16" t="s">
        <v>148</v>
      </c>
      <c r="BE381" s="214">
        <f>IF(N381="základní",J381,0)</f>
        <v>0</v>
      </c>
      <c r="BF381" s="214">
        <f>IF(N381="snížená",J381,0)</f>
        <v>0</v>
      </c>
      <c r="BG381" s="214">
        <f>IF(N381="zákl. přenesená",J381,0)</f>
        <v>0</v>
      </c>
      <c r="BH381" s="214">
        <f>IF(N381="sníž. přenesená",J381,0)</f>
        <v>0</v>
      </c>
      <c r="BI381" s="214">
        <f>IF(N381="nulová",J381,0)</f>
        <v>0</v>
      </c>
      <c r="BJ381" s="16" t="s">
        <v>86</v>
      </c>
      <c r="BK381" s="214">
        <f>ROUND(I381*H381,2)</f>
        <v>0</v>
      </c>
      <c r="BL381" s="16" t="s">
        <v>739</v>
      </c>
      <c r="BM381" s="213" t="s">
        <v>1020</v>
      </c>
    </row>
    <row r="382" spans="1:65" s="2" customFormat="1" ht="16.5" customHeight="1">
      <c r="A382" s="33"/>
      <c r="B382" s="34"/>
      <c r="C382" s="201" t="s">
        <v>1021</v>
      </c>
      <c r="D382" s="201" t="s">
        <v>149</v>
      </c>
      <c r="E382" s="202" t="s">
        <v>1022</v>
      </c>
      <c r="F382" s="203" t="s">
        <v>1023</v>
      </c>
      <c r="G382" s="204" t="s">
        <v>167</v>
      </c>
      <c r="H382" s="205">
        <v>2</v>
      </c>
      <c r="I382" s="206"/>
      <c r="J382" s="207">
        <f>ROUND(I382*H382,2)</f>
        <v>0</v>
      </c>
      <c r="K382" s="208"/>
      <c r="L382" s="38"/>
      <c r="M382" s="209" t="s">
        <v>1</v>
      </c>
      <c r="N382" s="210" t="s">
        <v>43</v>
      </c>
      <c r="O382" s="70"/>
      <c r="P382" s="211">
        <f>O382*H382</f>
        <v>0</v>
      </c>
      <c r="Q382" s="211">
        <v>0</v>
      </c>
      <c r="R382" s="211">
        <f>Q382*H382</f>
        <v>0</v>
      </c>
      <c r="S382" s="211">
        <v>0</v>
      </c>
      <c r="T382" s="212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213" t="s">
        <v>460</v>
      </c>
      <c r="AT382" s="213" t="s">
        <v>149</v>
      </c>
      <c r="AU382" s="213" t="s">
        <v>86</v>
      </c>
      <c r="AY382" s="16" t="s">
        <v>148</v>
      </c>
      <c r="BE382" s="214">
        <f>IF(N382="základní",J382,0)</f>
        <v>0</v>
      </c>
      <c r="BF382" s="214">
        <f>IF(N382="snížená",J382,0)</f>
        <v>0</v>
      </c>
      <c r="BG382" s="214">
        <f>IF(N382="zákl. přenesená",J382,0)</f>
        <v>0</v>
      </c>
      <c r="BH382" s="214">
        <f>IF(N382="sníž. přenesená",J382,0)</f>
        <v>0</v>
      </c>
      <c r="BI382" s="214">
        <f>IF(N382="nulová",J382,0)</f>
        <v>0</v>
      </c>
      <c r="BJ382" s="16" t="s">
        <v>86</v>
      </c>
      <c r="BK382" s="214">
        <f>ROUND(I382*H382,2)</f>
        <v>0</v>
      </c>
      <c r="BL382" s="16" t="s">
        <v>460</v>
      </c>
      <c r="BM382" s="213" t="s">
        <v>1024</v>
      </c>
    </row>
    <row r="383" spans="1:47" s="2" customFormat="1" ht="29.25">
      <c r="A383" s="33"/>
      <c r="B383" s="34"/>
      <c r="C383" s="35"/>
      <c r="D383" s="215" t="s">
        <v>153</v>
      </c>
      <c r="E383" s="35"/>
      <c r="F383" s="216" t="s">
        <v>1025</v>
      </c>
      <c r="G383" s="35"/>
      <c r="H383" s="35"/>
      <c r="I383" s="114"/>
      <c r="J383" s="35"/>
      <c r="K383" s="35"/>
      <c r="L383" s="38"/>
      <c r="M383" s="217"/>
      <c r="N383" s="218"/>
      <c r="O383" s="70"/>
      <c r="P383" s="70"/>
      <c r="Q383" s="70"/>
      <c r="R383" s="70"/>
      <c r="S383" s="70"/>
      <c r="T383" s="71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T383" s="16" t="s">
        <v>153</v>
      </c>
      <c r="AU383" s="16" t="s">
        <v>86</v>
      </c>
    </row>
    <row r="384" spans="1:65" s="2" customFormat="1" ht="16.5" customHeight="1">
      <c r="A384" s="33"/>
      <c r="B384" s="34"/>
      <c r="C384" s="201" t="s">
        <v>1026</v>
      </c>
      <c r="D384" s="201" t="s">
        <v>149</v>
      </c>
      <c r="E384" s="202" t="s">
        <v>1027</v>
      </c>
      <c r="F384" s="203" t="s">
        <v>1028</v>
      </c>
      <c r="G384" s="204" t="s">
        <v>167</v>
      </c>
      <c r="H384" s="205">
        <v>2</v>
      </c>
      <c r="I384" s="206"/>
      <c r="J384" s="207">
        <f>ROUND(I384*H384,2)</f>
        <v>0</v>
      </c>
      <c r="K384" s="208"/>
      <c r="L384" s="38"/>
      <c r="M384" s="209" t="s">
        <v>1</v>
      </c>
      <c r="N384" s="210" t="s">
        <v>43</v>
      </c>
      <c r="O384" s="70"/>
      <c r="P384" s="211">
        <f>O384*H384</f>
        <v>0</v>
      </c>
      <c r="Q384" s="211">
        <v>0</v>
      </c>
      <c r="R384" s="211">
        <f>Q384*H384</f>
        <v>0</v>
      </c>
      <c r="S384" s="211">
        <v>0</v>
      </c>
      <c r="T384" s="212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213" t="s">
        <v>460</v>
      </c>
      <c r="AT384" s="213" t="s">
        <v>149</v>
      </c>
      <c r="AU384" s="213" t="s">
        <v>86</v>
      </c>
      <c r="AY384" s="16" t="s">
        <v>148</v>
      </c>
      <c r="BE384" s="214">
        <f>IF(N384="základní",J384,0)</f>
        <v>0</v>
      </c>
      <c r="BF384" s="214">
        <f>IF(N384="snížená",J384,0)</f>
        <v>0</v>
      </c>
      <c r="BG384" s="214">
        <f>IF(N384="zákl. přenesená",J384,0)</f>
        <v>0</v>
      </c>
      <c r="BH384" s="214">
        <f>IF(N384="sníž. přenesená",J384,0)</f>
        <v>0</v>
      </c>
      <c r="BI384" s="214">
        <f>IF(N384="nulová",J384,0)</f>
        <v>0</v>
      </c>
      <c r="BJ384" s="16" t="s">
        <v>86</v>
      </c>
      <c r="BK384" s="214">
        <f>ROUND(I384*H384,2)</f>
        <v>0</v>
      </c>
      <c r="BL384" s="16" t="s">
        <v>460</v>
      </c>
      <c r="BM384" s="213" t="s">
        <v>1029</v>
      </c>
    </row>
    <row r="385" spans="1:47" s="2" customFormat="1" ht="29.25">
      <c r="A385" s="33"/>
      <c r="B385" s="34"/>
      <c r="C385" s="35"/>
      <c r="D385" s="215" t="s">
        <v>153</v>
      </c>
      <c r="E385" s="35"/>
      <c r="F385" s="216" t="s">
        <v>1025</v>
      </c>
      <c r="G385" s="35"/>
      <c r="H385" s="35"/>
      <c r="I385" s="114"/>
      <c r="J385" s="35"/>
      <c r="K385" s="35"/>
      <c r="L385" s="38"/>
      <c r="M385" s="217"/>
      <c r="N385" s="218"/>
      <c r="O385" s="70"/>
      <c r="P385" s="70"/>
      <c r="Q385" s="70"/>
      <c r="R385" s="70"/>
      <c r="S385" s="70"/>
      <c r="T385" s="71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T385" s="16" t="s">
        <v>153</v>
      </c>
      <c r="AU385" s="16" t="s">
        <v>86</v>
      </c>
    </row>
    <row r="386" spans="1:65" s="2" customFormat="1" ht="16.5" customHeight="1">
      <c r="A386" s="33"/>
      <c r="B386" s="34"/>
      <c r="C386" s="232" t="s">
        <v>1030</v>
      </c>
      <c r="D386" s="232" t="s">
        <v>239</v>
      </c>
      <c r="E386" s="233" t="s">
        <v>1031</v>
      </c>
      <c r="F386" s="234" t="s">
        <v>1032</v>
      </c>
      <c r="G386" s="235" t="s">
        <v>167</v>
      </c>
      <c r="H386" s="236">
        <v>2</v>
      </c>
      <c r="I386" s="237"/>
      <c r="J386" s="238">
        <f>ROUND(I386*H386,2)</f>
        <v>0</v>
      </c>
      <c r="K386" s="239"/>
      <c r="L386" s="240"/>
      <c r="M386" s="241" t="s">
        <v>1</v>
      </c>
      <c r="N386" s="242" t="s">
        <v>43</v>
      </c>
      <c r="O386" s="70"/>
      <c r="P386" s="211">
        <f>O386*H386</f>
        <v>0</v>
      </c>
      <c r="Q386" s="211">
        <v>0</v>
      </c>
      <c r="R386" s="211">
        <f>Q386*H386</f>
        <v>0</v>
      </c>
      <c r="S386" s="211">
        <v>0</v>
      </c>
      <c r="T386" s="212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213" t="s">
        <v>747</v>
      </c>
      <c r="AT386" s="213" t="s">
        <v>239</v>
      </c>
      <c r="AU386" s="213" t="s">
        <v>86</v>
      </c>
      <c r="AY386" s="16" t="s">
        <v>148</v>
      </c>
      <c r="BE386" s="214">
        <f>IF(N386="základní",J386,0)</f>
        <v>0</v>
      </c>
      <c r="BF386" s="214">
        <f>IF(N386="snížená",J386,0)</f>
        <v>0</v>
      </c>
      <c r="BG386" s="214">
        <f>IF(N386="zákl. přenesená",J386,0)</f>
        <v>0</v>
      </c>
      <c r="BH386" s="214">
        <f>IF(N386="sníž. přenesená",J386,0)</f>
        <v>0</v>
      </c>
      <c r="BI386" s="214">
        <f>IF(N386="nulová",J386,0)</f>
        <v>0</v>
      </c>
      <c r="BJ386" s="16" t="s">
        <v>86</v>
      </c>
      <c r="BK386" s="214">
        <f>ROUND(I386*H386,2)</f>
        <v>0</v>
      </c>
      <c r="BL386" s="16" t="s">
        <v>460</v>
      </c>
      <c r="BM386" s="213" t="s">
        <v>1033</v>
      </c>
    </row>
    <row r="387" spans="1:47" s="2" customFormat="1" ht="29.25">
      <c r="A387" s="33"/>
      <c r="B387" s="34"/>
      <c r="C387" s="35"/>
      <c r="D387" s="215" t="s">
        <v>153</v>
      </c>
      <c r="E387" s="35"/>
      <c r="F387" s="216" t="s">
        <v>1025</v>
      </c>
      <c r="G387" s="35"/>
      <c r="H387" s="35"/>
      <c r="I387" s="114"/>
      <c r="J387" s="35"/>
      <c r="K387" s="35"/>
      <c r="L387" s="38"/>
      <c r="M387" s="217"/>
      <c r="N387" s="218"/>
      <c r="O387" s="70"/>
      <c r="P387" s="70"/>
      <c r="Q387" s="70"/>
      <c r="R387" s="70"/>
      <c r="S387" s="70"/>
      <c r="T387" s="71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T387" s="16" t="s">
        <v>153</v>
      </c>
      <c r="AU387" s="16" t="s">
        <v>86</v>
      </c>
    </row>
    <row r="388" spans="1:65" s="2" customFormat="1" ht="21.75" customHeight="1">
      <c r="A388" s="33"/>
      <c r="B388" s="34"/>
      <c r="C388" s="201" t="s">
        <v>1034</v>
      </c>
      <c r="D388" s="201" t="s">
        <v>149</v>
      </c>
      <c r="E388" s="202" t="s">
        <v>1035</v>
      </c>
      <c r="F388" s="203" t="s">
        <v>1036</v>
      </c>
      <c r="G388" s="204" t="s">
        <v>167</v>
      </c>
      <c r="H388" s="205">
        <v>2</v>
      </c>
      <c r="I388" s="206"/>
      <c r="J388" s="207">
        <f>ROUND(I388*H388,2)</f>
        <v>0</v>
      </c>
      <c r="K388" s="208"/>
      <c r="L388" s="38"/>
      <c r="M388" s="209" t="s">
        <v>1</v>
      </c>
      <c r="N388" s="210" t="s">
        <v>43</v>
      </c>
      <c r="O388" s="70"/>
      <c r="P388" s="211">
        <f>O388*H388</f>
        <v>0</v>
      </c>
      <c r="Q388" s="211">
        <v>0</v>
      </c>
      <c r="R388" s="211">
        <f>Q388*H388</f>
        <v>0</v>
      </c>
      <c r="S388" s="211">
        <v>0</v>
      </c>
      <c r="T388" s="212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213" t="s">
        <v>460</v>
      </c>
      <c r="AT388" s="213" t="s">
        <v>149</v>
      </c>
      <c r="AU388" s="213" t="s">
        <v>86</v>
      </c>
      <c r="AY388" s="16" t="s">
        <v>148</v>
      </c>
      <c r="BE388" s="214">
        <f>IF(N388="základní",J388,0)</f>
        <v>0</v>
      </c>
      <c r="BF388" s="214">
        <f>IF(N388="snížená",J388,0)</f>
        <v>0</v>
      </c>
      <c r="BG388" s="214">
        <f>IF(N388="zákl. přenesená",J388,0)</f>
        <v>0</v>
      </c>
      <c r="BH388" s="214">
        <f>IF(N388="sníž. přenesená",J388,0)</f>
        <v>0</v>
      </c>
      <c r="BI388" s="214">
        <f>IF(N388="nulová",J388,0)</f>
        <v>0</v>
      </c>
      <c r="BJ388" s="16" t="s">
        <v>86</v>
      </c>
      <c r="BK388" s="214">
        <f>ROUND(I388*H388,2)</f>
        <v>0</v>
      </c>
      <c r="BL388" s="16" t="s">
        <v>460</v>
      </c>
      <c r="BM388" s="213" t="s">
        <v>1037</v>
      </c>
    </row>
    <row r="389" spans="1:65" s="2" customFormat="1" ht="21.75" customHeight="1">
      <c r="A389" s="33"/>
      <c r="B389" s="34"/>
      <c r="C389" s="201" t="s">
        <v>1038</v>
      </c>
      <c r="D389" s="201" t="s">
        <v>149</v>
      </c>
      <c r="E389" s="202" t="s">
        <v>1039</v>
      </c>
      <c r="F389" s="203" t="s">
        <v>1040</v>
      </c>
      <c r="G389" s="204" t="s">
        <v>249</v>
      </c>
      <c r="H389" s="205">
        <v>50</v>
      </c>
      <c r="I389" s="206"/>
      <c r="J389" s="207">
        <f>ROUND(I389*H389,2)</f>
        <v>0</v>
      </c>
      <c r="K389" s="208"/>
      <c r="L389" s="38"/>
      <c r="M389" s="209" t="s">
        <v>1</v>
      </c>
      <c r="N389" s="210" t="s">
        <v>43</v>
      </c>
      <c r="O389" s="70"/>
      <c r="P389" s="211">
        <f>O389*H389</f>
        <v>0</v>
      </c>
      <c r="Q389" s="211">
        <v>0</v>
      </c>
      <c r="R389" s="211">
        <f>Q389*H389</f>
        <v>0</v>
      </c>
      <c r="S389" s="211">
        <v>0</v>
      </c>
      <c r="T389" s="212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213" t="s">
        <v>460</v>
      </c>
      <c r="AT389" s="213" t="s">
        <v>149</v>
      </c>
      <c r="AU389" s="213" t="s">
        <v>86</v>
      </c>
      <c r="AY389" s="16" t="s">
        <v>148</v>
      </c>
      <c r="BE389" s="214">
        <f>IF(N389="základní",J389,0)</f>
        <v>0</v>
      </c>
      <c r="BF389" s="214">
        <f>IF(N389="snížená",J389,0)</f>
        <v>0</v>
      </c>
      <c r="BG389" s="214">
        <f>IF(N389="zákl. přenesená",J389,0)</f>
        <v>0</v>
      </c>
      <c r="BH389" s="214">
        <f>IF(N389="sníž. přenesená",J389,0)</f>
        <v>0</v>
      </c>
      <c r="BI389" s="214">
        <f>IF(N389="nulová",J389,0)</f>
        <v>0</v>
      </c>
      <c r="BJ389" s="16" t="s">
        <v>86</v>
      </c>
      <c r="BK389" s="214">
        <f>ROUND(I389*H389,2)</f>
        <v>0</v>
      </c>
      <c r="BL389" s="16" t="s">
        <v>460</v>
      </c>
      <c r="BM389" s="213" t="s">
        <v>1041</v>
      </c>
    </row>
    <row r="390" spans="1:47" s="2" customFormat="1" ht="97.5">
      <c r="A390" s="33"/>
      <c r="B390" s="34"/>
      <c r="C390" s="35"/>
      <c r="D390" s="215" t="s">
        <v>153</v>
      </c>
      <c r="E390" s="35"/>
      <c r="F390" s="216" t="s">
        <v>1042</v>
      </c>
      <c r="G390" s="35"/>
      <c r="H390" s="35"/>
      <c r="I390" s="114"/>
      <c r="J390" s="35"/>
      <c r="K390" s="35"/>
      <c r="L390" s="38"/>
      <c r="M390" s="217"/>
      <c r="N390" s="218"/>
      <c r="O390" s="70"/>
      <c r="P390" s="70"/>
      <c r="Q390" s="70"/>
      <c r="R390" s="70"/>
      <c r="S390" s="70"/>
      <c r="T390" s="71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T390" s="16" t="s">
        <v>153</v>
      </c>
      <c r="AU390" s="16" t="s">
        <v>86</v>
      </c>
    </row>
    <row r="391" spans="2:63" s="12" customFormat="1" ht="25.9" customHeight="1">
      <c r="B391" s="187"/>
      <c r="C391" s="188"/>
      <c r="D391" s="189" t="s">
        <v>77</v>
      </c>
      <c r="E391" s="190" t="s">
        <v>1043</v>
      </c>
      <c r="F391" s="190" t="s">
        <v>1044</v>
      </c>
      <c r="G391" s="188"/>
      <c r="H391" s="188"/>
      <c r="I391" s="191"/>
      <c r="J391" s="192">
        <f>BK391</f>
        <v>0</v>
      </c>
      <c r="K391" s="188"/>
      <c r="L391" s="193"/>
      <c r="M391" s="194"/>
      <c r="N391" s="195"/>
      <c r="O391" s="195"/>
      <c r="P391" s="196">
        <f>SUM(P392:P396)</f>
        <v>0</v>
      </c>
      <c r="Q391" s="195"/>
      <c r="R391" s="196">
        <f>SUM(R392:R396)</f>
        <v>0</v>
      </c>
      <c r="S391" s="195"/>
      <c r="T391" s="197">
        <f>SUM(T392:T396)</f>
        <v>0</v>
      </c>
      <c r="AR391" s="198" t="s">
        <v>86</v>
      </c>
      <c r="AT391" s="199" t="s">
        <v>77</v>
      </c>
      <c r="AU391" s="199" t="s">
        <v>78</v>
      </c>
      <c r="AY391" s="198" t="s">
        <v>148</v>
      </c>
      <c r="BK391" s="200">
        <f>SUM(BK392:BK396)</f>
        <v>0</v>
      </c>
    </row>
    <row r="392" spans="1:65" s="2" customFormat="1" ht="21.75" customHeight="1">
      <c r="A392" s="33"/>
      <c r="B392" s="34"/>
      <c r="C392" s="201" t="s">
        <v>1045</v>
      </c>
      <c r="D392" s="201" t="s">
        <v>149</v>
      </c>
      <c r="E392" s="202" t="s">
        <v>1046</v>
      </c>
      <c r="F392" s="203" t="s">
        <v>1047</v>
      </c>
      <c r="G392" s="204" t="s">
        <v>167</v>
      </c>
      <c r="H392" s="205">
        <v>4</v>
      </c>
      <c r="I392" s="206"/>
      <c r="J392" s="207">
        <f>ROUND(I392*H392,2)</f>
        <v>0</v>
      </c>
      <c r="K392" s="208"/>
      <c r="L392" s="38"/>
      <c r="M392" s="209" t="s">
        <v>1</v>
      </c>
      <c r="N392" s="210" t="s">
        <v>43</v>
      </c>
      <c r="O392" s="70"/>
      <c r="P392" s="211">
        <f>O392*H392</f>
        <v>0</v>
      </c>
      <c r="Q392" s="211">
        <v>0</v>
      </c>
      <c r="R392" s="211">
        <f>Q392*H392</f>
        <v>0</v>
      </c>
      <c r="S392" s="211">
        <v>0</v>
      </c>
      <c r="T392" s="212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213" t="s">
        <v>147</v>
      </c>
      <c r="AT392" s="213" t="s">
        <v>149</v>
      </c>
      <c r="AU392" s="213" t="s">
        <v>86</v>
      </c>
      <c r="AY392" s="16" t="s">
        <v>148</v>
      </c>
      <c r="BE392" s="214">
        <f>IF(N392="základní",J392,0)</f>
        <v>0</v>
      </c>
      <c r="BF392" s="214">
        <f>IF(N392="snížená",J392,0)</f>
        <v>0</v>
      </c>
      <c r="BG392" s="214">
        <f>IF(N392="zákl. přenesená",J392,0)</f>
        <v>0</v>
      </c>
      <c r="BH392" s="214">
        <f>IF(N392="sníž. přenesená",J392,0)</f>
        <v>0</v>
      </c>
      <c r="BI392" s="214">
        <f>IF(N392="nulová",J392,0)</f>
        <v>0</v>
      </c>
      <c r="BJ392" s="16" t="s">
        <v>86</v>
      </c>
      <c r="BK392" s="214">
        <f>ROUND(I392*H392,2)</f>
        <v>0</v>
      </c>
      <c r="BL392" s="16" t="s">
        <v>147</v>
      </c>
      <c r="BM392" s="213" t="s">
        <v>1048</v>
      </c>
    </row>
    <row r="393" spans="1:47" s="2" customFormat="1" ht="78">
      <c r="A393" s="33"/>
      <c r="B393" s="34"/>
      <c r="C393" s="35"/>
      <c r="D393" s="215" t="s">
        <v>153</v>
      </c>
      <c r="E393" s="35"/>
      <c r="F393" s="216" t="s">
        <v>1049</v>
      </c>
      <c r="G393" s="35"/>
      <c r="H393" s="35"/>
      <c r="I393" s="114"/>
      <c r="J393" s="35"/>
      <c r="K393" s="35"/>
      <c r="L393" s="38"/>
      <c r="M393" s="217"/>
      <c r="N393" s="218"/>
      <c r="O393" s="70"/>
      <c r="P393" s="70"/>
      <c r="Q393" s="70"/>
      <c r="R393" s="70"/>
      <c r="S393" s="70"/>
      <c r="T393" s="71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T393" s="16" t="s">
        <v>153</v>
      </c>
      <c r="AU393" s="16" t="s">
        <v>86</v>
      </c>
    </row>
    <row r="394" spans="1:65" s="2" customFormat="1" ht="21.75" customHeight="1">
      <c r="A394" s="33"/>
      <c r="B394" s="34"/>
      <c r="C394" s="201" t="s">
        <v>1050</v>
      </c>
      <c r="D394" s="201" t="s">
        <v>149</v>
      </c>
      <c r="E394" s="202" t="s">
        <v>1051</v>
      </c>
      <c r="F394" s="203" t="s">
        <v>1052</v>
      </c>
      <c r="G394" s="204" t="s">
        <v>167</v>
      </c>
      <c r="H394" s="205">
        <v>3</v>
      </c>
      <c r="I394" s="206"/>
      <c r="J394" s="207">
        <f>ROUND(I394*H394,2)</f>
        <v>0</v>
      </c>
      <c r="K394" s="208"/>
      <c r="L394" s="38"/>
      <c r="M394" s="209" t="s">
        <v>1</v>
      </c>
      <c r="N394" s="210" t="s">
        <v>43</v>
      </c>
      <c r="O394" s="70"/>
      <c r="P394" s="211">
        <f>O394*H394</f>
        <v>0</v>
      </c>
      <c r="Q394" s="211">
        <v>0</v>
      </c>
      <c r="R394" s="211">
        <f>Q394*H394</f>
        <v>0</v>
      </c>
      <c r="S394" s="211">
        <v>0</v>
      </c>
      <c r="T394" s="212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213" t="s">
        <v>147</v>
      </c>
      <c r="AT394" s="213" t="s">
        <v>149</v>
      </c>
      <c r="AU394" s="213" t="s">
        <v>86</v>
      </c>
      <c r="AY394" s="16" t="s">
        <v>148</v>
      </c>
      <c r="BE394" s="214">
        <f>IF(N394="základní",J394,0)</f>
        <v>0</v>
      </c>
      <c r="BF394" s="214">
        <f>IF(N394="snížená",J394,0)</f>
        <v>0</v>
      </c>
      <c r="BG394" s="214">
        <f>IF(N394="zákl. přenesená",J394,0)</f>
        <v>0</v>
      </c>
      <c r="BH394" s="214">
        <f>IF(N394="sníž. přenesená",J394,0)</f>
        <v>0</v>
      </c>
      <c r="BI394" s="214">
        <f>IF(N394="nulová",J394,0)</f>
        <v>0</v>
      </c>
      <c r="BJ394" s="16" t="s">
        <v>86</v>
      </c>
      <c r="BK394" s="214">
        <f>ROUND(I394*H394,2)</f>
        <v>0</v>
      </c>
      <c r="BL394" s="16" t="s">
        <v>147</v>
      </c>
      <c r="BM394" s="213" t="s">
        <v>1053</v>
      </c>
    </row>
    <row r="395" spans="1:47" s="2" customFormat="1" ht="87.75">
      <c r="A395" s="33"/>
      <c r="B395" s="34"/>
      <c r="C395" s="35"/>
      <c r="D395" s="215" t="s">
        <v>153</v>
      </c>
      <c r="E395" s="35"/>
      <c r="F395" s="216" t="s">
        <v>1054</v>
      </c>
      <c r="G395" s="35"/>
      <c r="H395" s="35"/>
      <c r="I395" s="114"/>
      <c r="J395" s="35"/>
      <c r="K395" s="35"/>
      <c r="L395" s="38"/>
      <c r="M395" s="217"/>
      <c r="N395" s="218"/>
      <c r="O395" s="70"/>
      <c r="P395" s="70"/>
      <c r="Q395" s="70"/>
      <c r="R395" s="70"/>
      <c r="S395" s="70"/>
      <c r="T395" s="71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T395" s="16" t="s">
        <v>153</v>
      </c>
      <c r="AU395" s="16" t="s">
        <v>86</v>
      </c>
    </row>
    <row r="396" spans="1:65" s="2" customFormat="1" ht="21.75" customHeight="1">
      <c r="A396" s="33"/>
      <c r="B396" s="34"/>
      <c r="C396" s="201" t="s">
        <v>1055</v>
      </c>
      <c r="D396" s="201" t="s">
        <v>149</v>
      </c>
      <c r="E396" s="202" t="s">
        <v>1056</v>
      </c>
      <c r="F396" s="203" t="s">
        <v>1057</v>
      </c>
      <c r="G396" s="204" t="s">
        <v>173</v>
      </c>
      <c r="H396" s="205">
        <v>1</v>
      </c>
      <c r="I396" s="206"/>
      <c r="J396" s="207">
        <f>ROUND(I396*H396,2)</f>
        <v>0</v>
      </c>
      <c r="K396" s="208"/>
      <c r="L396" s="38"/>
      <c r="M396" s="259" t="s">
        <v>1</v>
      </c>
      <c r="N396" s="260" t="s">
        <v>43</v>
      </c>
      <c r="O396" s="257"/>
      <c r="P396" s="261">
        <f>O396*H396</f>
        <v>0</v>
      </c>
      <c r="Q396" s="261">
        <v>0</v>
      </c>
      <c r="R396" s="261">
        <f>Q396*H396</f>
        <v>0</v>
      </c>
      <c r="S396" s="261">
        <v>0</v>
      </c>
      <c r="T396" s="262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213" t="s">
        <v>147</v>
      </c>
      <c r="AT396" s="213" t="s">
        <v>149</v>
      </c>
      <c r="AU396" s="213" t="s">
        <v>86</v>
      </c>
      <c r="AY396" s="16" t="s">
        <v>148</v>
      </c>
      <c r="BE396" s="214">
        <f>IF(N396="základní",J396,0)</f>
        <v>0</v>
      </c>
      <c r="BF396" s="214">
        <f>IF(N396="snížená",J396,0)</f>
        <v>0</v>
      </c>
      <c r="BG396" s="214">
        <f>IF(N396="zákl. přenesená",J396,0)</f>
        <v>0</v>
      </c>
      <c r="BH396" s="214">
        <f>IF(N396="sníž. přenesená",J396,0)</f>
        <v>0</v>
      </c>
      <c r="BI396" s="214">
        <f>IF(N396="nulová",J396,0)</f>
        <v>0</v>
      </c>
      <c r="BJ396" s="16" t="s">
        <v>86</v>
      </c>
      <c r="BK396" s="214">
        <f>ROUND(I396*H396,2)</f>
        <v>0</v>
      </c>
      <c r="BL396" s="16" t="s">
        <v>147</v>
      </c>
      <c r="BM396" s="213" t="s">
        <v>1058</v>
      </c>
    </row>
    <row r="397" spans="1:31" s="2" customFormat="1" ht="6.95" customHeight="1">
      <c r="A397" s="33"/>
      <c r="B397" s="53"/>
      <c r="C397" s="54"/>
      <c r="D397" s="54"/>
      <c r="E397" s="54"/>
      <c r="F397" s="54"/>
      <c r="G397" s="54"/>
      <c r="H397" s="54"/>
      <c r="I397" s="151"/>
      <c r="J397" s="54"/>
      <c r="K397" s="54"/>
      <c r="L397" s="38"/>
      <c r="M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</row>
  </sheetData>
  <sheetProtection algorithmName="SHA-512" hashValue="aV2BKZXlFmMANNPaqYNJhoEOh5ZMjri4wKpVOqEzN738dl3YB+yAuYJir0kaeuUU2bMPCKPeEb6+OtRVuDk2Fw==" saltValue="NqY2B7AoXHB41Uum/5B00aVelHPj6unvUtdaB159sJBdvRH0x6FedU9gy4phPQTMvqjyNS6UbYvUOUjtYrvnxA==" spinCount="100000" sheet="1" objects="1" scenarios="1" formatColumns="0" formatRows="0" autoFilter="0"/>
  <autoFilter ref="C135:K396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 topLeftCell="A1">
      <selection activeCell="E2" sqref="E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7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6" t="s">
        <v>94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24.95" customHeight="1">
      <c r="B4" s="19"/>
      <c r="D4" s="111" t="s">
        <v>111</v>
      </c>
      <c r="I4" s="107"/>
      <c r="L4" s="19"/>
      <c r="M4" s="112" t="s">
        <v>10</v>
      </c>
      <c r="AT4" s="16" t="s">
        <v>4</v>
      </c>
    </row>
    <row r="5" spans="2:12" s="1" customFormat="1" ht="6.95" customHeight="1">
      <c r="B5" s="19"/>
      <c r="I5" s="107"/>
      <c r="L5" s="19"/>
    </row>
    <row r="6" spans="2:12" s="1" customFormat="1" ht="12" customHeight="1">
      <c r="B6" s="19"/>
      <c r="D6" s="113" t="s">
        <v>16</v>
      </c>
      <c r="I6" s="107"/>
      <c r="L6" s="19"/>
    </row>
    <row r="7" spans="2:12" s="1" customFormat="1" ht="16.5" customHeight="1">
      <c r="B7" s="19"/>
      <c r="E7" s="309" t="str">
        <f>'Rekapitulace zakázky'!K6</f>
        <v>Nové Strašecí ON - oprava</v>
      </c>
      <c r="F7" s="310"/>
      <c r="G7" s="310"/>
      <c r="H7" s="310"/>
      <c r="I7" s="107"/>
      <c r="L7" s="19"/>
    </row>
    <row r="8" spans="1:31" s="2" customFormat="1" ht="12" customHeight="1">
      <c r="A8" s="33"/>
      <c r="B8" s="38"/>
      <c r="C8" s="33"/>
      <c r="D8" s="113" t="s">
        <v>112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11" t="s">
        <v>1059</v>
      </c>
      <c r="F9" s="312"/>
      <c r="G9" s="312"/>
      <c r="H9" s="312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zakázky'!AN8</f>
        <v>25. 2. 2020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29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3" t="s">
        <v>30</v>
      </c>
      <c r="E17" s="33"/>
      <c r="F17" s="33"/>
      <c r="G17" s="33"/>
      <c r="H17" s="33"/>
      <c r="I17" s="116" t="s">
        <v>25</v>
      </c>
      <c r="J17" s="29" t="str">
        <f>'Rekapitulace zakázky'!AN13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13" t="str">
        <f>'Rekapitulace zakázky'!E14</f>
        <v>Vyplň údaj</v>
      </c>
      <c r="F18" s="314"/>
      <c r="G18" s="314"/>
      <c r="H18" s="314"/>
      <c r="I18" s="116" t="s">
        <v>28</v>
      </c>
      <c r="J18" s="29" t="str">
        <f>'Rekapitulace zakázky'!AN14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3" t="s">
        <v>32</v>
      </c>
      <c r="E20" s="33"/>
      <c r="F20" s="33"/>
      <c r="G20" s="33"/>
      <c r="H20" s="33"/>
      <c r="I20" s="116" t="s">
        <v>25</v>
      </c>
      <c r="J20" s="115" t="str">
        <f>IF('Rekapitulace zakázky'!AN16="","",'Rekapitulace zakázky'!AN16)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5" t="str">
        <f>IF('Rekapitulace zakázky'!E17="","",'Rekapitulace zakázky'!E17)</f>
        <v xml:space="preserve"> </v>
      </c>
      <c r="F21" s="33"/>
      <c r="G21" s="33"/>
      <c r="H21" s="33"/>
      <c r="I21" s="116" t="s">
        <v>28</v>
      </c>
      <c r="J21" s="115" t="str">
        <f>IF('Rekapitulace zakázky'!AN17="","",'Rekapitulace zakázky'!AN17)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3" t="s">
        <v>35</v>
      </c>
      <c r="E23" s="33"/>
      <c r="F23" s="33"/>
      <c r="G23" s="33"/>
      <c r="H23" s="33"/>
      <c r="I23" s="116" t="s">
        <v>25</v>
      </c>
      <c r="J23" s="115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5" t="s">
        <v>36</v>
      </c>
      <c r="F24" s="33"/>
      <c r="G24" s="33"/>
      <c r="H24" s="33"/>
      <c r="I24" s="116" t="s">
        <v>28</v>
      </c>
      <c r="J24" s="115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8"/>
      <c r="B27" s="119"/>
      <c r="C27" s="118"/>
      <c r="D27" s="118"/>
      <c r="E27" s="315" t="s">
        <v>1</v>
      </c>
      <c r="F27" s="315"/>
      <c r="G27" s="315"/>
      <c r="H27" s="315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ROUND(J126,2)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8" t="s">
        <v>42</v>
      </c>
      <c r="E33" s="113" t="s">
        <v>43</v>
      </c>
      <c r="F33" s="129">
        <f>ROUND((SUM(BE126:BE194)),2)</f>
        <v>0</v>
      </c>
      <c r="G33" s="33"/>
      <c r="H33" s="33"/>
      <c r="I33" s="130">
        <v>0.21</v>
      </c>
      <c r="J33" s="129">
        <f>ROUND(((SUM(BE126:BE194))*I33),2)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3" t="s">
        <v>44</v>
      </c>
      <c r="F34" s="129">
        <f>ROUND((SUM(BF126:BF194)),2)</f>
        <v>0</v>
      </c>
      <c r="G34" s="33"/>
      <c r="H34" s="33"/>
      <c r="I34" s="130">
        <v>0.15</v>
      </c>
      <c r="J34" s="129">
        <f>ROUND(((SUM(BF126:BF194))*I34),2)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3" t="s">
        <v>45</v>
      </c>
      <c r="F35" s="129">
        <f>ROUND((SUM(BG126:BG194)),2)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3" t="s">
        <v>46</v>
      </c>
      <c r="F36" s="129">
        <f>ROUND((SUM(BH126:BH194)),2)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3" t="s">
        <v>47</v>
      </c>
      <c r="F37" s="129">
        <f>ROUND((SUM(BI126:BI194)),2)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I41" s="107"/>
      <c r="L41" s="19"/>
    </row>
    <row r="42" spans="2:12" s="1" customFormat="1" ht="14.45" customHeight="1">
      <c r="B42" s="19"/>
      <c r="I42" s="107"/>
      <c r="L42" s="19"/>
    </row>
    <row r="43" spans="2:12" s="1" customFormat="1" ht="14.45" customHeight="1">
      <c r="B43" s="19"/>
      <c r="I43" s="107"/>
      <c r="L43" s="19"/>
    </row>
    <row r="44" spans="2:12" s="1" customFormat="1" ht="14.45" customHeight="1">
      <c r="B44" s="19"/>
      <c r="I44" s="107"/>
      <c r="L44" s="19"/>
    </row>
    <row r="45" spans="2:12" s="1" customFormat="1" ht="14.45" customHeight="1">
      <c r="B45" s="19"/>
      <c r="I45" s="107"/>
      <c r="L45" s="19"/>
    </row>
    <row r="46" spans="2:12" s="1" customFormat="1" ht="14.45" customHeight="1">
      <c r="B46" s="19"/>
      <c r="I46" s="107"/>
      <c r="L46" s="19"/>
    </row>
    <row r="47" spans="2:12" s="1" customFormat="1" ht="14.45" customHeight="1">
      <c r="B47" s="19"/>
      <c r="I47" s="107"/>
      <c r="L47" s="19"/>
    </row>
    <row r="48" spans="2:12" s="1" customFormat="1" ht="14.45" customHeight="1">
      <c r="B48" s="19"/>
      <c r="I48" s="107"/>
      <c r="L48" s="19"/>
    </row>
    <row r="49" spans="2:12" s="1" customFormat="1" ht="14.45" customHeight="1">
      <c r="B49" s="19"/>
      <c r="I49" s="107"/>
      <c r="L49" s="19"/>
    </row>
    <row r="50" spans="2:12" s="2" customFormat="1" ht="14.45" customHeight="1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7" t="str">
        <f>E7</f>
        <v>Nové Strašecí ON - oprava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112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86" t="str">
        <f>E9</f>
        <v>003 - Oprava zpevněných ploch</v>
      </c>
      <c r="F87" s="306"/>
      <c r="G87" s="306"/>
      <c r="H87" s="306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žst. Nové Strašecí</v>
      </c>
      <c r="G89" s="35"/>
      <c r="H89" s="35"/>
      <c r="I89" s="116" t="s">
        <v>22</v>
      </c>
      <c r="J89" s="65" t="str">
        <f>IF(J12="","",J12)</f>
        <v>25. 2. 2020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Správa železnic, státní organizace</v>
      </c>
      <c r="G91" s="35"/>
      <c r="H91" s="35"/>
      <c r="I91" s="116" t="s">
        <v>32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30</v>
      </c>
      <c r="D92" s="35"/>
      <c r="E92" s="35"/>
      <c r="F92" s="26" t="str">
        <f>IF(E18="","",E18)</f>
        <v>Vyplň údaj</v>
      </c>
      <c r="G92" s="35"/>
      <c r="H92" s="35"/>
      <c r="I92" s="116" t="s">
        <v>35</v>
      </c>
      <c r="J92" s="31" t="str">
        <f>E24</f>
        <v>L. Ulrich, DiS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55" t="s">
        <v>115</v>
      </c>
      <c r="D94" s="156"/>
      <c r="E94" s="156"/>
      <c r="F94" s="156"/>
      <c r="G94" s="156"/>
      <c r="H94" s="156"/>
      <c r="I94" s="157"/>
      <c r="J94" s="158" t="s">
        <v>116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59" t="s">
        <v>117</v>
      </c>
      <c r="D96" s="35"/>
      <c r="E96" s="35"/>
      <c r="F96" s="35"/>
      <c r="G96" s="35"/>
      <c r="H96" s="35"/>
      <c r="I96" s="114"/>
      <c r="J96" s="83">
        <f>J126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118</v>
      </c>
    </row>
    <row r="97" spans="2:12" s="9" customFormat="1" ht="24.95" customHeight="1">
      <c r="B97" s="160"/>
      <c r="C97" s="161"/>
      <c r="D97" s="162" t="s">
        <v>120</v>
      </c>
      <c r="E97" s="163"/>
      <c r="F97" s="163"/>
      <c r="G97" s="163"/>
      <c r="H97" s="163"/>
      <c r="I97" s="164"/>
      <c r="J97" s="165">
        <f>J127</f>
        <v>0</v>
      </c>
      <c r="K97" s="161"/>
      <c r="L97" s="166"/>
    </row>
    <row r="98" spans="2:12" s="10" customFormat="1" ht="19.9" customHeight="1">
      <c r="B98" s="167"/>
      <c r="C98" s="168"/>
      <c r="D98" s="169" t="s">
        <v>1060</v>
      </c>
      <c r="E98" s="170"/>
      <c r="F98" s="170"/>
      <c r="G98" s="170"/>
      <c r="H98" s="170"/>
      <c r="I98" s="171"/>
      <c r="J98" s="172">
        <f>J128</f>
        <v>0</v>
      </c>
      <c r="K98" s="168"/>
      <c r="L98" s="173"/>
    </row>
    <row r="99" spans="2:12" s="10" customFormat="1" ht="19.9" customHeight="1">
      <c r="B99" s="167"/>
      <c r="C99" s="168"/>
      <c r="D99" s="169" t="s">
        <v>121</v>
      </c>
      <c r="E99" s="170"/>
      <c r="F99" s="170"/>
      <c r="G99" s="170"/>
      <c r="H99" s="170"/>
      <c r="I99" s="171"/>
      <c r="J99" s="172">
        <f>J148</f>
        <v>0</v>
      </c>
      <c r="K99" s="168"/>
      <c r="L99" s="173"/>
    </row>
    <row r="100" spans="2:12" s="10" customFormat="1" ht="19.9" customHeight="1">
      <c r="B100" s="167"/>
      <c r="C100" s="168"/>
      <c r="D100" s="169" t="s">
        <v>1061</v>
      </c>
      <c r="E100" s="170"/>
      <c r="F100" s="170"/>
      <c r="G100" s="170"/>
      <c r="H100" s="170"/>
      <c r="I100" s="171"/>
      <c r="J100" s="172">
        <f>J150</f>
        <v>0</v>
      </c>
      <c r="K100" s="168"/>
      <c r="L100" s="173"/>
    </row>
    <row r="101" spans="2:12" s="10" customFormat="1" ht="19.9" customHeight="1">
      <c r="B101" s="167"/>
      <c r="C101" s="168"/>
      <c r="D101" s="169" t="s">
        <v>527</v>
      </c>
      <c r="E101" s="170"/>
      <c r="F101" s="170"/>
      <c r="G101" s="170"/>
      <c r="H101" s="170"/>
      <c r="I101" s="171"/>
      <c r="J101" s="172">
        <f>J162</f>
        <v>0</v>
      </c>
      <c r="K101" s="168"/>
      <c r="L101" s="173"/>
    </row>
    <row r="102" spans="2:12" s="10" customFormat="1" ht="19.9" customHeight="1">
      <c r="B102" s="167"/>
      <c r="C102" s="168"/>
      <c r="D102" s="169" t="s">
        <v>122</v>
      </c>
      <c r="E102" s="170"/>
      <c r="F102" s="170"/>
      <c r="G102" s="170"/>
      <c r="H102" s="170"/>
      <c r="I102" s="171"/>
      <c r="J102" s="172">
        <f>J174</f>
        <v>0</v>
      </c>
      <c r="K102" s="168"/>
      <c r="L102" s="173"/>
    </row>
    <row r="103" spans="2:12" s="10" customFormat="1" ht="19.9" customHeight="1">
      <c r="B103" s="167"/>
      <c r="C103" s="168"/>
      <c r="D103" s="169" t="s">
        <v>1062</v>
      </c>
      <c r="E103" s="170"/>
      <c r="F103" s="170"/>
      <c r="G103" s="170"/>
      <c r="H103" s="170"/>
      <c r="I103" s="171"/>
      <c r="J103" s="172">
        <f>J178</f>
        <v>0</v>
      </c>
      <c r="K103" s="168"/>
      <c r="L103" s="173"/>
    </row>
    <row r="104" spans="2:12" s="10" customFormat="1" ht="19.9" customHeight="1">
      <c r="B104" s="167"/>
      <c r="C104" s="168"/>
      <c r="D104" s="169" t="s">
        <v>529</v>
      </c>
      <c r="E104" s="170"/>
      <c r="F104" s="170"/>
      <c r="G104" s="170"/>
      <c r="H104" s="170"/>
      <c r="I104" s="171"/>
      <c r="J104" s="172">
        <f>J180</f>
        <v>0</v>
      </c>
      <c r="K104" s="168"/>
      <c r="L104" s="173"/>
    </row>
    <row r="105" spans="2:12" s="9" customFormat="1" ht="24.95" customHeight="1">
      <c r="B105" s="160"/>
      <c r="C105" s="161"/>
      <c r="D105" s="162" t="s">
        <v>125</v>
      </c>
      <c r="E105" s="163"/>
      <c r="F105" s="163"/>
      <c r="G105" s="163"/>
      <c r="H105" s="163"/>
      <c r="I105" s="164"/>
      <c r="J105" s="165">
        <f>J190</f>
        <v>0</v>
      </c>
      <c r="K105" s="161"/>
      <c r="L105" s="166"/>
    </row>
    <row r="106" spans="2:12" s="10" customFormat="1" ht="19.9" customHeight="1">
      <c r="B106" s="167"/>
      <c r="C106" s="168"/>
      <c r="D106" s="169" t="s">
        <v>1063</v>
      </c>
      <c r="E106" s="170"/>
      <c r="F106" s="170"/>
      <c r="G106" s="170"/>
      <c r="H106" s="170"/>
      <c r="I106" s="171"/>
      <c r="J106" s="172">
        <f>J191</f>
        <v>0</v>
      </c>
      <c r="K106" s="168"/>
      <c r="L106" s="173"/>
    </row>
    <row r="107" spans="1:31" s="2" customFormat="1" ht="21.75" customHeight="1">
      <c r="A107" s="33"/>
      <c r="B107" s="34"/>
      <c r="C107" s="35"/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53"/>
      <c r="C108" s="54"/>
      <c r="D108" s="54"/>
      <c r="E108" s="54"/>
      <c r="F108" s="54"/>
      <c r="G108" s="54"/>
      <c r="H108" s="54"/>
      <c r="I108" s="151"/>
      <c r="J108" s="54"/>
      <c r="K108" s="54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5" customHeight="1">
      <c r="A112" s="33"/>
      <c r="B112" s="55"/>
      <c r="C112" s="56"/>
      <c r="D112" s="56"/>
      <c r="E112" s="56"/>
      <c r="F112" s="56"/>
      <c r="G112" s="56"/>
      <c r="H112" s="56"/>
      <c r="I112" s="154"/>
      <c r="J112" s="56"/>
      <c r="K112" s="56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5" customHeight="1">
      <c r="A113" s="33"/>
      <c r="B113" s="34"/>
      <c r="C113" s="22" t="s">
        <v>132</v>
      </c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114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16</v>
      </c>
      <c r="D115" s="35"/>
      <c r="E115" s="35"/>
      <c r="F115" s="35"/>
      <c r="G115" s="35"/>
      <c r="H115" s="35"/>
      <c r="I115" s="114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5"/>
      <c r="D116" s="35"/>
      <c r="E116" s="307" t="str">
        <f>E7</f>
        <v>Nové Strašecí ON - oprava</v>
      </c>
      <c r="F116" s="308"/>
      <c r="G116" s="308"/>
      <c r="H116" s="308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112</v>
      </c>
      <c r="D117" s="35"/>
      <c r="E117" s="35"/>
      <c r="F117" s="35"/>
      <c r="G117" s="35"/>
      <c r="H117" s="35"/>
      <c r="I117" s="114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5"/>
      <c r="D118" s="35"/>
      <c r="E118" s="286" t="str">
        <f>E9</f>
        <v>003 - Oprava zpevněných ploch</v>
      </c>
      <c r="F118" s="306"/>
      <c r="G118" s="306"/>
      <c r="H118" s="306"/>
      <c r="I118" s="114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114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20</v>
      </c>
      <c r="D120" s="35"/>
      <c r="E120" s="35"/>
      <c r="F120" s="26" t="str">
        <f>F12</f>
        <v>žst. Nové Strašecí</v>
      </c>
      <c r="G120" s="35"/>
      <c r="H120" s="35"/>
      <c r="I120" s="116" t="s">
        <v>22</v>
      </c>
      <c r="J120" s="65" t="str">
        <f>IF(J12="","",J12)</f>
        <v>25. 2. 2020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114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24</v>
      </c>
      <c r="D122" s="35"/>
      <c r="E122" s="35"/>
      <c r="F122" s="26" t="str">
        <f>E15</f>
        <v>Správa železnic, státní organizace</v>
      </c>
      <c r="G122" s="35"/>
      <c r="H122" s="35"/>
      <c r="I122" s="116" t="s">
        <v>32</v>
      </c>
      <c r="J122" s="31" t="str">
        <f>E21</f>
        <v xml:space="preserve"> 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8" t="s">
        <v>30</v>
      </c>
      <c r="D123" s="35"/>
      <c r="E123" s="35"/>
      <c r="F123" s="26" t="str">
        <f>IF(E18="","",E18)</f>
        <v>Vyplň údaj</v>
      </c>
      <c r="G123" s="35"/>
      <c r="H123" s="35"/>
      <c r="I123" s="116" t="s">
        <v>35</v>
      </c>
      <c r="J123" s="31" t="str">
        <f>E24</f>
        <v>L. Ulrich, DiS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5"/>
      <c r="D124" s="35"/>
      <c r="E124" s="35"/>
      <c r="F124" s="35"/>
      <c r="G124" s="35"/>
      <c r="H124" s="35"/>
      <c r="I124" s="114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74"/>
      <c r="B125" s="175"/>
      <c r="C125" s="176" t="s">
        <v>133</v>
      </c>
      <c r="D125" s="177" t="s">
        <v>63</v>
      </c>
      <c r="E125" s="177" t="s">
        <v>59</v>
      </c>
      <c r="F125" s="177" t="s">
        <v>60</v>
      </c>
      <c r="G125" s="177" t="s">
        <v>134</v>
      </c>
      <c r="H125" s="177" t="s">
        <v>135</v>
      </c>
      <c r="I125" s="178" t="s">
        <v>136</v>
      </c>
      <c r="J125" s="179" t="s">
        <v>116</v>
      </c>
      <c r="K125" s="180" t="s">
        <v>137</v>
      </c>
      <c r="L125" s="181"/>
      <c r="M125" s="74" t="s">
        <v>1</v>
      </c>
      <c r="N125" s="75" t="s">
        <v>42</v>
      </c>
      <c r="O125" s="75" t="s">
        <v>138</v>
      </c>
      <c r="P125" s="75" t="s">
        <v>139</v>
      </c>
      <c r="Q125" s="75" t="s">
        <v>140</v>
      </c>
      <c r="R125" s="75" t="s">
        <v>141</v>
      </c>
      <c r="S125" s="75" t="s">
        <v>142</v>
      </c>
      <c r="T125" s="76" t="s">
        <v>143</v>
      </c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</row>
    <row r="126" spans="1:63" s="2" customFormat="1" ht="22.9" customHeight="1">
      <c r="A126" s="33"/>
      <c r="B126" s="34"/>
      <c r="C126" s="81" t="s">
        <v>144</v>
      </c>
      <c r="D126" s="35"/>
      <c r="E126" s="35"/>
      <c r="F126" s="35"/>
      <c r="G126" s="35"/>
      <c r="H126" s="35"/>
      <c r="I126" s="114"/>
      <c r="J126" s="182">
        <f>BK126</f>
        <v>0</v>
      </c>
      <c r="K126" s="35"/>
      <c r="L126" s="38"/>
      <c r="M126" s="77"/>
      <c r="N126" s="183"/>
      <c r="O126" s="78"/>
      <c r="P126" s="184">
        <f>P127+P190</f>
        <v>0</v>
      </c>
      <c r="Q126" s="78"/>
      <c r="R126" s="184">
        <f>R127+R190</f>
        <v>138.29274500000002</v>
      </c>
      <c r="S126" s="78"/>
      <c r="T126" s="185">
        <f>T127+T190</f>
        <v>145.21499999999997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77</v>
      </c>
      <c r="AU126" s="16" t="s">
        <v>118</v>
      </c>
      <c r="BK126" s="186">
        <f>BK127+BK190</f>
        <v>0</v>
      </c>
    </row>
    <row r="127" spans="2:63" s="12" customFormat="1" ht="25.9" customHeight="1">
      <c r="B127" s="187"/>
      <c r="C127" s="188"/>
      <c r="D127" s="189" t="s">
        <v>77</v>
      </c>
      <c r="E127" s="190" t="s">
        <v>155</v>
      </c>
      <c r="F127" s="190" t="s">
        <v>156</v>
      </c>
      <c r="G127" s="188"/>
      <c r="H127" s="188"/>
      <c r="I127" s="191"/>
      <c r="J127" s="192">
        <f>BK127</f>
        <v>0</v>
      </c>
      <c r="K127" s="188"/>
      <c r="L127" s="193"/>
      <c r="M127" s="194"/>
      <c r="N127" s="195"/>
      <c r="O127" s="195"/>
      <c r="P127" s="196">
        <f>P128+P148+P150+P162+P174+P178+P180</f>
        <v>0</v>
      </c>
      <c r="Q127" s="195"/>
      <c r="R127" s="196">
        <f>R128+R148+R150+R162+R174+R178+R180</f>
        <v>138.19028000000003</v>
      </c>
      <c r="S127" s="195"/>
      <c r="T127" s="197">
        <f>T128+T148+T150+T162+T174+T178+T180</f>
        <v>145.21499999999997</v>
      </c>
      <c r="AR127" s="198" t="s">
        <v>86</v>
      </c>
      <c r="AT127" s="199" t="s">
        <v>77</v>
      </c>
      <c r="AU127" s="199" t="s">
        <v>78</v>
      </c>
      <c r="AY127" s="198" t="s">
        <v>148</v>
      </c>
      <c r="BK127" s="200">
        <f>BK128+BK148+BK150+BK162+BK174+BK178+BK180</f>
        <v>0</v>
      </c>
    </row>
    <row r="128" spans="2:63" s="12" customFormat="1" ht="22.9" customHeight="1">
      <c r="B128" s="187"/>
      <c r="C128" s="188"/>
      <c r="D128" s="189" t="s">
        <v>77</v>
      </c>
      <c r="E128" s="219" t="s">
        <v>86</v>
      </c>
      <c r="F128" s="219" t="s">
        <v>1064</v>
      </c>
      <c r="G128" s="188"/>
      <c r="H128" s="188"/>
      <c r="I128" s="191"/>
      <c r="J128" s="220">
        <f>BK128</f>
        <v>0</v>
      </c>
      <c r="K128" s="188"/>
      <c r="L128" s="193"/>
      <c r="M128" s="194"/>
      <c r="N128" s="195"/>
      <c r="O128" s="195"/>
      <c r="P128" s="196">
        <f>SUM(P129:P147)</f>
        <v>0</v>
      </c>
      <c r="Q128" s="195"/>
      <c r="R128" s="196">
        <f>SUM(R129:R147)</f>
        <v>0</v>
      </c>
      <c r="S128" s="195"/>
      <c r="T128" s="197">
        <f>SUM(T129:T147)</f>
        <v>137.81499999999997</v>
      </c>
      <c r="AR128" s="198" t="s">
        <v>86</v>
      </c>
      <c r="AT128" s="199" t="s">
        <v>77</v>
      </c>
      <c r="AU128" s="199" t="s">
        <v>86</v>
      </c>
      <c r="AY128" s="198" t="s">
        <v>148</v>
      </c>
      <c r="BK128" s="200">
        <f>SUM(BK129:BK147)</f>
        <v>0</v>
      </c>
    </row>
    <row r="129" spans="1:65" s="2" customFormat="1" ht="21.75" customHeight="1">
      <c r="A129" s="33"/>
      <c r="B129" s="34"/>
      <c r="C129" s="201" t="s">
        <v>86</v>
      </c>
      <c r="D129" s="201" t="s">
        <v>149</v>
      </c>
      <c r="E129" s="202" t="s">
        <v>1065</v>
      </c>
      <c r="F129" s="203" t="s">
        <v>1066</v>
      </c>
      <c r="G129" s="204" t="s">
        <v>186</v>
      </c>
      <c r="H129" s="205">
        <v>250</v>
      </c>
      <c r="I129" s="206"/>
      <c r="J129" s="207">
        <f>ROUND(I129*H129,2)</f>
        <v>0</v>
      </c>
      <c r="K129" s="208"/>
      <c r="L129" s="38"/>
      <c r="M129" s="209" t="s">
        <v>1</v>
      </c>
      <c r="N129" s="210" t="s">
        <v>43</v>
      </c>
      <c r="O129" s="70"/>
      <c r="P129" s="211">
        <f>O129*H129</f>
        <v>0</v>
      </c>
      <c r="Q129" s="211">
        <v>0</v>
      </c>
      <c r="R129" s="211">
        <f>Q129*H129</f>
        <v>0</v>
      </c>
      <c r="S129" s="211">
        <v>0.255</v>
      </c>
      <c r="T129" s="212">
        <f>S129*H129</f>
        <v>63.75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3" t="s">
        <v>147</v>
      </c>
      <c r="AT129" s="213" t="s">
        <v>149</v>
      </c>
      <c r="AU129" s="213" t="s">
        <v>88</v>
      </c>
      <c r="AY129" s="16" t="s">
        <v>148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6" t="s">
        <v>86</v>
      </c>
      <c r="BK129" s="214">
        <f>ROUND(I129*H129,2)</f>
        <v>0</v>
      </c>
      <c r="BL129" s="16" t="s">
        <v>147</v>
      </c>
      <c r="BM129" s="213" t="s">
        <v>1067</v>
      </c>
    </row>
    <row r="130" spans="2:51" s="13" customFormat="1" ht="12">
      <c r="B130" s="221"/>
      <c r="C130" s="222"/>
      <c r="D130" s="215" t="s">
        <v>163</v>
      </c>
      <c r="E130" s="223" t="s">
        <v>1</v>
      </c>
      <c r="F130" s="224" t="s">
        <v>1068</v>
      </c>
      <c r="G130" s="222"/>
      <c r="H130" s="225">
        <v>250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163</v>
      </c>
      <c r="AU130" s="231" t="s">
        <v>88</v>
      </c>
      <c r="AV130" s="13" t="s">
        <v>88</v>
      </c>
      <c r="AW130" s="13" t="s">
        <v>34</v>
      </c>
      <c r="AX130" s="13" t="s">
        <v>86</v>
      </c>
      <c r="AY130" s="231" t="s">
        <v>148</v>
      </c>
    </row>
    <row r="131" spans="1:65" s="2" customFormat="1" ht="21.75" customHeight="1">
      <c r="A131" s="33"/>
      <c r="B131" s="34"/>
      <c r="C131" s="201" t="s">
        <v>88</v>
      </c>
      <c r="D131" s="201" t="s">
        <v>149</v>
      </c>
      <c r="E131" s="202" t="s">
        <v>1069</v>
      </c>
      <c r="F131" s="203" t="s">
        <v>1070</v>
      </c>
      <c r="G131" s="204" t="s">
        <v>186</v>
      </c>
      <c r="H131" s="205">
        <v>160</v>
      </c>
      <c r="I131" s="206"/>
      <c r="J131" s="207">
        <f>ROUND(I131*H131,2)</f>
        <v>0</v>
      </c>
      <c r="K131" s="208"/>
      <c r="L131" s="38"/>
      <c r="M131" s="209" t="s">
        <v>1</v>
      </c>
      <c r="N131" s="210" t="s">
        <v>43</v>
      </c>
      <c r="O131" s="70"/>
      <c r="P131" s="211">
        <f>O131*H131</f>
        <v>0</v>
      </c>
      <c r="Q131" s="211">
        <v>0</v>
      </c>
      <c r="R131" s="211">
        <f>Q131*H131</f>
        <v>0</v>
      </c>
      <c r="S131" s="211">
        <v>0.22</v>
      </c>
      <c r="T131" s="212">
        <f>S131*H131</f>
        <v>35.2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3" t="s">
        <v>147</v>
      </c>
      <c r="AT131" s="213" t="s">
        <v>149</v>
      </c>
      <c r="AU131" s="213" t="s">
        <v>88</v>
      </c>
      <c r="AY131" s="16" t="s">
        <v>148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6" t="s">
        <v>86</v>
      </c>
      <c r="BK131" s="214">
        <f>ROUND(I131*H131,2)</f>
        <v>0</v>
      </c>
      <c r="BL131" s="16" t="s">
        <v>147</v>
      </c>
      <c r="BM131" s="213" t="s">
        <v>1071</v>
      </c>
    </row>
    <row r="132" spans="1:65" s="2" customFormat="1" ht="21.75" customHeight="1">
      <c r="A132" s="33"/>
      <c r="B132" s="34"/>
      <c r="C132" s="201" t="s">
        <v>157</v>
      </c>
      <c r="D132" s="201" t="s">
        <v>149</v>
      </c>
      <c r="E132" s="202" t="s">
        <v>1072</v>
      </c>
      <c r="F132" s="203" t="s">
        <v>1073</v>
      </c>
      <c r="G132" s="204" t="s">
        <v>161</v>
      </c>
      <c r="H132" s="205">
        <v>82</v>
      </c>
      <c r="I132" s="206"/>
      <c r="J132" s="207">
        <f>ROUND(I132*H132,2)</f>
        <v>0</v>
      </c>
      <c r="K132" s="208"/>
      <c r="L132" s="38"/>
      <c r="M132" s="209" t="s">
        <v>1</v>
      </c>
      <c r="N132" s="210" t="s">
        <v>43</v>
      </c>
      <c r="O132" s="70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3" t="s">
        <v>147</v>
      </c>
      <c r="AT132" s="213" t="s">
        <v>149</v>
      </c>
      <c r="AU132" s="213" t="s">
        <v>88</v>
      </c>
      <c r="AY132" s="16" t="s">
        <v>148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6" t="s">
        <v>86</v>
      </c>
      <c r="BK132" s="214">
        <f>ROUND(I132*H132,2)</f>
        <v>0</v>
      </c>
      <c r="BL132" s="16" t="s">
        <v>147</v>
      </c>
      <c r="BM132" s="213" t="s">
        <v>1074</v>
      </c>
    </row>
    <row r="133" spans="1:47" s="2" customFormat="1" ht="39">
      <c r="A133" s="33"/>
      <c r="B133" s="34"/>
      <c r="C133" s="35"/>
      <c r="D133" s="215" t="s">
        <v>153</v>
      </c>
      <c r="E133" s="35"/>
      <c r="F133" s="216" t="s">
        <v>1075</v>
      </c>
      <c r="G133" s="35"/>
      <c r="H133" s="35"/>
      <c r="I133" s="114"/>
      <c r="J133" s="35"/>
      <c r="K133" s="35"/>
      <c r="L133" s="38"/>
      <c r="M133" s="217"/>
      <c r="N133" s="218"/>
      <c r="O133" s="70"/>
      <c r="P133" s="70"/>
      <c r="Q133" s="70"/>
      <c r="R133" s="70"/>
      <c r="S133" s="70"/>
      <c r="T133" s="71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153</v>
      </c>
      <c r="AU133" s="16" t="s">
        <v>88</v>
      </c>
    </row>
    <row r="134" spans="2:51" s="13" customFormat="1" ht="12">
      <c r="B134" s="221"/>
      <c r="C134" s="222"/>
      <c r="D134" s="215" t="s">
        <v>163</v>
      </c>
      <c r="E134" s="223" t="s">
        <v>1</v>
      </c>
      <c r="F134" s="224" t="s">
        <v>1076</v>
      </c>
      <c r="G134" s="222"/>
      <c r="H134" s="225">
        <v>82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163</v>
      </c>
      <c r="AU134" s="231" t="s">
        <v>88</v>
      </c>
      <c r="AV134" s="13" t="s">
        <v>88</v>
      </c>
      <c r="AW134" s="13" t="s">
        <v>34</v>
      </c>
      <c r="AX134" s="13" t="s">
        <v>86</v>
      </c>
      <c r="AY134" s="231" t="s">
        <v>148</v>
      </c>
    </row>
    <row r="135" spans="1:65" s="2" customFormat="1" ht="21.75" customHeight="1">
      <c r="A135" s="33"/>
      <c r="B135" s="34"/>
      <c r="C135" s="201" t="s">
        <v>147</v>
      </c>
      <c r="D135" s="201" t="s">
        <v>149</v>
      </c>
      <c r="E135" s="202" t="s">
        <v>1077</v>
      </c>
      <c r="F135" s="203" t="s">
        <v>1078</v>
      </c>
      <c r="G135" s="204" t="s">
        <v>161</v>
      </c>
      <c r="H135" s="205">
        <v>75.9</v>
      </c>
      <c r="I135" s="206"/>
      <c r="J135" s="207">
        <f>ROUND(I135*H135,2)</f>
        <v>0</v>
      </c>
      <c r="K135" s="208"/>
      <c r="L135" s="38"/>
      <c r="M135" s="209" t="s">
        <v>1</v>
      </c>
      <c r="N135" s="210" t="s">
        <v>43</v>
      </c>
      <c r="O135" s="70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3" t="s">
        <v>147</v>
      </c>
      <c r="AT135" s="213" t="s">
        <v>149</v>
      </c>
      <c r="AU135" s="213" t="s">
        <v>88</v>
      </c>
      <c r="AY135" s="16" t="s">
        <v>148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6" t="s">
        <v>86</v>
      </c>
      <c r="BK135" s="214">
        <f>ROUND(I135*H135,2)</f>
        <v>0</v>
      </c>
      <c r="BL135" s="16" t="s">
        <v>147</v>
      </c>
      <c r="BM135" s="213" t="s">
        <v>1079</v>
      </c>
    </row>
    <row r="136" spans="2:51" s="13" customFormat="1" ht="12">
      <c r="B136" s="221"/>
      <c r="C136" s="222"/>
      <c r="D136" s="215" t="s">
        <v>163</v>
      </c>
      <c r="E136" s="223" t="s">
        <v>1</v>
      </c>
      <c r="F136" s="224" t="s">
        <v>1080</v>
      </c>
      <c r="G136" s="222"/>
      <c r="H136" s="225">
        <v>75.9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163</v>
      </c>
      <c r="AU136" s="231" t="s">
        <v>88</v>
      </c>
      <c r="AV136" s="13" t="s">
        <v>88</v>
      </c>
      <c r="AW136" s="13" t="s">
        <v>34</v>
      </c>
      <c r="AX136" s="13" t="s">
        <v>86</v>
      </c>
      <c r="AY136" s="231" t="s">
        <v>148</v>
      </c>
    </row>
    <row r="137" spans="1:65" s="2" customFormat="1" ht="21.75" customHeight="1">
      <c r="A137" s="33"/>
      <c r="B137" s="34"/>
      <c r="C137" s="201" t="s">
        <v>175</v>
      </c>
      <c r="D137" s="201" t="s">
        <v>149</v>
      </c>
      <c r="E137" s="202" t="s">
        <v>1081</v>
      </c>
      <c r="F137" s="203" t="s">
        <v>1082</v>
      </c>
      <c r="G137" s="204" t="s">
        <v>161</v>
      </c>
      <c r="H137" s="205">
        <v>75.9</v>
      </c>
      <c r="I137" s="206"/>
      <c r="J137" s="207">
        <f aca="true" t="shared" si="0" ref="J137:J142">ROUND(I137*H137,2)</f>
        <v>0</v>
      </c>
      <c r="K137" s="208"/>
      <c r="L137" s="38"/>
      <c r="M137" s="209" t="s">
        <v>1</v>
      </c>
      <c r="N137" s="210" t="s">
        <v>43</v>
      </c>
      <c r="O137" s="70"/>
      <c r="P137" s="211">
        <f aca="true" t="shared" si="1" ref="P137:P142">O137*H137</f>
        <v>0</v>
      </c>
      <c r="Q137" s="211">
        <v>0</v>
      </c>
      <c r="R137" s="211">
        <f aca="true" t="shared" si="2" ref="R137:R142">Q137*H137</f>
        <v>0</v>
      </c>
      <c r="S137" s="211">
        <v>0</v>
      </c>
      <c r="T137" s="212">
        <f aca="true" t="shared" si="3" ref="T137:T142"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3" t="s">
        <v>147</v>
      </c>
      <c r="AT137" s="213" t="s">
        <v>149</v>
      </c>
      <c r="AU137" s="213" t="s">
        <v>88</v>
      </c>
      <c r="AY137" s="16" t="s">
        <v>148</v>
      </c>
      <c r="BE137" s="214">
        <f aca="true" t="shared" si="4" ref="BE137:BE142">IF(N137="základní",J137,0)</f>
        <v>0</v>
      </c>
      <c r="BF137" s="214">
        <f aca="true" t="shared" si="5" ref="BF137:BF142">IF(N137="snížená",J137,0)</f>
        <v>0</v>
      </c>
      <c r="BG137" s="214">
        <f aca="true" t="shared" si="6" ref="BG137:BG142">IF(N137="zákl. přenesená",J137,0)</f>
        <v>0</v>
      </c>
      <c r="BH137" s="214">
        <f aca="true" t="shared" si="7" ref="BH137:BH142">IF(N137="sníž. přenesená",J137,0)</f>
        <v>0</v>
      </c>
      <c r="BI137" s="214">
        <f aca="true" t="shared" si="8" ref="BI137:BI142">IF(N137="nulová",J137,0)</f>
        <v>0</v>
      </c>
      <c r="BJ137" s="16" t="s">
        <v>86</v>
      </c>
      <c r="BK137" s="214">
        <f aca="true" t="shared" si="9" ref="BK137:BK142">ROUND(I137*H137,2)</f>
        <v>0</v>
      </c>
      <c r="BL137" s="16" t="s">
        <v>147</v>
      </c>
      <c r="BM137" s="213" t="s">
        <v>1083</v>
      </c>
    </row>
    <row r="138" spans="1:65" s="2" customFormat="1" ht="16.5" customHeight="1">
      <c r="A138" s="33"/>
      <c r="B138" s="34"/>
      <c r="C138" s="201" t="s">
        <v>179</v>
      </c>
      <c r="D138" s="201" t="s">
        <v>149</v>
      </c>
      <c r="E138" s="202" t="s">
        <v>1084</v>
      </c>
      <c r="F138" s="203" t="s">
        <v>1085</v>
      </c>
      <c r="G138" s="204" t="s">
        <v>186</v>
      </c>
      <c r="H138" s="205">
        <v>410</v>
      </c>
      <c r="I138" s="206"/>
      <c r="J138" s="207">
        <f t="shared" si="0"/>
        <v>0</v>
      </c>
      <c r="K138" s="208"/>
      <c r="L138" s="38"/>
      <c r="M138" s="209" t="s">
        <v>1</v>
      </c>
      <c r="N138" s="210" t="s">
        <v>43</v>
      </c>
      <c r="O138" s="70"/>
      <c r="P138" s="211">
        <f t="shared" si="1"/>
        <v>0</v>
      </c>
      <c r="Q138" s="211">
        <v>0</v>
      </c>
      <c r="R138" s="211">
        <f t="shared" si="2"/>
        <v>0</v>
      </c>
      <c r="S138" s="211">
        <v>0</v>
      </c>
      <c r="T138" s="21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3" t="s">
        <v>147</v>
      </c>
      <c r="AT138" s="213" t="s">
        <v>149</v>
      </c>
      <c r="AU138" s="213" t="s">
        <v>88</v>
      </c>
      <c r="AY138" s="16" t="s">
        <v>148</v>
      </c>
      <c r="BE138" s="214">
        <f t="shared" si="4"/>
        <v>0</v>
      </c>
      <c r="BF138" s="214">
        <f t="shared" si="5"/>
        <v>0</v>
      </c>
      <c r="BG138" s="214">
        <f t="shared" si="6"/>
        <v>0</v>
      </c>
      <c r="BH138" s="214">
        <f t="shared" si="7"/>
        <v>0</v>
      </c>
      <c r="BI138" s="214">
        <f t="shared" si="8"/>
        <v>0</v>
      </c>
      <c r="BJ138" s="16" t="s">
        <v>86</v>
      </c>
      <c r="BK138" s="214">
        <f t="shared" si="9"/>
        <v>0</v>
      </c>
      <c r="BL138" s="16" t="s">
        <v>147</v>
      </c>
      <c r="BM138" s="213" t="s">
        <v>1086</v>
      </c>
    </row>
    <row r="139" spans="1:65" s="2" customFormat="1" ht="21.75" customHeight="1">
      <c r="A139" s="33"/>
      <c r="B139" s="34"/>
      <c r="C139" s="201" t="s">
        <v>183</v>
      </c>
      <c r="D139" s="201" t="s">
        <v>149</v>
      </c>
      <c r="E139" s="202" t="s">
        <v>1087</v>
      </c>
      <c r="F139" s="203" t="s">
        <v>1088</v>
      </c>
      <c r="G139" s="204" t="s">
        <v>161</v>
      </c>
      <c r="H139" s="205">
        <v>82</v>
      </c>
      <c r="I139" s="206"/>
      <c r="J139" s="207">
        <f t="shared" si="0"/>
        <v>0</v>
      </c>
      <c r="K139" s="208"/>
      <c r="L139" s="38"/>
      <c r="M139" s="209" t="s">
        <v>1</v>
      </c>
      <c r="N139" s="210" t="s">
        <v>43</v>
      </c>
      <c r="O139" s="70"/>
      <c r="P139" s="211">
        <f t="shared" si="1"/>
        <v>0</v>
      </c>
      <c r="Q139" s="211">
        <v>0</v>
      </c>
      <c r="R139" s="211">
        <f t="shared" si="2"/>
        <v>0</v>
      </c>
      <c r="S139" s="211">
        <v>0</v>
      </c>
      <c r="T139" s="21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3" t="s">
        <v>147</v>
      </c>
      <c r="AT139" s="213" t="s">
        <v>149</v>
      </c>
      <c r="AU139" s="213" t="s">
        <v>88</v>
      </c>
      <c r="AY139" s="16" t="s">
        <v>148</v>
      </c>
      <c r="BE139" s="214">
        <f t="shared" si="4"/>
        <v>0</v>
      </c>
      <c r="BF139" s="214">
        <f t="shared" si="5"/>
        <v>0</v>
      </c>
      <c r="BG139" s="214">
        <f t="shared" si="6"/>
        <v>0</v>
      </c>
      <c r="BH139" s="214">
        <f t="shared" si="7"/>
        <v>0</v>
      </c>
      <c r="BI139" s="214">
        <f t="shared" si="8"/>
        <v>0</v>
      </c>
      <c r="BJ139" s="16" t="s">
        <v>86</v>
      </c>
      <c r="BK139" s="214">
        <f t="shared" si="9"/>
        <v>0</v>
      </c>
      <c r="BL139" s="16" t="s">
        <v>147</v>
      </c>
      <c r="BM139" s="213" t="s">
        <v>1089</v>
      </c>
    </row>
    <row r="140" spans="1:65" s="2" customFormat="1" ht="16.5" customHeight="1">
      <c r="A140" s="33"/>
      <c r="B140" s="34"/>
      <c r="C140" s="201" t="s">
        <v>191</v>
      </c>
      <c r="D140" s="201" t="s">
        <v>149</v>
      </c>
      <c r="E140" s="202" t="s">
        <v>1090</v>
      </c>
      <c r="F140" s="203" t="s">
        <v>1091</v>
      </c>
      <c r="G140" s="204" t="s">
        <v>161</v>
      </c>
      <c r="H140" s="205">
        <v>82</v>
      </c>
      <c r="I140" s="206"/>
      <c r="J140" s="207">
        <f t="shared" si="0"/>
        <v>0</v>
      </c>
      <c r="K140" s="208"/>
      <c r="L140" s="38"/>
      <c r="M140" s="209" t="s">
        <v>1</v>
      </c>
      <c r="N140" s="210" t="s">
        <v>43</v>
      </c>
      <c r="O140" s="70"/>
      <c r="P140" s="211">
        <f t="shared" si="1"/>
        <v>0</v>
      </c>
      <c r="Q140" s="211">
        <v>0</v>
      </c>
      <c r="R140" s="211">
        <f t="shared" si="2"/>
        <v>0</v>
      </c>
      <c r="S140" s="211">
        <v>0</v>
      </c>
      <c r="T140" s="21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3" t="s">
        <v>147</v>
      </c>
      <c r="AT140" s="213" t="s">
        <v>149</v>
      </c>
      <c r="AU140" s="213" t="s">
        <v>88</v>
      </c>
      <c r="AY140" s="16" t="s">
        <v>148</v>
      </c>
      <c r="BE140" s="214">
        <f t="shared" si="4"/>
        <v>0</v>
      </c>
      <c r="BF140" s="214">
        <f t="shared" si="5"/>
        <v>0</v>
      </c>
      <c r="BG140" s="214">
        <f t="shared" si="6"/>
        <v>0</v>
      </c>
      <c r="BH140" s="214">
        <f t="shared" si="7"/>
        <v>0</v>
      </c>
      <c r="BI140" s="214">
        <f t="shared" si="8"/>
        <v>0</v>
      </c>
      <c r="BJ140" s="16" t="s">
        <v>86</v>
      </c>
      <c r="BK140" s="214">
        <f t="shared" si="9"/>
        <v>0</v>
      </c>
      <c r="BL140" s="16" t="s">
        <v>147</v>
      </c>
      <c r="BM140" s="213" t="s">
        <v>1092</v>
      </c>
    </row>
    <row r="141" spans="1:65" s="2" customFormat="1" ht="16.5" customHeight="1">
      <c r="A141" s="33"/>
      <c r="B141" s="34"/>
      <c r="C141" s="201" t="s">
        <v>169</v>
      </c>
      <c r="D141" s="201" t="s">
        <v>149</v>
      </c>
      <c r="E141" s="202" t="s">
        <v>1093</v>
      </c>
      <c r="F141" s="203" t="s">
        <v>1094</v>
      </c>
      <c r="G141" s="204" t="s">
        <v>161</v>
      </c>
      <c r="H141" s="205">
        <v>82</v>
      </c>
      <c r="I141" s="206"/>
      <c r="J141" s="207">
        <f t="shared" si="0"/>
        <v>0</v>
      </c>
      <c r="K141" s="208"/>
      <c r="L141" s="38"/>
      <c r="M141" s="209" t="s">
        <v>1</v>
      </c>
      <c r="N141" s="210" t="s">
        <v>43</v>
      </c>
      <c r="O141" s="70"/>
      <c r="P141" s="211">
        <f t="shared" si="1"/>
        <v>0</v>
      </c>
      <c r="Q141" s="211">
        <v>0</v>
      </c>
      <c r="R141" s="211">
        <f t="shared" si="2"/>
        <v>0</v>
      </c>
      <c r="S141" s="211">
        <v>0</v>
      </c>
      <c r="T141" s="21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3" t="s">
        <v>147</v>
      </c>
      <c r="AT141" s="213" t="s">
        <v>149</v>
      </c>
      <c r="AU141" s="213" t="s">
        <v>88</v>
      </c>
      <c r="AY141" s="16" t="s">
        <v>148</v>
      </c>
      <c r="BE141" s="214">
        <f t="shared" si="4"/>
        <v>0</v>
      </c>
      <c r="BF141" s="214">
        <f t="shared" si="5"/>
        <v>0</v>
      </c>
      <c r="BG141" s="214">
        <f t="shared" si="6"/>
        <v>0</v>
      </c>
      <c r="BH141" s="214">
        <f t="shared" si="7"/>
        <v>0</v>
      </c>
      <c r="BI141" s="214">
        <f t="shared" si="8"/>
        <v>0</v>
      </c>
      <c r="BJ141" s="16" t="s">
        <v>86</v>
      </c>
      <c r="BK141" s="214">
        <f t="shared" si="9"/>
        <v>0</v>
      </c>
      <c r="BL141" s="16" t="s">
        <v>147</v>
      </c>
      <c r="BM141" s="213" t="s">
        <v>1095</v>
      </c>
    </row>
    <row r="142" spans="1:65" s="2" customFormat="1" ht="21.75" customHeight="1">
      <c r="A142" s="33"/>
      <c r="B142" s="34"/>
      <c r="C142" s="201" t="s">
        <v>199</v>
      </c>
      <c r="D142" s="201" t="s">
        <v>149</v>
      </c>
      <c r="E142" s="202" t="s">
        <v>1096</v>
      </c>
      <c r="F142" s="203" t="s">
        <v>1097</v>
      </c>
      <c r="G142" s="204" t="s">
        <v>194</v>
      </c>
      <c r="H142" s="205">
        <v>147.6</v>
      </c>
      <c r="I142" s="206"/>
      <c r="J142" s="207">
        <f t="shared" si="0"/>
        <v>0</v>
      </c>
      <c r="K142" s="208"/>
      <c r="L142" s="38"/>
      <c r="M142" s="209" t="s">
        <v>1</v>
      </c>
      <c r="N142" s="210" t="s">
        <v>43</v>
      </c>
      <c r="O142" s="70"/>
      <c r="P142" s="211">
        <f t="shared" si="1"/>
        <v>0</v>
      </c>
      <c r="Q142" s="211">
        <v>0</v>
      </c>
      <c r="R142" s="211">
        <f t="shared" si="2"/>
        <v>0</v>
      </c>
      <c r="S142" s="211">
        <v>0</v>
      </c>
      <c r="T142" s="21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3" t="s">
        <v>147</v>
      </c>
      <c r="AT142" s="213" t="s">
        <v>149</v>
      </c>
      <c r="AU142" s="213" t="s">
        <v>88</v>
      </c>
      <c r="AY142" s="16" t="s">
        <v>148</v>
      </c>
      <c r="BE142" s="214">
        <f t="shared" si="4"/>
        <v>0</v>
      </c>
      <c r="BF142" s="214">
        <f t="shared" si="5"/>
        <v>0</v>
      </c>
      <c r="BG142" s="214">
        <f t="shared" si="6"/>
        <v>0</v>
      </c>
      <c r="BH142" s="214">
        <f t="shared" si="7"/>
        <v>0</v>
      </c>
      <c r="BI142" s="214">
        <f t="shared" si="8"/>
        <v>0</v>
      </c>
      <c r="BJ142" s="16" t="s">
        <v>86</v>
      </c>
      <c r="BK142" s="214">
        <f t="shared" si="9"/>
        <v>0</v>
      </c>
      <c r="BL142" s="16" t="s">
        <v>147</v>
      </c>
      <c r="BM142" s="213" t="s">
        <v>1098</v>
      </c>
    </row>
    <row r="143" spans="2:51" s="13" customFormat="1" ht="12">
      <c r="B143" s="221"/>
      <c r="C143" s="222"/>
      <c r="D143" s="215" t="s">
        <v>163</v>
      </c>
      <c r="E143" s="223" t="s">
        <v>1</v>
      </c>
      <c r="F143" s="224" t="s">
        <v>1099</v>
      </c>
      <c r="G143" s="222"/>
      <c r="H143" s="225">
        <v>147.6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163</v>
      </c>
      <c r="AU143" s="231" t="s">
        <v>88</v>
      </c>
      <c r="AV143" s="13" t="s">
        <v>88</v>
      </c>
      <c r="AW143" s="13" t="s">
        <v>34</v>
      </c>
      <c r="AX143" s="13" t="s">
        <v>86</v>
      </c>
      <c r="AY143" s="231" t="s">
        <v>148</v>
      </c>
    </row>
    <row r="144" spans="1:65" s="2" customFormat="1" ht="16.5" customHeight="1">
      <c r="A144" s="33"/>
      <c r="B144" s="34"/>
      <c r="C144" s="201" t="s">
        <v>204</v>
      </c>
      <c r="D144" s="201" t="s">
        <v>149</v>
      </c>
      <c r="E144" s="202" t="s">
        <v>1100</v>
      </c>
      <c r="F144" s="203" t="s">
        <v>1101</v>
      </c>
      <c r="G144" s="204" t="s">
        <v>249</v>
      </c>
      <c r="H144" s="205">
        <v>60</v>
      </c>
      <c r="I144" s="206"/>
      <c r="J144" s="207">
        <f>ROUND(I144*H144,2)</f>
        <v>0</v>
      </c>
      <c r="K144" s="208"/>
      <c r="L144" s="38"/>
      <c r="M144" s="209" t="s">
        <v>1</v>
      </c>
      <c r="N144" s="210" t="s">
        <v>43</v>
      </c>
      <c r="O144" s="70"/>
      <c r="P144" s="211">
        <f>O144*H144</f>
        <v>0</v>
      </c>
      <c r="Q144" s="211">
        <v>0</v>
      </c>
      <c r="R144" s="211">
        <f>Q144*H144</f>
        <v>0</v>
      </c>
      <c r="S144" s="211">
        <v>0.29</v>
      </c>
      <c r="T144" s="212">
        <f>S144*H144</f>
        <v>17.4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3" t="s">
        <v>147</v>
      </c>
      <c r="AT144" s="213" t="s">
        <v>149</v>
      </c>
      <c r="AU144" s="213" t="s">
        <v>88</v>
      </c>
      <c r="AY144" s="16" t="s">
        <v>148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6" t="s">
        <v>86</v>
      </c>
      <c r="BK144" s="214">
        <f>ROUND(I144*H144,2)</f>
        <v>0</v>
      </c>
      <c r="BL144" s="16" t="s">
        <v>147</v>
      </c>
      <c r="BM144" s="213" t="s">
        <v>1102</v>
      </c>
    </row>
    <row r="145" spans="1:65" s="2" customFormat="1" ht="16.5" customHeight="1">
      <c r="A145" s="33"/>
      <c r="B145" s="34"/>
      <c r="C145" s="201" t="s">
        <v>209</v>
      </c>
      <c r="D145" s="201" t="s">
        <v>149</v>
      </c>
      <c r="E145" s="202" t="s">
        <v>1103</v>
      </c>
      <c r="F145" s="203" t="s">
        <v>1104</v>
      </c>
      <c r="G145" s="204" t="s">
        <v>249</v>
      </c>
      <c r="H145" s="205">
        <v>90</v>
      </c>
      <c r="I145" s="206"/>
      <c r="J145" s="207">
        <f>ROUND(I145*H145,2)</f>
        <v>0</v>
      </c>
      <c r="K145" s="208"/>
      <c r="L145" s="38"/>
      <c r="M145" s="209" t="s">
        <v>1</v>
      </c>
      <c r="N145" s="210" t="s">
        <v>43</v>
      </c>
      <c r="O145" s="70"/>
      <c r="P145" s="211">
        <f>O145*H145</f>
        <v>0</v>
      </c>
      <c r="Q145" s="211">
        <v>0</v>
      </c>
      <c r="R145" s="211">
        <f>Q145*H145</f>
        <v>0</v>
      </c>
      <c r="S145" s="211">
        <v>0.23</v>
      </c>
      <c r="T145" s="212">
        <f>S145*H145</f>
        <v>20.7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3" t="s">
        <v>147</v>
      </c>
      <c r="AT145" s="213" t="s">
        <v>149</v>
      </c>
      <c r="AU145" s="213" t="s">
        <v>88</v>
      </c>
      <c r="AY145" s="16" t="s">
        <v>148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6" t="s">
        <v>86</v>
      </c>
      <c r="BK145" s="214">
        <f>ROUND(I145*H145,2)</f>
        <v>0</v>
      </c>
      <c r="BL145" s="16" t="s">
        <v>147</v>
      </c>
      <c r="BM145" s="213" t="s">
        <v>1105</v>
      </c>
    </row>
    <row r="146" spans="1:65" s="2" customFormat="1" ht="21.75" customHeight="1">
      <c r="A146" s="33"/>
      <c r="B146" s="34"/>
      <c r="C146" s="201" t="s">
        <v>213</v>
      </c>
      <c r="D146" s="201" t="s">
        <v>149</v>
      </c>
      <c r="E146" s="202" t="s">
        <v>1106</v>
      </c>
      <c r="F146" s="203" t="s">
        <v>1107</v>
      </c>
      <c r="G146" s="204" t="s">
        <v>167</v>
      </c>
      <c r="H146" s="205">
        <v>3</v>
      </c>
      <c r="I146" s="206"/>
      <c r="J146" s="207">
        <f>ROUND(I146*H146,2)</f>
        <v>0</v>
      </c>
      <c r="K146" s="208"/>
      <c r="L146" s="38"/>
      <c r="M146" s="209" t="s">
        <v>1</v>
      </c>
      <c r="N146" s="210" t="s">
        <v>43</v>
      </c>
      <c r="O146" s="70"/>
      <c r="P146" s="211">
        <f>O146*H146</f>
        <v>0</v>
      </c>
      <c r="Q146" s="211">
        <v>0</v>
      </c>
      <c r="R146" s="211">
        <f>Q146*H146</f>
        <v>0</v>
      </c>
      <c r="S146" s="211">
        <v>0.255</v>
      </c>
      <c r="T146" s="212">
        <f>S146*H146</f>
        <v>0.765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3" t="s">
        <v>147</v>
      </c>
      <c r="AT146" s="213" t="s">
        <v>149</v>
      </c>
      <c r="AU146" s="213" t="s">
        <v>88</v>
      </c>
      <c r="AY146" s="16" t="s">
        <v>148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6" t="s">
        <v>86</v>
      </c>
      <c r="BK146" s="214">
        <f>ROUND(I146*H146,2)</f>
        <v>0</v>
      </c>
      <c r="BL146" s="16" t="s">
        <v>147</v>
      </c>
      <c r="BM146" s="213" t="s">
        <v>1108</v>
      </c>
    </row>
    <row r="147" spans="1:47" s="2" customFormat="1" ht="39">
      <c r="A147" s="33"/>
      <c r="B147" s="34"/>
      <c r="C147" s="35"/>
      <c r="D147" s="215" t="s">
        <v>153</v>
      </c>
      <c r="E147" s="35"/>
      <c r="F147" s="216" t="s">
        <v>1075</v>
      </c>
      <c r="G147" s="35"/>
      <c r="H147" s="35"/>
      <c r="I147" s="114"/>
      <c r="J147" s="35"/>
      <c r="K147" s="35"/>
      <c r="L147" s="38"/>
      <c r="M147" s="217"/>
      <c r="N147" s="218"/>
      <c r="O147" s="70"/>
      <c r="P147" s="70"/>
      <c r="Q147" s="70"/>
      <c r="R147" s="70"/>
      <c r="S147" s="70"/>
      <c r="T147" s="71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153</v>
      </c>
      <c r="AU147" s="16" t="s">
        <v>88</v>
      </c>
    </row>
    <row r="148" spans="2:63" s="12" customFormat="1" ht="22.9" customHeight="1">
      <c r="B148" s="187"/>
      <c r="C148" s="188"/>
      <c r="D148" s="189" t="s">
        <v>77</v>
      </c>
      <c r="E148" s="219" t="s">
        <v>157</v>
      </c>
      <c r="F148" s="219" t="s">
        <v>158</v>
      </c>
      <c r="G148" s="188"/>
      <c r="H148" s="188"/>
      <c r="I148" s="191"/>
      <c r="J148" s="220">
        <f>BK148</f>
        <v>0</v>
      </c>
      <c r="K148" s="188"/>
      <c r="L148" s="193"/>
      <c r="M148" s="194"/>
      <c r="N148" s="195"/>
      <c r="O148" s="195"/>
      <c r="P148" s="196">
        <f>P149</f>
        <v>0</v>
      </c>
      <c r="Q148" s="195"/>
      <c r="R148" s="196">
        <f>R149</f>
        <v>0</v>
      </c>
      <c r="S148" s="195"/>
      <c r="T148" s="197">
        <f>T149</f>
        <v>0</v>
      </c>
      <c r="AR148" s="198" t="s">
        <v>86</v>
      </c>
      <c r="AT148" s="199" t="s">
        <v>77</v>
      </c>
      <c r="AU148" s="199" t="s">
        <v>86</v>
      </c>
      <c r="AY148" s="198" t="s">
        <v>148</v>
      </c>
      <c r="BK148" s="200">
        <f>BK149</f>
        <v>0</v>
      </c>
    </row>
    <row r="149" spans="1:65" s="2" customFormat="1" ht="33" customHeight="1">
      <c r="A149" s="33"/>
      <c r="B149" s="34"/>
      <c r="C149" s="201" t="s">
        <v>217</v>
      </c>
      <c r="D149" s="201" t="s">
        <v>149</v>
      </c>
      <c r="E149" s="202" t="s">
        <v>1109</v>
      </c>
      <c r="F149" s="203" t="s">
        <v>1110</v>
      </c>
      <c r="G149" s="204" t="s">
        <v>167</v>
      </c>
      <c r="H149" s="205">
        <v>4</v>
      </c>
      <c r="I149" s="206"/>
      <c r="J149" s="207">
        <f>ROUND(I149*H149,2)</f>
        <v>0</v>
      </c>
      <c r="K149" s="208"/>
      <c r="L149" s="38"/>
      <c r="M149" s="209" t="s">
        <v>1</v>
      </c>
      <c r="N149" s="210" t="s">
        <v>43</v>
      </c>
      <c r="O149" s="70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13" t="s">
        <v>147</v>
      </c>
      <c r="AT149" s="213" t="s">
        <v>149</v>
      </c>
      <c r="AU149" s="213" t="s">
        <v>88</v>
      </c>
      <c r="AY149" s="16" t="s">
        <v>148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6" t="s">
        <v>86</v>
      </c>
      <c r="BK149" s="214">
        <f>ROUND(I149*H149,2)</f>
        <v>0</v>
      </c>
      <c r="BL149" s="16" t="s">
        <v>147</v>
      </c>
      <c r="BM149" s="213" t="s">
        <v>1111</v>
      </c>
    </row>
    <row r="150" spans="2:63" s="12" customFormat="1" ht="22.9" customHeight="1">
      <c r="B150" s="187"/>
      <c r="C150" s="188"/>
      <c r="D150" s="189" t="s">
        <v>77</v>
      </c>
      <c r="E150" s="219" t="s">
        <v>175</v>
      </c>
      <c r="F150" s="219" t="s">
        <v>1112</v>
      </c>
      <c r="G150" s="188"/>
      <c r="H150" s="188"/>
      <c r="I150" s="191"/>
      <c r="J150" s="220">
        <f>BK150</f>
        <v>0</v>
      </c>
      <c r="K150" s="188"/>
      <c r="L150" s="193"/>
      <c r="M150" s="194"/>
      <c r="N150" s="195"/>
      <c r="O150" s="195"/>
      <c r="P150" s="196">
        <f>SUM(P151:P161)</f>
        <v>0</v>
      </c>
      <c r="Q150" s="195"/>
      <c r="R150" s="196">
        <f>SUM(R151:R161)</f>
        <v>131.96560000000002</v>
      </c>
      <c r="S150" s="195"/>
      <c r="T150" s="197">
        <f>SUM(T151:T161)</f>
        <v>0</v>
      </c>
      <c r="AR150" s="198" t="s">
        <v>86</v>
      </c>
      <c r="AT150" s="199" t="s">
        <v>77</v>
      </c>
      <c r="AU150" s="199" t="s">
        <v>86</v>
      </c>
      <c r="AY150" s="198" t="s">
        <v>148</v>
      </c>
      <c r="BK150" s="200">
        <f>SUM(BK151:BK161)</f>
        <v>0</v>
      </c>
    </row>
    <row r="151" spans="1:65" s="2" customFormat="1" ht="21.75" customHeight="1">
      <c r="A151" s="33"/>
      <c r="B151" s="34"/>
      <c r="C151" s="201" t="s">
        <v>8</v>
      </c>
      <c r="D151" s="201" t="s">
        <v>149</v>
      </c>
      <c r="E151" s="202" t="s">
        <v>1113</v>
      </c>
      <c r="F151" s="203" t="s">
        <v>1114</v>
      </c>
      <c r="G151" s="204" t="s">
        <v>186</v>
      </c>
      <c r="H151" s="205">
        <v>410</v>
      </c>
      <c r="I151" s="206"/>
      <c r="J151" s="207">
        <f>ROUND(I151*H151,2)</f>
        <v>0</v>
      </c>
      <c r="K151" s="208"/>
      <c r="L151" s="38"/>
      <c r="M151" s="209" t="s">
        <v>1</v>
      </c>
      <c r="N151" s="210" t="s">
        <v>43</v>
      </c>
      <c r="O151" s="70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3" t="s">
        <v>147</v>
      </c>
      <c r="AT151" s="213" t="s">
        <v>149</v>
      </c>
      <c r="AU151" s="213" t="s">
        <v>88</v>
      </c>
      <c r="AY151" s="16" t="s">
        <v>148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6" t="s">
        <v>86</v>
      </c>
      <c r="BK151" s="214">
        <f>ROUND(I151*H151,2)</f>
        <v>0</v>
      </c>
      <c r="BL151" s="16" t="s">
        <v>147</v>
      </c>
      <c r="BM151" s="213" t="s">
        <v>1115</v>
      </c>
    </row>
    <row r="152" spans="1:65" s="2" customFormat="1" ht="21.75" customHeight="1">
      <c r="A152" s="33"/>
      <c r="B152" s="34"/>
      <c r="C152" s="201" t="s">
        <v>226</v>
      </c>
      <c r="D152" s="201" t="s">
        <v>149</v>
      </c>
      <c r="E152" s="202" t="s">
        <v>1116</v>
      </c>
      <c r="F152" s="203" t="s">
        <v>1117</v>
      </c>
      <c r="G152" s="204" t="s">
        <v>186</v>
      </c>
      <c r="H152" s="205">
        <v>410</v>
      </c>
      <c r="I152" s="206"/>
      <c r="J152" s="207">
        <f>ROUND(I152*H152,2)</f>
        <v>0</v>
      </c>
      <c r="K152" s="208"/>
      <c r="L152" s="38"/>
      <c r="M152" s="209" t="s">
        <v>1</v>
      </c>
      <c r="N152" s="210" t="s">
        <v>43</v>
      </c>
      <c r="O152" s="70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3" t="s">
        <v>147</v>
      </c>
      <c r="AT152" s="213" t="s">
        <v>149</v>
      </c>
      <c r="AU152" s="213" t="s">
        <v>88</v>
      </c>
      <c r="AY152" s="16" t="s">
        <v>148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6" t="s">
        <v>86</v>
      </c>
      <c r="BK152" s="214">
        <f>ROUND(I152*H152,2)</f>
        <v>0</v>
      </c>
      <c r="BL152" s="16" t="s">
        <v>147</v>
      </c>
      <c r="BM152" s="213" t="s">
        <v>1118</v>
      </c>
    </row>
    <row r="153" spans="1:65" s="2" customFormat="1" ht="21.75" customHeight="1">
      <c r="A153" s="33"/>
      <c r="B153" s="34"/>
      <c r="C153" s="201" t="s">
        <v>234</v>
      </c>
      <c r="D153" s="201" t="s">
        <v>149</v>
      </c>
      <c r="E153" s="202" t="s">
        <v>1119</v>
      </c>
      <c r="F153" s="203" t="s">
        <v>1120</v>
      </c>
      <c r="G153" s="204" t="s">
        <v>186</v>
      </c>
      <c r="H153" s="205">
        <v>410</v>
      </c>
      <c r="I153" s="206"/>
      <c r="J153" s="207">
        <f>ROUND(I153*H153,2)</f>
        <v>0</v>
      </c>
      <c r="K153" s="208"/>
      <c r="L153" s="38"/>
      <c r="M153" s="209" t="s">
        <v>1</v>
      </c>
      <c r="N153" s="210" t="s">
        <v>43</v>
      </c>
      <c r="O153" s="70"/>
      <c r="P153" s="211">
        <f>O153*H153</f>
        <v>0</v>
      </c>
      <c r="Q153" s="211">
        <v>0.101</v>
      </c>
      <c r="R153" s="211">
        <f>Q153*H153</f>
        <v>41.410000000000004</v>
      </c>
      <c r="S153" s="211">
        <v>0</v>
      </c>
      <c r="T153" s="21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3" t="s">
        <v>147</v>
      </c>
      <c r="AT153" s="213" t="s">
        <v>149</v>
      </c>
      <c r="AU153" s="213" t="s">
        <v>88</v>
      </c>
      <c r="AY153" s="16" t="s">
        <v>148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6" t="s">
        <v>86</v>
      </c>
      <c r="BK153" s="214">
        <f>ROUND(I153*H153,2)</f>
        <v>0</v>
      </c>
      <c r="BL153" s="16" t="s">
        <v>147</v>
      </c>
      <c r="BM153" s="213" t="s">
        <v>1121</v>
      </c>
    </row>
    <row r="154" spans="1:65" s="2" customFormat="1" ht="16.5" customHeight="1">
      <c r="A154" s="33"/>
      <c r="B154" s="34"/>
      <c r="C154" s="232" t="s">
        <v>238</v>
      </c>
      <c r="D154" s="232" t="s">
        <v>239</v>
      </c>
      <c r="E154" s="233" t="s">
        <v>1122</v>
      </c>
      <c r="F154" s="234" t="s">
        <v>1123</v>
      </c>
      <c r="G154" s="235" t="s">
        <v>186</v>
      </c>
      <c r="H154" s="236">
        <v>418.2</v>
      </c>
      <c r="I154" s="237"/>
      <c r="J154" s="238">
        <f>ROUND(I154*H154,2)</f>
        <v>0</v>
      </c>
      <c r="K154" s="239"/>
      <c r="L154" s="240"/>
      <c r="M154" s="241" t="s">
        <v>1</v>
      </c>
      <c r="N154" s="242" t="s">
        <v>43</v>
      </c>
      <c r="O154" s="70"/>
      <c r="P154" s="211">
        <f>O154*H154</f>
        <v>0</v>
      </c>
      <c r="Q154" s="211">
        <v>0.132</v>
      </c>
      <c r="R154" s="211">
        <f>Q154*H154</f>
        <v>55.202400000000004</v>
      </c>
      <c r="S154" s="211">
        <v>0</v>
      </c>
      <c r="T154" s="21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3" t="s">
        <v>191</v>
      </c>
      <c r="AT154" s="213" t="s">
        <v>239</v>
      </c>
      <c r="AU154" s="213" t="s">
        <v>88</v>
      </c>
      <c r="AY154" s="16" t="s">
        <v>148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6" t="s">
        <v>86</v>
      </c>
      <c r="BK154" s="214">
        <f>ROUND(I154*H154,2)</f>
        <v>0</v>
      </c>
      <c r="BL154" s="16" t="s">
        <v>147</v>
      </c>
      <c r="BM154" s="213" t="s">
        <v>1124</v>
      </c>
    </row>
    <row r="155" spans="2:51" s="13" customFormat="1" ht="12">
      <c r="B155" s="221"/>
      <c r="C155" s="222"/>
      <c r="D155" s="215" t="s">
        <v>163</v>
      </c>
      <c r="E155" s="222"/>
      <c r="F155" s="224" t="s">
        <v>1125</v>
      </c>
      <c r="G155" s="222"/>
      <c r="H155" s="225">
        <v>418.2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163</v>
      </c>
      <c r="AU155" s="231" t="s">
        <v>88</v>
      </c>
      <c r="AV155" s="13" t="s">
        <v>88</v>
      </c>
      <c r="AW155" s="13" t="s">
        <v>4</v>
      </c>
      <c r="AX155" s="13" t="s">
        <v>86</v>
      </c>
      <c r="AY155" s="231" t="s">
        <v>148</v>
      </c>
    </row>
    <row r="156" spans="1:65" s="2" customFormat="1" ht="21.75" customHeight="1">
      <c r="A156" s="33"/>
      <c r="B156" s="34"/>
      <c r="C156" s="201" t="s">
        <v>246</v>
      </c>
      <c r="D156" s="201" t="s">
        <v>149</v>
      </c>
      <c r="E156" s="202" t="s">
        <v>1126</v>
      </c>
      <c r="F156" s="203" t="s">
        <v>1127</v>
      </c>
      <c r="G156" s="204" t="s">
        <v>249</v>
      </c>
      <c r="H156" s="205">
        <v>60</v>
      </c>
      <c r="I156" s="206"/>
      <c r="J156" s="207">
        <f>ROUND(I156*H156,2)</f>
        <v>0</v>
      </c>
      <c r="K156" s="208"/>
      <c r="L156" s="38"/>
      <c r="M156" s="209" t="s">
        <v>1</v>
      </c>
      <c r="N156" s="210" t="s">
        <v>43</v>
      </c>
      <c r="O156" s="70"/>
      <c r="P156" s="211">
        <f>O156*H156</f>
        <v>0</v>
      </c>
      <c r="Q156" s="211">
        <v>0.20219</v>
      </c>
      <c r="R156" s="211">
        <f>Q156*H156</f>
        <v>12.131400000000001</v>
      </c>
      <c r="S156" s="211">
        <v>0</v>
      </c>
      <c r="T156" s="21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3" t="s">
        <v>147</v>
      </c>
      <c r="AT156" s="213" t="s">
        <v>149</v>
      </c>
      <c r="AU156" s="213" t="s">
        <v>88</v>
      </c>
      <c r="AY156" s="16" t="s">
        <v>148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6" t="s">
        <v>86</v>
      </c>
      <c r="BK156" s="214">
        <f>ROUND(I156*H156,2)</f>
        <v>0</v>
      </c>
      <c r="BL156" s="16" t="s">
        <v>147</v>
      </c>
      <c r="BM156" s="213" t="s">
        <v>1128</v>
      </c>
    </row>
    <row r="157" spans="1:65" s="2" customFormat="1" ht="16.5" customHeight="1">
      <c r="A157" s="33"/>
      <c r="B157" s="34"/>
      <c r="C157" s="232" t="s">
        <v>254</v>
      </c>
      <c r="D157" s="232" t="s">
        <v>239</v>
      </c>
      <c r="E157" s="233" t="s">
        <v>1129</v>
      </c>
      <c r="F157" s="234" t="s">
        <v>1130</v>
      </c>
      <c r="G157" s="235" t="s">
        <v>249</v>
      </c>
      <c r="H157" s="236">
        <v>61.2</v>
      </c>
      <c r="I157" s="237"/>
      <c r="J157" s="238">
        <f>ROUND(I157*H157,2)</f>
        <v>0</v>
      </c>
      <c r="K157" s="239"/>
      <c r="L157" s="240"/>
      <c r="M157" s="241" t="s">
        <v>1</v>
      </c>
      <c r="N157" s="242" t="s">
        <v>43</v>
      </c>
      <c r="O157" s="70"/>
      <c r="P157" s="211">
        <f>O157*H157</f>
        <v>0</v>
      </c>
      <c r="Q157" s="211">
        <v>0.102</v>
      </c>
      <c r="R157" s="211">
        <f>Q157*H157</f>
        <v>6.2424</v>
      </c>
      <c r="S157" s="211">
        <v>0</v>
      </c>
      <c r="T157" s="21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13" t="s">
        <v>191</v>
      </c>
      <c r="AT157" s="213" t="s">
        <v>239</v>
      </c>
      <c r="AU157" s="213" t="s">
        <v>88</v>
      </c>
      <c r="AY157" s="16" t="s">
        <v>148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6" t="s">
        <v>86</v>
      </c>
      <c r="BK157" s="214">
        <f>ROUND(I157*H157,2)</f>
        <v>0</v>
      </c>
      <c r="BL157" s="16" t="s">
        <v>147</v>
      </c>
      <c r="BM157" s="213" t="s">
        <v>1131</v>
      </c>
    </row>
    <row r="158" spans="2:51" s="13" customFormat="1" ht="12">
      <c r="B158" s="221"/>
      <c r="C158" s="222"/>
      <c r="D158" s="215" t="s">
        <v>163</v>
      </c>
      <c r="E158" s="222"/>
      <c r="F158" s="224" t="s">
        <v>1132</v>
      </c>
      <c r="G158" s="222"/>
      <c r="H158" s="225">
        <v>61.2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163</v>
      </c>
      <c r="AU158" s="231" t="s">
        <v>88</v>
      </c>
      <c r="AV158" s="13" t="s">
        <v>88</v>
      </c>
      <c r="AW158" s="13" t="s">
        <v>4</v>
      </c>
      <c r="AX158" s="13" t="s">
        <v>86</v>
      </c>
      <c r="AY158" s="231" t="s">
        <v>148</v>
      </c>
    </row>
    <row r="159" spans="1:65" s="2" customFormat="1" ht="21.75" customHeight="1">
      <c r="A159" s="33"/>
      <c r="B159" s="34"/>
      <c r="C159" s="201" t="s">
        <v>7</v>
      </c>
      <c r="D159" s="201" t="s">
        <v>149</v>
      </c>
      <c r="E159" s="202" t="s">
        <v>1133</v>
      </c>
      <c r="F159" s="203" t="s">
        <v>1134</v>
      </c>
      <c r="G159" s="204" t="s">
        <v>249</v>
      </c>
      <c r="H159" s="205">
        <v>90</v>
      </c>
      <c r="I159" s="206"/>
      <c r="J159" s="207">
        <f>ROUND(I159*H159,2)</f>
        <v>0</v>
      </c>
      <c r="K159" s="208"/>
      <c r="L159" s="38"/>
      <c r="M159" s="209" t="s">
        <v>1</v>
      </c>
      <c r="N159" s="210" t="s">
        <v>43</v>
      </c>
      <c r="O159" s="70"/>
      <c r="P159" s="211">
        <f>O159*H159</f>
        <v>0</v>
      </c>
      <c r="Q159" s="211">
        <v>0.1295</v>
      </c>
      <c r="R159" s="211">
        <f>Q159*H159</f>
        <v>11.655000000000001</v>
      </c>
      <c r="S159" s="211">
        <v>0</v>
      </c>
      <c r="T159" s="21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3" t="s">
        <v>147</v>
      </c>
      <c r="AT159" s="213" t="s">
        <v>149</v>
      </c>
      <c r="AU159" s="213" t="s">
        <v>88</v>
      </c>
      <c r="AY159" s="16" t="s">
        <v>148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6" t="s">
        <v>86</v>
      </c>
      <c r="BK159" s="214">
        <f>ROUND(I159*H159,2)</f>
        <v>0</v>
      </c>
      <c r="BL159" s="16" t="s">
        <v>147</v>
      </c>
      <c r="BM159" s="213" t="s">
        <v>1135</v>
      </c>
    </row>
    <row r="160" spans="1:65" s="2" customFormat="1" ht="16.5" customHeight="1">
      <c r="A160" s="33"/>
      <c r="B160" s="34"/>
      <c r="C160" s="232" t="s">
        <v>264</v>
      </c>
      <c r="D160" s="232" t="s">
        <v>239</v>
      </c>
      <c r="E160" s="233" t="s">
        <v>1136</v>
      </c>
      <c r="F160" s="234" t="s">
        <v>1137</v>
      </c>
      <c r="G160" s="235" t="s">
        <v>249</v>
      </c>
      <c r="H160" s="236">
        <v>91.8</v>
      </c>
      <c r="I160" s="237"/>
      <c r="J160" s="238">
        <f>ROUND(I160*H160,2)</f>
        <v>0</v>
      </c>
      <c r="K160" s="239"/>
      <c r="L160" s="240"/>
      <c r="M160" s="241" t="s">
        <v>1</v>
      </c>
      <c r="N160" s="242" t="s">
        <v>43</v>
      </c>
      <c r="O160" s="70"/>
      <c r="P160" s="211">
        <f>O160*H160</f>
        <v>0</v>
      </c>
      <c r="Q160" s="211">
        <v>0.058</v>
      </c>
      <c r="R160" s="211">
        <f>Q160*H160</f>
        <v>5.3244</v>
      </c>
      <c r="S160" s="211">
        <v>0</v>
      </c>
      <c r="T160" s="21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3" t="s">
        <v>191</v>
      </c>
      <c r="AT160" s="213" t="s">
        <v>239</v>
      </c>
      <c r="AU160" s="213" t="s">
        <v>88</v>
      </c>
      <c r="AY160" s="16" t="s">
        <v>148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6" t="s">
        <v>86</v>
      </c>
      <c r="BK160" s="214">
        <f>ROUND(I160*H160,2)</f>
        <v>0</v>
      </c>
      <c r="BL160" s="16" t="s">
        <v>147</v>
      </c>
      <c r="BM160" s="213" t="s">
        <v>1138</v>
      </c>
    </row>
    <row r="161" spans="2:51" s="13" customFormat="1" ht="12">
      <c r="B161" s="221"/>
      <c r="C161" s="222"/>
      <c r="D161" s="215" t="s">
        <v>163</v>
      </c>
      <c r="E161" s="222"/>
      <c r="F161" s="224" t="s">
        <v>1139</v>
      </c>
      <c r="G161" s="222"/>
      <c r="H161" s="225">
        <v>91.8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163</v>
      </c>
      <c r="AU161" s="231" t="s">
        <v>88</v>
      </c>
      <c r="AV161" s="13" t="s">
        <v>88</v>
      </c>
      <c r="AW161" s="13" t="s">
        <v>4</v>
      </c>
      <c r="AX161" s="13" t="s">
        <v>86</v>
      </c>
      <c r="AY161" s="231" t="s">
        <v>148</v>
      </c>
    </row>
    <row r="162" spans="2:63" s="12" customFormat="1" ht="22.9" customHeight="1">
      <c r="B162" s="187"/>
      <c r="C162" s="188"/>
      <c r="D162" s="189" t="s">
        <v>77</v>
      </c>
      <c r="E162" s="219" t="s">
        <v>191</v>
      </c>
      <c r="F162" s="219" t="s">
        <v>613</v>
      </c>
      <c r="G162" s="188"/>
      <c r="H162" s="188"/>
      <c r="I162" s="191"/>
      <c r="J162" s="220">
        <f>BK162</f>
        <v>0</v>
      </c>
      <c r="K162" s="188"/>
      <c r="L162" s="193"/>
      <c r="M162" s="194"/>
      <c r="N162" s="195"/>
      <c r="O162" s="195"/>
      <c r="P162" s="196">
        <f>SUM(P163:P173)</f>
        <v>0</v>
      </c>
      <c r="Q162" s="195"/>
      <c r="R162" s="196">
        <f>SUM(R163:R173)</f>
        <v>6.22468</v>
      </c>
      <c r="S162" s="195"/>
      <c r="T162" s="197">
        <f>SUM(T163:T173)</f>
        <v>1.4000000000000001</v>
      </c>
      <c r="AR162" s="198" t="s">
        <v>86</v>
      </c>
      <c r="AT162" s="199" t="s">
        <v>77</v>
      </c>
      <c r="AU162" s="199" t="s">
        <v>86</v>
      </c>
      <c r="AY162" s="198" t="s">
        <v>148</v>
      </c>
      <c r="BK162" s="200">
        <f>SUM(BK163:BK173)</f>
        <v>0</v>
      </c>
    </row>
    <row r="163" spans="1:65" s="2" customFormat="1" ht="33" customHeight="1">
      <c r="A163" s="33"/>
      <c r="B163" s="34"/>
      <c r="C163" s="201" t="s">
        <v>269</v>
      </c>
      <c r="D163" s="201" t="s">
        <v>149</v>
      </c>
      <c r="E163" s="202" t="s">
        <v>1140</v>
      </c>
      <c r="F163" s="203" t="s">
        <v>1141</v>
      </c>
      <c r="G163" s="204" t="s">
        <v>249</v>
      </c>
      <c r="H163" s="205">
        <v>162</v>
      </c>
      <c r="I163" s="206"/>
      <c r="J163" s="207">
        <f>ROUND(I163*H163,2)</f>
        <v>0</v>
      </c>
      <c r="K163" s="208"/>
      <c r="L163" s="38"/>
      <c r="M163" s="209" t="s">
        <v>1</v>
      </c>
      <c r="N163" s="210" t="s">
        <v>43</v>
      </c>
      <c r="O163" s="70"/>
      <c r="P163" s="211">
        <f>O163*H163</f>
        <v>0</v>
      </c>
      <c r="Q163" s="211">
        <v>0</v>
      </c>
      <c r="R163" s="211">
        <f>Q163*H163</f>
        <v>0</v>
      </c>
      <c r="S163" s="211">
        <v>0</v>
      </c>
      <c r="T163" s="21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13" t="s">
        <v>147</v>
      </c>
      <c r="AT163" s="213" t="s">
        <v>149</v>
      </c>
      <c r="AU163" s="213" t="s">
        <v>88</v>
      </c>
      <c r="AY163" s="16" t="s">
        <v>148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6" t="s">
        <v>86</v>
      </c>
      <c r="BK163" s="214">
        <f>ROUND(I163*H163,2)</f>
        <v>0</v>
      </c>
      <c r="BL163" s="16" t="s">
        <v>147</v>
      </c>
      <c r="BM163" s="213" t="s">
        <v>1142</v>
      </c>
    </row>
    <row r="164" spans="2:51" s="13" customFormat="1" ht="12">
      <c r="B164" s="221"/>
      <c r="C164" s="222"/>
      <c r="D164" s="215" t="s">
        <v>163</v>
      </c>
      <c r="E164" s="223" t="s">
        <v>1</v>
      </c>
      <c r="F164" s="224" t="s">
        <v>1143</v>
      </c>
      <c r="G164" s="222"/>
      <c r="H164" s="225">
        <v>12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163</v>
      </c>
      <c r="AU164" s="231" t="s">
        <v>88</v>
      </c>
      <c r="AV164" s="13" t="s">
        <v>88</v>
      </c>
      <c r="AW164" s="13" t="s">
        <v>34</v>
      </c>
      <c r="AX164" s="13" t="s">
        <v>78</v>
      </c>
      <c r="AY164" s="231" t="s">
        <v>148</v>
      </c>
    </row>
    <row r="165" spans="2:51" s="13" customFormat="1" ht="12">
      <c r="B165" s="221"/>
      <c r="C165" s="222"/>
      <c r="D165" s="215" t="s">
        <v>163</v>
      </c>
      <c r="E165" s="223" t="s">
        <v>1</v>
      </c>
      <c r="F165" s="224" t="s">
        <v>1144</v>
      </c>
      <c r="G165" s="222"/>
      <c r="H165" s="225">
        <v>50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163</v>
      </c>
      <c r="AU165" s="231" t="s">
        <v>88</v>
      </c>
      <c r="AV165" s="13" t="s">
        <v>88</v>
      </c>
      <c r="AW165" s="13" t="s">
        <v>34</v>
      </c>
      <c r="AX165" s="13" t="s">
        <v>78</v>
      </c>
      <c r="AY165" s="231" t="s">
        <v>148</v>
      </c>
    </row>
    <row r="166" spans="2:51" s="13" customFormat="1" ht="12">
      <c r="B166" s="221"/>
      <c r="C166" s="222"/>
      <c r="D166" s="215" t="s">
        <v>163</v>
      </c>
      <c r="E166" s="223" t="s">
        <v>1</v>
      </c>
      <c r="F166" s="224" t="s">
        <v>1145</v>
      </c>
      <c r="G166" s="222"/>
      <c r="H166" s="225">
        <v>100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163</v>
      </c>
      <c r="AU166" s="231" t="s">
        <v>88</v>
      </c>
      <c r="AV166" s="13" t="s">
        <v>88</v>
      </c>
      <c r="AW166" s="13" t="s">
        <v>34</v>
      </c>
      <c r="AX166" s="13" t="s">
        <v>78</v>
      </c>
      <c r="AY166" s="231" t="s">
        <v>148</v>
      </c>
    </row>
    <row r="167" spans="2:51" s="14" customFormat="1" ht="12">
      <c r="B167" s="243"/>
      <c r="C167" s="244"/>
      <c r="D167" s="215" t="s">
        <v>163</v>
      </c>
      <c r="E167" s="245" t="s">
        <v>1</v>
      </c>
      <c r="F167" s="246" t="s">
        <v>253</v>
      </c>
      <c r="G167" s="244"/>
      <c r="H167" s="247">
        <v>162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AT167" s="253" t="s">
        <v>163</v>
      </c>
      <c r="AU167" s="253" t="s">
        <v>88</v>
      </c>
      <c r="AV167" s="14" t="s">
        <v>147</v>
      </c>
      <c r="AW167" s="14" t="s">
        <v>34</v>
      </c>
      <c r="AX167" s="14" t="s">
        <v>86</v>
      </c>
      <c r="AY167" s="253" t="s">
        <v>148</v>
      </c>
    </row>
    <row r="168" spans="1:65" s="2" customFormat="1" ht="21.75" customHeight="1">
      <c r="A168" s="33"/>
      <c r="B168" s="34"/>
      <c r="C168" s="201" t="s">
        <v>275</v>
      </c>
      <c r="D168" s="201" t="s">
        <v>149</v>
      </c>
      <c r="E168" s="202" t="s">
        <v>1146</v>
      </c>
      <c r="F168" s="203" t="s">
        <v>1147</v>
      </c>
      <c r="G168" s="204" t="s">
        <v>167</v>
      </c>
      <c r="H168" s="205">
        <v>14</v>
      </c>
      <c r="I168" s="206"/>
      <c r="J168" s="207">
        <f aca="true" t="shared" si="10" ref="J168:J173">ROUND(I168*H168,2)</f>
        <v>0</v>
      </c>
      <c r="K168" s="208"/>
      <c r="L168" s="38"/>
      <c r="M168" s="209" t="s">
        <v>1</v>
      </c>
      <c r="N168" s="210" t="s">
        <v>43</v>
      </c>
      <c r="O168" s="70"/>
      <c r="P168" s="211">
        <f aca="true" t="shared" si="11" ref="P168:P173">O168*H168</f>
        <v>0</v>
      </c>
      <c r="Q168" s="211">
        <v>0</v>
      </c>
      <c r="R168" s="211">
        <f aca="true" t="shared" si="12" ref="R168:R173">Q168*H168</f>
        <v>0</v>
      </c>
      <c r="S168" s="211">
        <v>0.1</v>
      </c>
      <c r="T168" s="212">
        <f aca="true" t="shared" si="13" ref="T168:T173">S168*H168</f>
        <v>1.4000000000000001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13" t="s">
        <v>147</v>
      </c>
      <c r="AT168" s="213" t="s">
        <v>149</v>
      </c>
      <c r="AU168" s="213" t="s">
        <v>88</v>
      </c>
      <c r="AY168" s="16" t="s">
        <v>148</v>
      </c>
      <c r="BE168" s="214">
        <f aca="true" t="shared" si="14" ref="BE168:BE173">IF(N168="základní",J168,0)</f>
        <v>0</v>
      </c>
      <c r="BF168" s="214">
        <f aca="true" t="shared" si="15" ref="BF168:BF173">IF(N168="snížená",J168,0)</f>
        <v>0</v>
      </c>
      <c r="BG168" s="214">
        <f aca="true" t="shared" si="16" ref="BG168:BG173">IF(N168="zákl. přenesená",J168,0)</f>
        <v>0</v>
      </c>
      <c r="BH168" s="214">
        <f aca="true" t="shared" si="17" ref="BH168:BH173">IF(N168="sníž. přenesená",J168,0)</f>
        <v>0</v>
      </c>
      <c r="BI168" s="214">
        <f aca="true" t="shared" si="18" ref="BI168:BI173">IF(N168="nulová",J168,0)</f>
        <v>0</v>
      </c>
      <c r="BJ168" s="16" t="s">
        <v>86</v>
      </c>
      <c r="BK168" s="214">
        <f aca="true" t="shared" si="19" ref="BK168:BK173">ROUND(I168*H168,2)</f>
        <v>0</v>
      </c>
      <c r="BL168" s="16" t="s">
        <v>147</v>
      </c>
      <c r="BM168" s="213" t="s">
        <v>1148</v>
      </c>
    </row>
    <row r="169" spans="1:65" s="2" customFormat="1" ht="33" customHeight="1">
      <c r="A169" s="33"/>
      <c r="B169" s="34"/>
      <c r="C169" s="201" t="s">
        <v>281</v>
      </c>
      <c r="D169" s="201" t="s">
        <v>149</v>
      </c>
      <c r="E169" s="202" t="s">
        <v>1149</v>
      </c>
      <c r="F169" s="203" t="s">
        <v>1150</v>
      </c>
      <c r="G169" s="204" t="s">
        <v>167</v>
      </c>
      <c r="H169" s="205">
        <v>14</v>
      </c>
      <c r="I169" s="206"/>
      <c r="J169" s="207">
        <f t="shared" si="10"/>
        <v>0</v>
      </c>
      <c r="K169" s="208"/>
      <c r="L169" s="38"/>
      <c r="M169" s="209" t="s">
        <v>1</v>
      </c>
      <c r="N169" s="210" t="s">
        <v>43</v>
      </c>
      <c r="O169" s="70"/>
      <c r="P169" s="211">
        <f t="shared" si="11"/>
        <v>0</v>
      </c>
      <c r="Q169" s="211">
        <v>0.4208</v>
      </c>
      <c r="R169" s="211">
        <f t="shared" si="12"/>
        <v>5.8912</v>
      </c>
      <c r="S169" s="211">
        <v>0</v>
      </c>
      <c r="T169" s="212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3" t="s">
        <v>147</v>
      </c>
      <c r="AT169" s="213" t="s">
        <v>149</v>
      </c>
      <c r="AU169" s="213" t="s">
        <v>88</v>
      </c>
      <c r="AY169" s="16" t="s">
        <v>148</v>
      </c>
      <c r="BE169" s="214">
        <f t="shared" si="14"/>
        <v>0</v>
      </c>
      <c r="BF169" s="214">
        <f t="shared" si="15"/>
        <v>0</v>
      </c>
      <c r="BG169" s="214">
        <f t="shared" si="16"/>
        <v>0</v>
      </c>
      <c r="BH169" s="214">
        <f t="shared" si="17"/>
        <v>0</v>
      </c>
      <c r="BI169" s="214">
        <f t="shared" si="18"/>
        <v>0</v>
      </c>
      <c r="BJ169" s="16" t="s">
        <v>86</v>
      </c>
      <c r="BK169" s="214">
        <f t="shared" si="19"/>
        <v>0</v>
      </c>
      <c r="BL169" s="16" t="s">
        <v>147</v>
      </c>
      <c r="BM169" s="213" t="s">
        <v>1151</v>
      </c>
    </row>
    <row r="170" spans="1:65" s="2" customFormat="1" ht="16.5" customHeight="1">
      <c r="A170" s="33"/>
      <c r="B170" s="34"/>
      <c r="C170" s="201" t="s">
        <v>286</v>
      </c>
      <c r="D170" s="201" t="s">
        <v>149</v>
      </c>
      <c r="E170" s="202" t="s">
        <v>1152</v>
      </c>
      <c r="F170" s="203" t="s">
        <v>1153</v>
      </c>
      <c r="G170" s="204" t="s">
        <v>167</v>
      </c>
      <c r="H170" s="205">
        <v>14</v>
      </c>
      <c r="I170" s="206"/>
      <c r="J170" s="207">
        <f t="shared" si="10"/>
        <v>0</v>
      </c>
      <c r="K170" s="208"/>
      <c r="L170" s="38"/>
      <c r="M170" s="209" t="s">
        <v>1</v>
      </c>
      <c r="N170" s="210" t="s">
        <v>43</v>
      </c>
      <c r="O170" s="70"/>
      <c r="P170" s="211">
        <f t="shared" si="11"/>
        <v>0</v>
      </c>
      <c r="Q170" s="211">
        <v>0.00702</v>
      </c>
      <c r="R170" s="211">
        <f t="shared" si="12"/>
        <v>0.09828</v>
      </c>
      <c r="S170" s="211">
        <v>0</v>
      </c>
      <c r="T170" s="212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13" t="s">
        <v>147</v>
      </c>
      <c r="AT170" s="213" t="s">
        <v>149</v>
      </c>
      <c r="AU170" s="213" t="s">
        <v>88</v>
      </c>
      <c r="AY170" s="16" t="s">
        <v>148</v>
      </c>
      <c r="BE170" s="214">
        <f t="shared" si="14"/>
        <v>0</v>
      </c>
      <c r="BF170" s="214">
        <f t="shared" si="15"/>
        <v>0</v>
      </c>
      <c r="BG170" s="214">
        <f t="shared" si="16"/>
        <v>0</v>
      </c>
      <c r="BH170" s="214">
        <f t="shared" si="17"/>
        <v>0</v>
      </c>
      <c r="BI170" s="214">
        <f t="shared" si="18"/>
        <v>0</v>
      </c>
      <c r="BJ170" s="16" t="s">
        <v>86</v>
      </c>
      <c r="BK170" s="214">
        <f t="shared" si="19"/>
        <v>0</v>
      </c>
      <c r="BL170" s="16" t="s">
        <v>147</v>
      </c>
      <c r="BM170" s="213" t="s">
        <v>1154</v>
      </c>
    </row>
    <row r="171" spans="1:65" s="2" customFormat="1" ht="21.75" customHeight="1">
      <c r="A171" s="33"/>
      <c r="B171" s="34"/>
      <c r="C171" s="232" t="s">
        <v>291</v>
      </c>
      <c r="D171" s="232" t="s">
        <v>239</v>
      </c>
      <c r="E171" s="233" t="s">
        <v>1155</v>
      </c>
      <c r="F171" s="234" t="s">
        <v>1156</v>
      </c>
      <c r="G171" s="235" t="s">
        <v>167</v>
      </c>
      <c r="H171" s="236">
        <v>4</v>
      </c>
      <c r="I171" s="237"/>
      <c r="J171" s="238">
        <f t="shared" si="10"/>
        <v>0</v>
      </c>
      <c r="K171" s="239"/>
      <c r="L171" s="240"/>
      <c r="M171" s="241" t="s">
        <v>1</v>
      </c>
      <c r="N171" s="242" t="s">
        <v>43</v>
      </c>
      <c r="O171" s="70"/>
      <c r="P171" s="211">
        <f t="shared" si="11"/>
        <v>0</v>
      </c>
      <c r="Q171" s="211">
        <v>0.018</v>
      </c>
      <c r="R171" s="211">
        <f t="shared" si="12"/>
        <v>0.072</v>
      </c>
      <c r="S171" s="211">
        <v>0</v>
      </c>
      <c r="T171" s="212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3" t="s">
        <v>191</v>
      </c>
      <c r="AT171" s="213" t="s">
        <v>239</v>
      </c>
      <c r="AU171" s="213" t="s">
        <v>88</v>
      </c>
      <c r="AY171" s="16" t="s">
        <v>148</v>
      </c>
      <c r="BE171" s="214">
        <f t="shared" si="14"/>
        <v>0</v>
      </c>
      <c r="BF171" s="214">
        <f t="shared" si="15"/>
        <v>0</v>
      </c>
      <c r="BG171" s="214">
        <f t="shared" si="16"/>
        <v>0</v>
      </c>
      <c r="BH171" s="214">
        <f t="shared" si="17"/>
        <v>0</v>
      </c>
      <c r="BI171" s="214">
        <f t="shared" si="18"/>
        <v>0</v>
      </c>
      <c r="BJ171" s="16" t="s">
        <v>86</v>
      </c>
      <c r="BK171" s="214">
        <f t="shared" si="19"/>
        <v>0</v>
      </c>
      <c r="BL171" s="16" t="s">
        <v>147</v>
      </c>
      <c r="BM171" s="213" t="s">
        <v>1157</v>
      </c>
    </row>
    <row r="172" spans="1:65" s="2" customFormat="1" ht="16.5" customHeight="1">
      <c r="A172" s="33"/>
      <c r="B172" s="34"/>
      <c r="C172" s="232" t="s">
        <v>295</v>
      </c>
      <c r="D172" s="232" t="s">
        <v>239</v>
      </c>
      <c r="E172" s="233" t="s">
        <v>1158</v>
      </c>
      <c r="F172" s="234" t="s">
        <v>1159</v>
      </c>
      <c r="G172" s="235" t="s">
        <v>167</v>
      </c>
      <c r="H172" s="236">
        <v>4</v>
      </c>
      <c r="I172" s="237"/>
      <c r="J172" s="238">
        <f t="shared" si="10"/>
        <v>0</v>
      </c>
      <c r="K172" s="239"/>
      <c r="L172" s="240"/>
      <c r="M172" s="241" t="s">
        <v>1</v>
      </c>
      <c r="N172" s="242" t="s">
        <v>43</v>
      </c>
      <c r="O172" s="70"/>
      <c r="P172" s="211">
        <f t="shared" si="11"/>
        <v>0</v>
      </c>
      <c r="Q172" s="211">
        <v>0.0008</v>
      </c>
      <c r="R172" s="211">
        <f t="shared" si="12"/>
        <v>0.0032</v>
      </c>
      <c r="S172" s="211">
        <v>0</v>
      </c>
      <c r="T172" s="212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13" t="s">
        <v>191</v>
      </c>
      <c r="AT172" s="213" t="s">
        <v>239</v>
      </c>
      <c r="AU172" s="213" t="s">
        <v>88</v>
      </c>
      <c r="AY172" s="16" t="s">
        <v>148</v>
      </c>
      <c r="BE172" s="214">
        <f t="shared" si="14"/>
        <v>0</v>
      </c>
      <c r="BF172" s="214">
        <f t="shared" si="15"/>
        <v>0</v>
      </c>
      <c r="BG172" s="214">
        <f t="shared" si="16"/>
        <v>0</v>
      </c>
      <c r="BH172" s="214">
        <f t="shared" si="17"/>
        <v>0</v>
      </c>
      <c r="BI172" s="214">
        <f t="shared" si="18"/>
        <v>0</v>
      </c>
      <c r="BJ172" s="16" t="s">
        <v>86</v>
      </c>
      <c r="BK172" s="214">
        <f t="shared" si="19"/>
        <v>0</v>
      </c>
      <c r="BL172" s="16" t="s">
        <v>147</v>
      </c>
      <c r="BM172" s="213" t="s">
        <v>1160</v>
      </c>
    </row>
    <row r="173" spans="1:65" s="2" customFormat="1" ht="21.75" customHeight="1">
      <c r="A173" s="33"/>
      <c r="B173" s="34"/>
      <c r="C173" s="232" t="s">
        <v>301</v>
      </c>
      <c r="D173" s="232" t="s">
        <v>239</v>
      </c>
      <c r="E173" s="233" t="s">
        <v>1161</v>
      </c>
      <c r="F173" s="234" t="s">
        <v>1162</v>
      </c>
      <c r="G173" s="235" t="s">
        <v>167</v>
      </c>
      <c r="H173" s="236">
        <v>10</v>
      </c>
      <c r="I173" s="237"/>
      <c r="J173" s="238">
        <f t="shared" si="10"/>
        <v>0</v>
      </c>
      <c r="K173" s="239"/>
      <c r="L173" s="240"/>
      <c r="M173" s="241" t="s">
        <v>1</v>
      </c>
      <c r="N173" s="242" t="s">
        <v>43</v>
      </c>
      <c r="O173" s="70"/>
      <c r="P173" s="211">
        <f t="shared" si="11"/>
        <v>0</v>
      </c>
      <c r="Q173" s="211">
        <v>0.016</v>
      </c>
      <c r="R173" s="211">
        <f t="shared" si="12"/>
        <v>0.16</v>
      </c>
      <c r="S173" s="211">
        <v>0</v>
      </c>
      <c r="T173" s="212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13" t="s">
        <v>191</v>
      </c>
      <c r="AT173" s="213" t="s">
        <v>239</v>
      </c>
      <c r="AU173" s="213" t="s">
        <v>88</v>
      </c>
      <c r="AY173" s="16" t="s">
        <v>148</v>
      </c>
      <c r="BE173" s="214">
        <f t="shared" si="14"/>
        <v>0</v>
      </c>
      <c r="BF173" s="214">
        <f t="shared" si="15"/>
        <v>0</v>
      </c>
      <c r="BG173" s="214">
        <f t="shared" si="16"/>
        <v>0</v>
      </c>
      <c r="BH173" s="214">
        <f t="shared" si="17"/>
        <v>0</v>
      </c>
      <c r="BI173" s="214">
        <f t="shared" si="18"/>
        <v>0</v>
      </c>
      <c r="BJ173" s="16" t="s">
        <v>86</v>
      </c>
      <c r="BK173" s="214">
        <f t="shared" si="19"/>
        <v>0</v>
      </c>
      <c r="BL173" s="16" t="s">
        <v>147</v>
      </c>
      <c r="BM173" s="213" t="s">
        <v>1163</v>
      </c>
    </row>
    <row r="174" spans="2:63" s="12" customFormat="1" ht="22.9" customHeight="1">
      <c r="B174" s="187"/>
      <c r="C174" s="188"/>
      <c r="D174" s="189" t="s">
        <v>77</v>
      </c>
      <c r="E174" s="219" t="s">
        <v>169</v>
      </c>
      <c r="F174" s="219" t="s">
        <v>170</v>
      </c>
      <c r="G174" s="188"/>
      <c r="H174" s="188"/>
      <c r="I174" s="191"/>
      <c r="J174" s="220">
        <f>BK174</f>
        <v>0</v>
      </c>
      <c r="K174" s="188"/>
      <c r="L174" s="193"/>
      <c r="M174" s="194"/>
      <c r="N174" s="195"/>
      <c r="O174" s="195"/>
      <c r="P174" s="196">
        <f>SUM(P175:P177)</f>
        <v>0</v>
      </c>
      <c r="Q174" s="195"/>
      <c r="R174" s="196">
        <f>SUM(R175:R177)</f>
        <v>0</v>
      </c>
      <c r="S174" s="195"/>
      <c r="T174" s="197">
        <f>SUM(T175:T177)</f>
        <v>6</v>
      </c>
      <c r="AR174" s="198" t="s">
        <v>86</v>
      </c>
      <c r="AT174" s="199" t="s">
        <v>77</v>
      </c>
      <c r="AU174" s="199" t="s">
        <v>86</v>
      </c>
      <c r="AY174" s="198" t="s">
        <v>148</v>
      </c>
      <c r="BK174" s="200">
        <f>SUM(BK175:BK177)</f>
        <v>0</v>
      </c>
    </row>
    <row r="175" spans="1:65" s="2" customFormat="1" ht="33" customHeight="1">
      <c r="A175" s="33"/>
      <c r="B175" s="34"/>
      <c r="C175" s="201" t="s">
        <v>306</v>
      </c>
      <c r="D175" s="201" t="s">
        <v>149</v>
      </c>
      <c r="E175" s="202" t="s">
        <v>1164</v>
      </c>
      <c r="F175" s="203" t="s">
        <v>1165</v>
      </c>
      <c r="G175" s="204" t="s">
        <v>173</v>
      </c>
      <c r="H175" s="205">
        <v>1</v>
      </c>
      <c r="I175" s="206"/>
      <c r="J175" s="207">
        <f>ROUND(I175*H175,2)</f>
        <v>0</v>
      </c>
      <c r="K175" s="208"/>
      <c r="L175" s="38"/>
      <c r="M175" s="209" t="s">
        <v>1</v>
      </c>
      <c r="N175" s="210" t="s">
        <v>43</v>
      </c>
      <c r="O175" s="70"/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13" t="s">
        <v>147</v>
      </c>
      <c r="AT175" s="213" t="s">
        <v>149</v>
      </c>
      <c r="AU175" s="213" t="s">
        <v>88</v>
      </c>
      <c r="AY175" s="16" t="s">
        <v>148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6" t="s">
        <v>86</v>
      </c>
      <c r="BK175" s="214">
        <f>ROUND(I175*H175,2)</f>
        <v>0</v>
      </c>
      <c r="BL175" s="16" t="s">
        <v>147</v>
      </c>
      <c r="BM175" s="213" t="s">
        <v>1166</v>
      </c>
    </row>
    <row r="176" spans="1:65" s="2" customFormat="1" ht="21.75" customHeight="1">
      <c r="A176" s="33"/>
      <c r="B176" s="34"/>
      <c r="C176" s="201" t="s">
        <v>310</v>
      </c>
      <c r="D176" s="201" t="s">
        <v>149</v>
      </c>
      <c r="E176" s="202" t="s">
        <v>1167</v>
      </c>
      <c r="F176" s="203" t="s">
        <v>1168</v>
      </c>
      <c r="G176" s="204" t="s">
        <v>1169</v>
      </c>
      <c r="H176" s="205">
        <v>1</v>
      </c>
      <c r="I176" s="206"/>
      <c r="J176" s="207">
        <f>ROUND(I176*H176,2)</f>
        <v>0</v>
      </c>
      <c r="K176" s="208"/>
      <c r="L176" s="38"/>
      <c r="M176" s="209" t="s">
        <v>1</v>
      </c>
      <c r="N176" s="210" t="s">
        <v>43</v>
      </c>
      <c r="O176" s="70"/>
      <c r="P176" s="211">
        <f>O176*H176</f>
        <v>0</v>
      </c>
      <c r="Q176" s="211">
        <v>0</v>
      </c>
      <c r="R176" s="211">
        <f>Q176*H176</f>
        <v>0</v>
      </c>
      <c r="S176" s="211">
        <v>0</v>
      </c>
      <c r="T176" s="21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13" t="s">
        <v>226</v>
      </c>
      <c r="AT176" s="213" t="s">
        <v>149</v>
      </c>
      <c r="AU176" s="213" t="s">
        <v>88</v>
      </c>
      <c r="AY176" s="16" t="s">
        <v>148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6" t="s">
        <v>86</v>
      </c>
      <c r="BK176" s="214">
        <f>ROUND(I176*H176,2)</f>
        <v>0</v>
      </c>
      <c r="BL176" s="16" t="s">
        <v>226</v>
      </c>
      <c r="BM176" s="213" t="s">
        <v>1170</v>
      </c>
    </row>
    <row r="177" spans="1:65" s="2" customFormat="1" ht="21.75" customHeight="1">
      <c r="A177" s="33"/>
      <c r="B177" s="34"/>
      <c r="C177" s="201" t="s">
        <v>242</v>
      </c>
      <c r="D177" s="201" t="s">
        <v>149</v>
      </c>
      <c r="E177" s="202" t="s">
        <v>1171</v>
      </c>
      <c r="F177" s="203" t="s">
        <v>1172</v>
      </c>
      <c r="G177" s="204" t="s">
        <v>249</v>
      </c>
      <c r="H177" s="205">
        <v>80</v>
      </c>
      <c r="I177" s="206"/>
      <c r="J177" s="207">
        <f>ROUND(I177*H177,2)</f>
        <v>0</v>
      </c>
      <c r="K177" s="208"/>
      <c r="L177" s="38"/>
      <c r="M177" s="209" t="s">
        <v>1</v>
      </c>
      <c r="N177" s="210" t="s">
        <v>43</v>
      </c>
      <c r="O177" s="70"/>
      <c r="P177" s="211">
        <f>O177*H177</f>
        <v>0</v>
      </c>
      <c r="Q177" s="211">
        <v>0</v>
      </c>
      <c r="R177" s="211">
        <f>Q177*H177</f>
        <v>0</v>
      </c>
      <c r="S177" s="211">
        <v>0.075</v>
      </c>
      <c r="T177" s="212">
        <f>S177*H177</f>
        <v>6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13" t="s">
        <v>147</v>
      </c>
      <c r="AT177" s="213" t="s">
        <v>149</v>
      </c>
      <c r="AU177" s="213" t="s">
        <v>88</v>
      </c>
      <c r="AY177" s="16" t="s">
        <v>148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16" t="s">
        <v>86</v>
      </c>
      <c r="BK177" s="214">
        <f>ROUND(I177*H177,2)</f>
        <v>0</v>
      </c>
      <c r="BL177" s="16" t="s">
        <v>147</v>
      </c>
      <c r="BM177" s="213" t="s">
        <v>1173</v>
      </c>
    </row>
    <row r="178" spans="2:63" s="12" customFormat="1" ht="22.9" customHeight="1">
      <c r="B178" s="187"/>
      <c r="C178" s="188"/>
      <c r="D178" s="189" t="s">
        <v>77</v>
      </c>
      <c r="E178" s="219" t="s">
        <v>926</v>
      </c>
      <c r="F178" s="219" t="s">
        <v>225</v>
      </c>
      <c r="G178" s="188"/>
      <c r="H178" s="188"/>
      <c r="I178" s="191"/>
      <c r="J178" s="220">
        <f>BK178</f>
        <v>0</v>
      </c>
      <c r="K178" s="188"/>
      <c r="L178" s="193"/>
      <c r="M178" s="194"/>
      <c r="N178" s="195"/>
      <c r="O178" s="195"/>
      <c r="P178" s="196">
        <f>P179</f>
        <v>0</v>
      </c>
      <c r="Q178" s="195"/>
      <c r="R178" s="196">
        <f>R179</f>
        <v>0</v>
      </c>
      <c r="S178" s="195"/>
      <c r="T178" s="197">
        <f>T179</f>
        <v>0</v>
      </c>
      <c r="AR178" s="198" t="s">
        <v>86</v>
      </c>
      <c r="AT178" s="199" t="s">
        <v>77</v>
      </c>
      <c r="AU178" s="199" t="s">
        <v>86</v>
      </c>
      <c r="AY178" s="198" t="s">
        <v>148</v>
      </c>
      <c r="BK178" s="200">
        <f>BK179</f>
        <v>0</v>
      </c>
    </row>
    <row r="179" spans="1:65" s="2" customFormat="1" ht="21.75" customHeight="1">
      <c r="A179" s="33"/>
      <c r="B179" s="34"/>
      <c r="C179" s="201" t="s">
        <v>320</v>
      </c>
      <c r="D179" s="201" t="s">
        <v>149</v>
      </c>
      <c r="E179" s="202" t="s">
        <v>1174</v>
      </c>
      <c r="F179" s="203" t="s">
        <v>1175</v>
      </c>
      <c r="G179" s="204" t="s">
        <v>194</v>
      </c>
      <c r="H179" s="205">
        <v>138.293</v>
      </c>
      <c r="I179" s="206"/>
      <c r="J179" s="207">
        <f>ROUND(I179*H179,2)</f>
        <v>0</v>
      </c>
      <c r="K179" s="208"/>
      <c r="L179" s="38"/>
      <c r="M179" s="209" t="s">
        <v>1</v>
      </c>
      <c r="N179" s="210" t="s">
        <v>43</v>
      </c>
      <c r="O179" s="70"/>
      <c r="P179" s="211">
        <f>O179*H179</f>
        <v>0</v>
      </c>
      <c r="Q179" s="211">
        <v>0</v>
      </c>
      <c r="R179" s="211">
        <f>Q179*H179</f>
        <v>0</v>
      </c>
      <c r="S179" s="211">
        <v>0</v>
      </c>
      <c r="T179" s="21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13" t="s">
        <v>147</v>
      </c>
      <c r="AT179" s="213" t="s">
        <v>149</v>
      </c>
      <c r="AU179" s="213" t="s">
        <v>88</v>
      </c>
      <c r="AY179" s="16" t="s">
        <v>148</v>
      </c>
      <c r="BE179" s="214">
        <f>IF(N179="základní",J179,0)</f>
        <v>0</v>
      </c>
      <c r="BF179" s="214">
        <f>IF(N179="snížená",J179,0)</f>
        <v>0</v>
      </c>
      <c r="BG179" s="214">
        <f>IF(N179="zákl. přenesená",J179,0)</f>
        <v>0</v>
      </c>
      <c r="BH179" s="214">
        <f>IF(N179="sníž. přenesená",J179,0)</f>
        <v>0</v>
      </c>
      <c r="BI179" s="214">
        <f>IF(N179="nulová",J179,0)</f>
        <v>0</v>
      </c>
      <c r="BJ179" s="16" t="s">
        <v>86</v>
      </c>
      <c r="BK179" s="214">
        <f>ROUND(I179*H179,2)</f>
        <v>0</v>
      </c>
      <c r="BL179" s="16" t="s">
        <v>147</v>
      </c>
      <c r="BM179" s="213" t="s">
        <v>1176</v>
      </c>
    </row>
    <row r="180" spans="2:63" s="12" customFormat="1" ht="22.9" customHeight="1">
      <c r="B180" s="187"/>
      <c r="C180" s="188"/>
      <c r="D180" s="189" t="s">
        <v>77</v>
      </c>
      <c r="E180" s="219" t="s">
        <v>189</v>
      </c>
      <c r="F180" s="219" t="s">
        <v>708</v>
      </c>
      <c r="G180" s="188"/>
      <c r="H180" s="188"/>
      <c r="I180" s="191"/>
      <c r="J180" s="220">
        <f>BK180</f>
        <v>0</v>
      </c>
      <c r="K180" s="188"/>
      <c r="L180" s="193"/>
      <c r="M180" s="194"/>
      <c r="N180" s="195"/>
      <c r="O180" s="195"/>
      <c r="P180" s="196">
        <f>SUM(P181:P189)</f>
        <v>0</v>
      </c>
      <c r="Q180" s="195"/>
      <c r="R180" s="196">
        <f>SUM(R181:R189)</f>
        <v>0</v>
      </c>
      <c r="S180" s="195"/>
      <c r="T180" s="197">
        <f>SUM(T181:T189)</f>
        <v>0</v>
      </c>
      <c r="AR180" s="198" t="s">
        <v>86</v>
      </c>
      <c r="AT180" s="199" t="s">
        <v>77</v>
      </c>
      <c r="AU180" s="199" t="s">
        <v>86</v>
      </c>
      <c r="AY180" s="198" t="s">
        <v>148</v>
      </c>
      <c r="BK180" s="200">
        <f>SUM(BK181:BK189)</f>
        <v>0</v>
      </c>
    </row>
    <row r="181" spans="1:65" s="2" customFormat="1" ht="16.5" customHeight="1">
      <c r="A181" s="33"/>
      <c r="B181" s="34"/>
      <c r="C181" s="201" t="s">
        <v>324</v>
      </c>
      <c r="D181" s="201" t="s">
        <v>149</v>
      </c>
      <c r="E181" s="202" t="s">
        <v>1177</v>
      </c>
      <c r="F181" s="203" t="s">
        <v>1178</v>
      </c>
      <c r="G181" s="204" t="s">
        <v>194</v>
      </c>
      <c r="H181" s="205">
        <v>144.96</v>
      </c>
      <c r="I181" s="206"/>
      <c r="J181" s="207">
        <f>ROUND(I181*H181,2)</f>
        <v>0</v>
      </c>
      <c r="K181" s="208"/>
      <c r="L181" s="38"/>
      <c r="M181" s="209" t="s">
        <v>1</v>
      </c>
      <c r="N181" s="210" t="s">
        <v>43</v>
      </c>
      <c r="O181" s="70"/>
      <c r="P181" s="211">
        <f>O181*H181</f>
        <v>0</v>
      </c>
      <c r="Q181" s="211">
        <v>0</v>
      </c>
      <c r="R181" s="211">
        <f>Q181*H181</f>
        <v>0</v>
      </c>
      <c r="S181" s="211">
        <v>0</v>
      </c>
      <c r="T181" s="21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13" t="s">
        <v>147</v>
      </c>
      <c r="AT181" s="213" t="s">
        <v>149</v>
      </c>
      <c r="AU181" s="213" t="s">
        <v>88</v>
      </c>
      <c r="AY181" s="16" t="s">
        <v>148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6" t="s">
        <v>86</v>
      </c>
      <c r="BK181" s="214">
        <f>ROUND(I181*H181,2)</f>
        <v>0</v>
      </c>
      <c r="BL181" s="16" t="s">
        <v>147</v>
      </c>
      <c r="BM181" s="213" t="s">
        <v>1179</v>
      </c>
    </row>
    <row r="182" spans="1:65" s="2" customFormat="1" ht="21.75" customHeight="1">
      <c r="A182" s="33"/>
      <c r="B182" s="34"/>
      <c r="C182" s="201" t="s">
        <v>329</v>
      </c>
      <c r="D182" s="201" t="s">
        <v>149</v>
      </c>
      <c r="E182" s="202" t="s">
        <v>1180</v>
      </c>
      <c r="F182" s="203" t="s">
        <v>1181</v>
      </c>
      <c r="G182" s="204" t="s">
        <v>194</v>
      </c>
      <c r="H182" s="205">
        <v>1449.6</v>
      </c>
      <c r="I182" s="206"/>
      <c r="J182" s="207">
        <f>ROUND(I182*H182,2)</f>
        <v>0</v>
      </c>
      <c r="K182" s="208"/>
      <c r="L182" s="38"/>
      <c r="M182" s="209" t="s">
        <v>1</v>
      </c>
      <c r="N182" s="210" t="s">
        <v>43</v>
      </c>
      <c r="O182" s="70"/>
      <c r="P182" s="211">
        <f>O182*H182</f>
        <v>0</v>
      </c>
      <c r="Q182" s="211">
        <v>0</v>
      </c>
      <c r="R182" s="211">
        <f>Q182*H182</f>
        <v>0</v>
      </c>
      <c r="S182" s="211">
        <v>0</v>
      </c>
      <c r="T182" s="21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13" t="s">
        <v>147</v>
      </c>
      <c r="AT182" s="213" t="s">
        <v>149</v>
      </c>
      <c r="AU182" s="213" t="s">
        <v>88</v>
      </c>
      <c r="AY182" s="16" t="s">
        <v>148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16" t="s">
        <v>86</v>
      </c>
      <c r="BK182" s="214">
        <f>ROUND(I182*H182,2)</f>
        <v>0</v>
      </c>
      <c r="BL182" s="16" t="s">
        <v>147</v>
      </c>
      <c r="BM182" s="213" t="s">
        <v>1182</v>
      </c>
    </row>
    <row r="183" spans="2:51" s="13" customFormat="1" ht="12">
      <c r="B183" s="221"/>
      <c r="C183" s="222"/>
      <c r="D183" s="215" t="s">
        <v>163</v>
      </c>
      <c r="E183" s="222"/>
      <c r="F183" s="224" t="s">
        <v>1183</v>
      </c>
      <c r="G183" s="222"/>
      <c r="H183" s="225">
        <v>1449.6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163</v>
      </c>
      <c r="AU183" s="231" t="s">
        <v>88</v>
      </c>
      <c r="AV183" s="13" t="s">
        <v>88</v>
      </c>
      <c r="AW183" s="13" t="s">
        <v>4</v>
      </c>
      <c r="AX183" s="13" t="s">
        <v>86</v>
      </c>
      <c r="AY183" s="231" t="s">
        <v>148</v>
      </c>
    </row>
    <row r="184" spans="1:65" s="2" customFormat="1" ht="21.75" customHeight="1">
      <c r="A184" s="33"/>
      <c r="B184" s="34"/>
      <c r="C184" s="201" t="s">
        <v>336</v>
      </c>
      <c r="D184" s="201" t="s">
        <v>149</v>
      </c>
      <c r="E184" s="202" t="s">
        <v>1184</v>
      </c>
      <c r="F184" s="203" t="s">
        <v>1185</v>
      </c>
      <c r="G184" s="204" t="s">
        <v>194</v>
      </c>
      <c r="H184" s="205">
        <v>144.96</v>
      </c>
      <c r="I184" s="206"/>
      <c r="J184" s="207">
        <f>ROUND(I184*H184,2)</f>
        <v>0</v>
      </c>
      <c r="K184" s="208"/>
      <c r="L184" s="38"/>
      <c r="M184" s="209" t="s">
        <v>1</v>
      </c>
      <c r="N184" s="210" t="s">
        <v>43</v>
      </c>
      <c r="O184" s="70"/>
      <c r="P184" s="211">
        <f>O184*H184</f>
        <v>0</v>
      </c>
      <c r="Q184" s="211">
        <v>0</v>
      </c>
      <c r="R184" s="211">
        <f>Q184*H184</f>
        <v>0</v>
      </c>
      <c r="S184" s="211">
        <v>0</v>
      </c>
      <c r="T184" s="21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13" t="s">
        <v>147</v>
      </c>
      <c r="AT184" s="213" t="s">
        <v>149</v>
      </c>
      <c r="AU184" s="213" t="s">
        <v>88</v>
      </c>
      <c r="AY184" s="16" t="s">
        <v>148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6" t="s">
        <v>86</v>
      </c>
      <c r="BK184" s="214">
        <f>ROUND(I184*H184,2)</f>
        <v>0</v>
      </c>
      <c r="BL184" s="16" t="s">
        <v>147</v>
      </c>
      <c r="BM184" s="213" t="s">
        <v>1186</v>
      </c>
    </row>
    <row r="185" spans="1:65" s="2" customFormat="1" ht="21.75" customHeight="1">
      <c r="A185" s="33"/>
      <c r="B185" s="34"/>
      <c r="C185" s="201" t="s">
        <v>340</v>
      </c>
      <c r="D185" s="201" t="s">
        <v>149</v>
      </c>
      <c r="E185" s="202" t="s">
        <v>1187</v>
      </c>
      <c r="F185" s="203" t="s">
        <v>1188</v>
      </c>
      <c r="G185" s="204" t="s">
        <v>194</v>
      </c>
      <c r="H185" s="205">
        <v>101.85</v>
      </c>
      <c r="I185" s="206"/>
      <c r="J185" s="207">
        <f>ROUND(I185*H185,2)</f>
        <v>0</v>
      </c>
      <c r="K185" s="208"/>
      <c r="L185" s="38"/>
      <c r="M185" s="209" t="s">
        <v>1</v>
      </c>
      <c r="N185" s="210" t="s">
        <v>43</v>
      </c>
      <c r="O185" s="70"/>
      <c r="P185" s="211">
        <f>O185*H185</f>
        <v>0</v>
      </c>
      <c r="Q185" s="211">
        <v>0</v>
      </c>
      <c r="R185" s="211">
        <f>Q185*H185</f>
        <v>0</v>
      </c>
      <c r="S185" s="211">
        <v>0</v>
      </c>
      <c r="T185" s="21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13" t="s">
        <v>147</v>
      </c>
      <c r="AT185" s="213" t="s">
        <v>149</v>
      </c>
      <c r="AU185" s="213" t="s">
        <v>88</v>
      </c>
      <c r="AY185" s="16" t="s">
        <v>148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16" t="s">
        <v>86</v>
      </c>
      <c r="BK185" s="214">
        <f>ROUND(I185*H185,2)</f>
        <v>0</v>
      </c>
      <c r="BL185" s="16" t="s">
        <v>147</v>
      </c>
      <c r="BM185" s="213" t="s">
        <v>1189</v>
      </c>
    </row>
    <row r="186" spans="2:51" s="13" customFormat="1" ht="12">
      <c r="B186" s="221"/>
      <c r="C186" s="222"/>
      <c r="D186" s="215" t="s">
        <v>163</v>
      </c>
      <c r="E186" s="223" t="s">
        <v>1</v>
      </c>
      <c r="F186" s="224" t="s">
        <v>1190</v>
      </c>
      <c r="G186" s="222"/>
      <c r="H186" s="225">
        <v>101.85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163</v>
      </c>
      <c r="AU186" s="231" t="s">
        <v>88</v>
      </c>
      <c r="AV186" s="13" t="s">
        <v>88</v>
      </c>
      <c r="AW186" s="13" t="s">
        <v>34</v>
      </c>
      <c r="AX186" s="13" t="s">
        <v>86</v>
      </c>
      <c r="AY186" s="231" t="s">
        <v>148</v>
      </c>
    </row>
    <row r="187" spans="1:65" s="2" customFormat="1" ht="21.75" customHeight="1">
      <c r="A187" s="33"/>
      <c r="B187" s="34"/>
      <c r="C187" s="201" t="s">
        <v>345</v>
      </c>
      <c r="D187" s="201" t="s">
        <v>149</v>
      </c>
      <c r="E187" s="202" t="s">
        <v>1191</v>
      </c>
      <c r="F187" s="203" t="s">
        <v>1192</v>
      </c>
      <c r="G187" s="204" t="s">
        <v>194</v>
      </c>
      <c r="H187" s="205">
        <v>35.2</v>
      </c>
      <c r="I187" s="206"/>
      <c r="J187" s="207">
        <f>ROUND(I187*H187,2)</f>
        <v>0</v>
      </c>
      <c r="K187" s="208"/>
      <c r="L187" s="38"/>
      <c r="M187" s="209" t="s">
        <v>1</v>
      </c>
      <c r="N187" s="210" t="s">
        <v>43</v>
      </c>
      <c r="O187" s="70"/>
      <c r="P187" s="211">
        <f>O187*H187</f>
        <v>0</v>
      </c>
      <c r="Q187" s="211">
        <v>0</v>
      </c>
      <c r="R187" s="211">
        <f>Q187*H187</f>
        <v>0</v>
      </c>
      <c r="S187" s="211">
        <v>0</v>
      </c>
      <c r="T187" s="21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13" t="s">
        <v>147</v>
      </c>
      <c r="AT187" s="213" t="s">
        <v>149</v>
      </c>
      <c r="AU187" s="213" t="s">
        <v>88</v>
      </c>
      <c r="AY187" s="16" t="s">
        <v>148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6" t="s">
        <v>86</v>
      </c>
      <c r="BK187" s="214">
        <f>ROUND(I187*H187,2)</f>
        <v>0</v>
      </c>
      <c r="BL187" s="16" t="s">
        <v>147</v>
      </c>
      <c r="BM187" s="213" t="s">
        <v>1193</v>
      </c>
    </row>
    <row r="188" spans="1:65" s="2" customFormat="1" ht="33" customHeight="1">
      <c r="A188" s="33"/>
      <c r="B188" s="34"/>
      <c r="C188" s="201" t="s">
        <v>350</v>
      </c>
      <c r="D188" s="201" t="s">
        <v>149</v>
      </c>
      <c r="E188" s="202" t="s">
        <v>221</v>
      </c>
      <c r="F188" s="203" t="s">
        <v>1194</v>
      </c>
      <c r="G188" s="204" t="s">
        <v>194</v>
      </c>
      <c r="H188" s="205">
        <v>7.91</v>
      </c>
      <c r="I188" s="206"/>
      <c r="J188" s="207">
        <f>ROUND(I188*H188,2)</f>
        <v>0</v>
      </c>
      <c r="K188" s="208"/>
      <c r="L188" s="38"/>
      <c r="M188" s="209" t="s">
        <v>1</v>
      </c>
      <c r="N188" s="210" t="s">
        <v>43</v>
      </c>
      <c r="O188" s="70"/>
      <c r="P188" s="211">
        <f>O188*H188</f>
        <v>0</v>
      </c>
      <c r="Q188" s="211">
        <v>0</v>
      </c>
      <c r="R188" s="211">
        <f>Q188*H188</f>
        <v>0</v>
      </c>
      <c r="S188" s="211">
        <v>0</v>
      </c>
      <c r="T188" s="21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13" t="s">
        <v>147</v>
      </c>
      <c r="AT188" s="213" t="s">
        <v>149</v>
      </c>
      <c r="AU188" s="213" t="s">
        <v>88</v>
      </c>
      <c r="AY188" s="16" t="s">
        <v>148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16" t="s">
        <v>86</v>
      </c>
      <c r="BK188" s="214">
        <f>ROUND(I188*H188,2)</f>
        <v>0</v>
      </c>
      <c r="BL188" s="16" t="s">
        <v>147</v>
      </c>
      <c r="BM188" s="213" t="s">
        <v>1195</v>
      </c>
    </row>
    <row r="189" spans="2:51" s="13" customFormat="1" ht="12">
      <c r="B189" s="221"/>
      <c r="C189" s="222"/>
      <c r="D189" s="215" t="s">
        <v>163</v>
      </c>
      <c r="E189" s="223" t="s">
        <v>1</v>
      </c>
      <c r="F189" s="224" t="s">
        <v>1196</v>
      </c>
      <c r="G189" s="222"/>
      <c r="H189" s="225">
        <v>7.91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163</v>
      </c>
      <c r="AU189" s="231" t="s">
        <v>88</v>
      </c>
      <c r="AV189" s="13" t="s">
        <v>88</v>
      </c>
      <c r="AW189" s="13" t="s">
        <v>34</v>
      </c>
      <c r="AX189" s="13" t="s">
        <v>86</v>
      </c>
      <c r="AY189" s="231" t="s">
        <v>148</v>
      </c>
    </row>
    <row r="190" spans="2:63" s="12" customFormat="1" ht="25.9" customHeight="1">
      <c r="B190" s="187"/>
      <c r="C190" s="188"/>
      <c r="D190" s="189" t="s">
        <v>77</v>
      </c>
      <c r="E190" s="190" t="s">
        <v>230</v>
      </c>
      <c r="F190" s="190" t="s">
        <v>231</v>
      </c>
      <c r="G190" s="188"/>
      <c r="H190" s="188"/>
      <c r="I190" s="191"/>
      <c r="J190" s="192">
        <f>BK190</f>
        <v>0</v>
      </c>
      <c r="K190" s="188"/>
      <c r="L190" s="193"/>
      <c r="M190" s="194"/>
      <c r="N190" s="195"/>
      <c r="O190" s="195"/>
      <c r="P190" s="196">
        <f>P191</f>
        <v>0</v>
      </c>
      <c r="Q190" s="195"/>
      <c r="R190" s="196">
        <f>R191</f>
        <v>0.102465</v>
      </c>
      <c r="S190" s="195"/>
      <c r="T190" s="197">
        <f>T191</f>
        <v>0</v>
      </c>
      <c r="AR190" s="198" t="s">
        <v>88</v>
      </c>
      <c r="AT190" s="199" t="s">
        <v>77</v>
      </c>
      <c r="AU190" s="199" t="s">
        <v>78</v>
      </c>
      <c r="AY190" s="198" t="s">
        <v>148</v>
      </c>
      <c r="BK190" s="200">
        <f>BK191</f>
        <v>0</v>
      </c>
    </row>
    <row r="191" spans="2:63" s="12" customFormat="1" ht="22.9" customHeight="1">
      <c r="B191" s="187"/>
      <c r="C191" s="188"/>
      <c r="D191" s="189" t="s">
        <v>77</v>
      </c>
      <c r="E191" s="219" t="s">
        <v>1197</v>
      </c>
      <c r="F191" s="219" t="s">
        <v>1198</v>
      </c>
      <c r="G191" s="188"/>
      <c r="H191" s="188"/>
      <c r="I191" s="191"/>
      <c r="J191" s="220">
        <f>BK191</f>
        <v>0</v>
      </c>
      <c r="K191" s="188"/>
      <c r="L191" s="193"/>
      <c r="M191" s="194"/>
      <c r="N191" s="195"/>
      <c r="O191" s="195"/>
      <c r="P191" s="196">
        <f>SUM(P192:P194)</f>
        <v>0</v>
      </c>
      <c r="Q191" s="195"/>
      <c r="R191" s="196">
        <f>SUM(R192:R194)</f>
        <v>0.102465</v>
      </c>
      <c r="S191" s="195"/>
      <c r="T191" s="197">
        <f>SUM(T192:T194)</f>
        <v>0</v>
      </c>
      <c r="AR191" s="198" t="s">
        <v>88</v>
      </c>
      <c r="AT191" s="199" t="s">
        <v>77</v>
      </c>
      <c r="AU191" s="199" t="s">
        <v>86</v>
      </c>
      <c r="AY191" s="198" t="s">
        <v>148</v>
      </c>
      <c r="BK191" s="200">
        <f>SUM(BK192:BK194)</f>
        <v>0</v>
      </c>
    </row>
    <row r="192" spans="1:65" s="2" customFormat="1" ht="21.75" customHeight="1">
      <c r="A192" s="33"/>
      <c r="B192" s="34"/>
      <c r="C192" s="201" t="s">
        <v>354</v>
      </c>
      <c r="D192" s="201" t="s">
        <v>149</v>
      </c>
      <c r="E192" s="202" t="s">
        <v>1199</v>
      </c>
      <c r="F192" s="203" t="s">
        <v>1200</v>
      </c>
      <c r="G192" s="204" t="s">
        <v>186</v>
      </c>
      <c r="H192" s="205">
        <v>126.5</v>
      </c>
      <c r="I192" s="206"/>
      <c r="J192" s="207">
        <f>ROUND(I192*H192,2)</f>
        <v>0</v>
      </c>
      <c r="K192" s="208"/>
      <c r="L192" s="38"/>
      <c r="M192" s="209" t="s">
        <v>1</v>
      </c>
      <c r="N192" s="210" t="s">
        <v>43</v>
      </c>
      <c r="O192" s="70"/>
      <c r="P192" s="211">
        <f>O192*H192</f>
        <v>0</v>
      </c>
      <c r="Q192" s="211">
        <v>0.00081</v>
      </c>
      <c r="R192" s="211">
        <f>Q192*H192</f>
        <v>0.102465</v>
      </c>
      <c r="S192" s="211">
        <v>0</v>
      </c>
      <c r="T192" s="21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13" t="s">
        <v>226</v>
      </c>
      <c r="AT192" s="213" t="s">
        <v>149</v>
      </c>
      <c r="AU192" s="213" t="s">
        <v>88</v>
      </c>
      <c r="AY192" s="16" t="s">
        <v>148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6" t="s">
        <v>86</v>
      </c>
      <c r="BK192" s="214">
        <f>ROUND(I192*H192,2)</f>
        <v>0</v>
      </c>
      <c r="BL192" s="16" t="s">
        <v>226</v>
      </c>
      <c r="BM192" s="213" t="s">
        <v>1201</v>
      </c>
    </row>
    <row r="193" spans="2:51" s="13" customFormat="1" ht="12">
      <c r="B193" s="221"/>
      <c r="C193" s="222"/>
      <c r="D193" s="215" t="s">
        <v>163</v>
      </c>
      <c r="E193" s="223" t="s">
        <v>1</v>
      </c>
      <c r="F193" s="224" t="s">
        <v>1202</v>
      </c>
      <c r="G193" s="222"/>
      <c r="H193" s="225">
        <v>126.5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163</v>
      </c>
      <c r="AU193" s="231" t="s">
        <v>88</v>
      </c>
      <c r="AV193" s="13" t="s">
        <v>88</v>
      </c>
      <c r="AW193" s="13" t="s">
        <v>34</v>
      </c>
      <c r="AX193" s="13" t="s">
        <v>86</v>
      </c>
      <c r="AY193" s="231" t="s">
        <v>148</v>
      </c>
    </row>
    <row r="194" spans="1:65" s="2" customFormat="1" ht="21.75" customHeight="1">
      <c r="A194" s="33"/>
      <c r="B194" s="34"/>
      <c r="C194" s="201" t="s">
        <v>359</v>
      </c>
      <c r="D194" s="201" t="s">
        <v>149</v>
      </c>
      <c r="E194" s="202" t="s">
        <v>1203</v>
      </c>
      <c r="F194" s="203" t="s">
        <v>1204</v>
      </c>
      <c r="G194" s="204" t="s">
        <v>332</v>
      </c>
      <c r="H194" s="254"/>
      <c r="I194" s="206"/>
      <c r="J194" s="207">
        <f>ROUND(I194*H194,2)</f>
        <v>0</v>
      </c>
      <c r="K194" s="208"/>
      <c r="L194" s="38"/>
      <c r="M194" s="259" t="s">
        <v>1</v>
      </c>
      <c r="N194" s="260" t="s">
        <v>43</v>
      </c>
      <c r="O194" s="257"/>
      <c r="P194" s="261">
        <f>O194*H194</f>
        <v>0</v>
      </c>
      <c r="Q194" s="261">
        <v>0</v>
      </c>
      <c r="R194" s="261">
        <f>Q194*H194</f>
        <v>0</v>
      </c>
      <c r="S194" s="261">
        <v>0</v>
      </c>
      <c r="T194" s="26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13" t="s">
        <v>226</v>
      </c>
      <c r="AT194" s="213" t="s">
        <v>149</v>
      </c>
      <c r="AU194" s="213" t="s">
        <v>88</v>
      </c>
      <c r="AY194" s="16" t="s">
        <v>148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6" t="s">
        <v>86</v>
      </c>
      <c r="BK194" s="214">
        <f>ROUND(I194*H194,2)</f>
        <v>0</v>
      </c>
      <c r="BL194" s="16" t="s">
        <v>226</v>
      </c>
      <c r="BM194" s="213" t="s">
        <v>1205</v>
      </c>
    </row>
    <row r="195" spans="1:31" s="2" customFormat="1" ht="6.95" customHeight="1">
      <c r="A195" s="33"/>
      <c r="B195" s="53"/>
      <c r="C195" s="54"/>
      <c r="D195" s="54"/>
      <c r="E195" s="54"/>
      <c r="F195" s="54"/>
      <c r="G195" s="54"/>
      <c r="H195" s="54"/>
      <c r="I195" s="151"/>
      <c r="J195" s="54"/>
      <c r="K195" s="54"/>
      <c r="L195" s="38"/>
      <c r="M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</sheetData>
  <sheetProtection password="C1E4" sheet="1" objects="1" scenarios="1" formatColumns="0" formatRows="0" autoFilter="0"/>
  <autoFilter ref="C125:K194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7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6" t="s">
        <v>97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24.95" customHeight="1">
      <c r="B4" s="19"/>
      <c r="D4" s="111" t="s">
        <v>111</v>
      </c>
      <c r="I4" s="107"/>
      <c r="L4" s="19"/>
      <c r="M4" s="112" t="s">
        <v>10</v>
      </c>
      <c r="AT4" s="16" t="s">
        <v>4</v>
      </c>
    </row>
    <row r="5" spans="2:12" s="1" customFormat="1" ht="6.95" customHeight="1">
      <c r="B5" s="19"/>
      <c r="I5" s="107"/>
      <c r="L5" s="19"/>
    </row>
    <row r="6" spans="2:12" s="1" customFormat="1" ht="12" customHeight="1">
      <c r="B6" s="19"/>
      <c r="D6" s="113" t="s">
        <v>16</v>
      </c>
      <c r="I6" s="107"/>
      <c r="L6" s="19"/>
    </row>
    <row r="7" spans="2:12" s="1" customFormat="1" ht="16.5" customHeight="1">
      <c r="B7" s="19"/>
      <c r="E7" s="309" t="str">
        <f>'Rekapitulace zakázky'!K6</f>
        <v>Nové Strašecí ON - oprava</v>
      </c>
      <c r="F7" s="310"/>
      <c r="G7" s="310"/>
      <c r="H7" s="310"/>
      <c r="I7" s="107"/>
      <c r="L7" s="19"/>
    </row>
    <row r="8" spans="1:31" s="2" customFormat="1" ht="12" customHeight="1">
      <c r="A8" s="33"/>
      <c r="B8" s="38"/>
      <c r="C8" s="33"/>
      <c r="D8" s="113" t="s">
        <v>112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11" t="s">
        <v>1206</v>
      </c>
      <c r="F9" s="312"/>
      <c r="G9" s="312"/>
      <c r="H9" s="312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zakázky'!AN8</f>
        <v>25. 2. 2020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29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3" t="s">
        <v>30</v>
      </c>
      <c r="E17" s="33"/>
      <c r="F17" s="33"/>
      <c r="G17" s="33"/>
      <c r="H17" s="33"/>
      <c r="I17" s="116" t="s">
        <v>25</v>
      </c>
      <c r="J17" s="29" t="str">
        <f>'Rekapitulace zakázky'!AN13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13" t="str">
        <f>'Rekapitulace zakázky'!E14</f>
        <v>Vyplň údaj</v>
      </c>
      <c r="F18" s="314"/>
      <c r="G18" s="314"/>
      <c r="H18" s="314"/>
      <c r="I18" s="116" t="s">
        <v>28</v>
      </c>
      <c r="J18" s="29" t="str">
        <f>'Rekapitulace zakázky'!AN14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3" t="s">
        <v>32</v>
      </c>
      <c r="E20" s="33"/>
      <c r="F20" s="33"/>
      <c r="G20" s="33"/>
      <c r="H20" s="33"/>
      <c r="I20" s="116" t="s">
        <v>25</v>
      </c>
      <c r="J20" s="115" t="str">
        <f>IF('Rekapitulace zakázky'!AN16="","",'Rekapitulace zakázky'!AN16)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5" t="str">
        <f>IF('Rekapitulace zakázky'!E17="","",'Rekapitulace zakázky'!E17)</f>
        <v xml:space="preserve"> </v>
      </c>
      <c r="F21" s="33"/>
      <c r="G21" s="33"/>
      <c r="H21" s="33"/>
      <c r="I21" s="116" t="s">
        <v>28</v>
      </c>
      <c r="J21" s="115" t="str">
        <f>IF('Rekapitulace zakázky'!AN17="","",'Rekapitulace zakázky'!AN17)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3" t="s">
        <v>35</v>
      </c>
      <c r="E23" s="33"/>
      <c r="F23" s="33"/>
      <c r="G23" s="33"/>
      <c r="H23" s="33"/>
      <c r="I23" s="116" t="s">
        <v>25</v>
      </c>
      <c r="J23" s="115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5" t="s">
        <v>36</v>
      </c>
      <c r="F24" s="33"/>
      <c r="G24" s="33"/>
      <c r="H24" s="33"/>
      <c r="I24" s="116" t="s">
        <v>28</v>
      </c>
      <c r="J24" s="115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8"/>
      <c r="B27" s="119"/>
      <c r="C27" s="118"/>
      <c r="D27" s="118"/>
      <c r="E27" s="315" t="s">
        <v>1</v>
      </c>
      <c r="F27" s="315"/>
      <c r="G27" s="315"/>
      <c r="H27" s="315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ROUND(J132,2)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8" t="s">
        <v>42</v>
      </c>
      <c r="E33" s="113" t="s">
        <v>43</v>
      </c>
      <c r="F33" s="129">
        <f>ROUND((SUM(BE132:BE225)),2)</f>
        <v>0</v>
      </c>
      <c r="G33" s="33"/>
      <c r="H33" s="33"/>
      <c r="I33" s="130">
        <v>0.21</v>
      </c>
      <c r="J33" s="129">
        <f>ROUND(((SUM(BE132:BE225))*I33),2)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3" t="s">
        <v>44</v>
      </c>
      <c r="F34" s="129">
        <f>ROUND((SUM(BF132:BF225)),2)</f>
        <v>0</v>
      </c>
      <c r="G34" s="33"/>
      <c r="H34" s="33"/>
      <c r="I34" s="130">
        <v>0.15</v>
      </c>
      <c r="J34" s="129">
        <f>ROUND(((SUM(BF132:BF225))*I34),2)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3" t="s">
        <v>45</v>
      </c>
      <c r="F35" s="129">
        <f>ROUND((SUM(BG132:BG225)),2)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3" t="s">
        <v>46</v>
      </c>
      <c r="F36" s="129">
        <f>ROUND((SUM(BH132:BH225)),2)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3" t="s">
        <v>47</v>
      </c>
      <c r="F37" s="129">
        <f>ROUND((SUM(BI132:BI225)),2)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I41" s="107"/>
      <c r="L41" s="19"/>
    </row>
    <row r="42" spans="2:12" s="1" customFormat="1" ht="14.45" customHeight="1">
      <c r="B42" s="19"/>
      <c r="I42" s="107"/>
      <c r="L42" s="19"/>
    </row>
    <row r="43" spans="2:12" s="1" customFormat="1" ht="14.45" customHeight="1">
      <c r="B43" s="19"/>
      <c r="I43" s="107"/>
      <c r="L43" s="19"/>
    </row>
    <row r="44" spans="2:12" s="1" customFormat="1" ht="14.45" customHeight="1">
      <c r="B44" s="19"/>
      <c r="I44" s="107"/>
      <c r="L44" s="19"/>
    </row>
    <row r="45" spans="2:12" s="1" customFormat="1" ht="14.45" customHeight="1">
      <c r="B45" s="19"/>
      <c r="I45" s="107"/>
      <c r="L45" s="19"/>
    </row>
    <row r="46" spans="2:12" s="1" customFormat="1" ht="14.45" customHeight="1">
      <c r="B46" s="19"/>
      <c r="I46" s="107"/>
      <c r="L46" s="19"/>
    </row>
    <row r="47" spans="2:12" s="1" customFormat="1" ht="14.45" customHeight="1">
      <c r="B47" s="19"/>
      <c r="I47" s="107"/>
      <c r="L47" s="19"/>
    </row>
    <row r="48" spans="2:12" s="1" customFormat="1" ht="14.45" customHeight="1">
      <c r="B48" s="19"/>
      <c r="I48" s="107"/>
      <c r="L48" s="19"/>
    </row>
    <row r="49" spans="2:12" s="1" customFormat="1" ht="14.45" customHeight="1">
      <c r="B49" s="19"/>
      <c r="I49" s="107"/>
      <c r="L49" s="19"/>
    </row>
    <row r="50" spans="2:12" s="2" customFormat="1" ht="14.45" customHeight="1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7" t="str">
        <f>E7</f>
        <v>Nové Strašecí ON - oprava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112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86" t="str">
        <f>E9</f>
        <v>004 - Oprava čekárny</v>
      </c>
      <c r="F87" s="306"/>
      <c r="G87" s="306"/>
      <c r="H87" s="306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žst. Nové Strašecí</v>
      </c>
      <c r="G89" s="35"/>
      <c r="H89" s="35"/>
      <c r="I89" s="116" t="s">
        <v>22</v>
      </c>
      <c r="J89" s="65" t="str">
        <f>IF(J12="","",J12)</f>
        <v>25. 2. 2020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Správa železnic, státní organizace</v>
      </c>
      <c r="G91" s="35"/>
      <c r="H91" s="35"/>
      <c r="I91" s="116" t="s">
        <v>32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30</v>
      </c>
      <c r="D92" s="35"/>
      <c r="E92" s="35"/>
      <c r="F92" s="26" t="str">
        <f>IF(E18="","",E18)</f>
        <v>Vyplň údaj</v>
      </c>
      <c r="G92" s="35"/>
      <c r="H92" s="35"/>
      <c r="I92" s="116" t="s">
        <v>35</v>
      </c>
      <c r="J92" s="31" t="str">
        <f>E24</f>
        <v>L. Ulrich, DiS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55" t="s">
        <v>115</v>
      </c>
      <c r="D94" s="156"/>
      <c r="E94" s="156"/>
      <c r="F94" s="156"/>
      <c r="G94" s="156"/>
      <c r="H94" s="156"/>
      <c r="I94" s="157"/>
      <c r="J94" s="158" t="s">
        <v>116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59" t="s">
        <v>117</v>
      </c>
      <c r="D96" s="35"/>
      <c r="E96" s="35"/>
      <c r="F96" s="35"/>
      <c r="G96" s="35"/>
      <c r="H96" s="35"/>
      <c r="I96" s="114"/>
      <c r="J96" s="83">
        <f>J132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118</v>
      </c>
    </row>
    <row r="97" spans="2:12" s="9" customFormat="1" ht="24.95" customHeight="1">
      <c r="B97" s="160"/>
      <c r="C97" s="161"/>
      <c r="D97" s="162" t="s">
        <v>120</v>
      </c>
      <c r="E97" s="163"/>
      <c r="F97" s="163"/>
      <c r="G97" s="163"/>
      <c r="H97" s="163"/>
      <c r="I97" s="164"/>
      <c r="J97" s="165">
        <f>J133</f>
        <v>0</v>
      </c>
      <c r="K97" s="161"/>
      <c r="L97" s="166"/>
    </row>
    <row r="98" spans="2:12" s="10" customFormat="1" ht="19.9" customHeight="1">
      <c r="B98" s="167"/>
      <c r="C98" s="168"/>
      <c r="D98" s="169" t="s">
        <v>526</v>
      </c>
      <c r="E98" s="170"/>
      <c r="F98" s="170"/>
      <c r="G98" s="170"/>
      <c r="H98" s="170"/>
      <c r="I98" s="171"/>
      <c r="J98" s="172">
        <f>J134</f>
        <v>0</v>
      </c>
      <c r="K98" s="168"/>
      <c r="L98" s="173"/>
    </row>
    <row r="99" spans="2:12" s="10" customFormat="1" ht="19.9" customHeight="1">
      <c r="B99" s="167"/>
      <c r="C99" s="168"/>
      <c r="D99" s="169" t="s">
        <v>122</v>
      </c>
      <c r="E99" s="170"/>
      <c r="F99" s="170"/>
      <c r="G99" s="170"/>
      <c r="H99" s="170"/>
      <c r="I99" s="171"/>
      <c r="J99" s="172">
        <f>J142</f>
        <v>0</v>
      </c>
      <c r="K99" s="168"/>
      <c r="L99" s="173"/>
    </row>
    <row r="100" spans="2:12" s="10" customFormat="1" ht="19.9" customHeight="1">
      <c r="B100" s="167"/>
      <c r="C100" s="168"/>
      <c r="D100" s="169" t="s">
        <v>529</v>
      </c>
      <c r="E100" s="170"/>
      <c r="F100" s="170"/>
      <c r="G100" s="170"/>
      <c r="H100" s="170"/>
      <c r="I100" s="171"/>
      <c r="J100" s="172">
        <f>J151</f>
        <v>0</v>
      </c>
      <c r="K100" s="168"/>
      <c r="L100" s="173"/>
    </row>
    <row r="101" spans="2:12" s="10" customFormat="1" ht="19.9" customHeight="1">
      <c r="B101" s="167"/>
      <c r="C101" s="168"/>
      <c r="D101" s="169" t="s">
        <v>124</v>
      </c>
      <c r="E101" s="170"/>
      <c r="F101" s="170"/>
      <c r="G101" s="170"/>
      <c r="H101" s="170"/>
      <c r="I101" s="171"/>
      <c r="J101" s="172">
        <f>J157</f>
        <v>0</v>
      </c>
      <c r="K101" s="168"/>
      <c r="L101" s="173"/>
    </row>
    <row r="102" spans="2:12" s="9" customFormat="1" ht="24.95" customHeight="1">
      <c r="B102" s="160"/>
      <c r="C102" s="161"/>
      <c r="D102" s="162" t="s">
        <v>125</v>
      </c>
      <c r="E102" s="163"/>
      <c r="F102" s="163"/>
      <c r="G102" s="163"/>
      <c r="H102" s="163"/>
      <c r="I102" s="164"/>
      <c r="J102" s="165">
        <f>J159</f>
        <v>0</v>
      </c>
      <c r="K102" s="161"/>
      <c r="L102" s="166"/>
    </row>
    <row r="103" spans="2:12" s="10" customFormat="1" ht="19.9" customHeight="1">
      <c r="B103" s="167"/>
      <c r="C103" s="168"/>
      <c r="D103" s="169" t="s">
        <v>1207</v>
      </c>
      <c r="E103" s="170"/>
      <c r="F103" s="170"/>
      <c r="G103" s="170"/>
      <c r="H103" s="170"/>
      <c r="I103" s="171"/>
      <c r="J103" s="172">
        <f>J160</f>
        <v>0</v>
      </c>
      <c r="K103" s="168"/>
      <c r="L103" s="173"/>
    </row>
    <row r="104" spans="2:12" s="10" customFormat="1" ht="19.9" customHeight="1">
      <c r="B104" s="167"/>
      <c r="C104" s="168"/>
      <c r="D104" s="169" t="s">
        <v>1208</v>
      </c>
      <c r="E104" s="170"/>
      <c r="F104" s="170"/>
      <c r="G104" s="170"/>
      <c r="H104" s="170"/>
      <c r="I104" s="171"/>
      <c r="J104" s="172">
        <f>J166</f>
        <v>0</v>
      </c>
      <c r="K104" s="168"/>
      <c r="L104" s="173"/>
    </row>
    <row r="105" spans="2:12" s="10" customFormat="1" ht="19.9" customHeight="1">
      <c r="B105" s="167"/>
      <c r="C105" s="168"/>
      <c r="D105" s="169" t="s">
        <v>1209</v>
      </c>
      <c r="E105" s="170"/>
      <c r="F105" s="170"/>
      <c r="G105" s="170"/>
      <c r="H105" s="170"/>
      <c r="I105" s="171"/>
      <c r="J105" s="172">
        <f>J168</f>
        <v>0</v>
      </c>
      <c r="K105" s="168"/>
      <c r="L105" s="173"/>
    </row>
    <row r="106" spans="2:12" s="10" customFormat="1" ht="19.9" customHeight="1">
      <c r="B106" s="167"/>
      <c r="C106" s="168"/>
      <c r="D106" s="169" t="s">
        <v>533</v>
      </c>
      <c r="E106" s="170"/>
      <c r="F106" s="170"/>
      <c r="G106" s="170"/>
      <c r="H106" s="170"/>
      <c r="I106" s="171"/>
      <c r="J106" s="172">
        <f>J173</f>
        <v>0</v>
      </c>
      <c r="K106" s="168"/>
      <c r="L106" s="173"/>
    </row>
    <row r="107" spans="2:12" s="10" customFormat="1" ht="19.9" customHeight="1">
      <c r="B107" s="167"/>
      <c r="C107" s="168"/>
      <c r="D107" s="169" t="s">
        <v>130</v>
      </c>
      <c r="E107" s="170"/>
      <c r="F107" s="170"/>
      <c r="G107" s="170"/>
      <c r="H107" s="170"/>
      <c r="I107" s="171"/>
      <c r="J107" s="172">
        <f>J179</f>
        <v>0</v>
      </c>
      <c r="K107" s="168"/>
      <c r="L107" s="173"/>
    </row>
    <row r="108" spans="2:12" s="10" customFormat="1" ht="19.9" customHeight="1">
      <c r="B108" s="167"/>
      <c r="C108" s="168"/>
      <c r="D108" s="169" t="s">
        <v>1210</v>
      </c>
      <c r="E108" s="170"/>
      <c r="F108" s="170"/>
      <c r="G108" s="170"/>
      <c r="H108" s="170"/>
      <c r="I108" s="171"/>
      <c r="J108" s="172">
        <f>J185</f>
        <v>0</v>
      </c>
      <c r="K108" s="168"/>
      <c r="L108" s="173"/>
    </row>
    <row r="109" spans="2:12" s="10" customFormat="1" ht="19.9" customHeight="1">
      <c r="B109" s="167"/>
      <c r="C109" s="168"/>
      <c r="D109" s="169" t="s">
        <v>1211</v>
      </c>
      <c r="E109" s="170"/>
      <c r="F109" s="170"/>
      <c r="G109" s="170"/>
      <c r="H109" s="170"/>
      <c r="I109" s="171"/>
      <c r="J109" s="172">
        <f>J198</f>
        <v>0</v>
      </c>
      <c r="K109" s="168"/>
      <c r="L109" s="173"/>
    </row>
    <row r="110" spans="2:12" s="10" customFormat="1" ht="19.9" customHeight="1">
      <c r="B110" s="167"/>
      <c r="C110" s="168"/>
      <c r="D110" s="169" t="s">
        <v>535</v>
      </c>
      <c r="E110" s="170"/>
      <c r="F110" s="170"/>
      <c r="G110" s="170"/>
      <c r="H110" s="170"/>
      <c r="I110" s="171"/>
      <c r="J110" s="172">
        <f>J205</f>
        <v>0</v>
      </c>
      <c r="K110" s="168"/>
      <c r="L110" s="173"/>
    </row>
    <row r="111" spans="2:12" s="10" customFormat="1" ht="19.9" customHeight="1">
      <c r="B111" s="167"/>
      <c r="C111" s="168"/>
      <c r="D111" s="169" t="s">
        <v>1212</v>
      </c>
      <c r="E111" s="170"/>
      <c r="F111" s="170"/>
      <c r="G111" s="170"/>
      <c r="H111" s="170"/>
      <c r="I111" s="171"/>
      <c r="J111" s="172">
        <f>J210</f>
        <v>0</v>
      </c>
      <c r="K111" s="168"/>
      <c r="L111" s="173"/>
    </row>
    <row r="112" spans="2:12" s="9" customFormat="1" ht="24.95" customHeight="1">
      <c r="B112" s="160"/>
      <c r="C112" s="161"/>
      <c r="D112" s="162" t="s">
        <v>537</v>
      </c>
      <c r="E112" s="163"/>
      <c r="F112" s="163"/>
      <c r="G112" s="163"/>
      <c r="H112" s="163"/>
      <c r="I112" s="164"/>
      <c r="J112" s="165">
        <f>J218</f>
        <v>0</v>
      </c>
      <c r="K112" s="161"/>
      <c r="L112" s="166"/>
    </row>
    <row r="113" spans="1:31" s="2" customFormat="1" ht="21.75" customHeight="1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53"/>
      <c r="C114" s="54"/>
      <c r="D114" s="54"/>
      <c r="E114" s="54"/>
      <c r="F114" s="54"/>
      <c r="G114" s="54"/>
      <c r="H114" s="54"/>
      <c r="I114" s="151"/>
      <c r="J114" s="54"/>
      <c r="K114" s="54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5" customHeight="1">
      <c r="A118" s="33"/>
      <c r="B118" s="55"/>
      <c r="C118" s="56"/>
      <c r="D118" s="56"/>
      <c r="E118" s="56"/>
      <c r="F118" s="56"/>
      <c r="G118" s="56"/>
      <c r="H118" s="56"/>
      <c r="I118" s="154"/>
      <c r="J118" s="56"/>
      <c r="K118" s="56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5" customHeight="1">
      <c r="A119" s="33"/>
      <c r="B119" s="34"/>
      <c r="C119" s="22" t="s">
        <v>132</v>
      </c>
      <c r="D119" s="35"/>
      <c r="E119" s="35"/>
      <c r="F119" s="35"/>
      <c r="G119" s="35"/>
      <c r="H119" s="35"/>
      <c r="I119" s="114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5"/>
      <c r="D120" s="35"/>
      <c r="E120" s="35"/>
      <c r="F120" s="35"/>
      <c r="G120" s="35"/>
      <c r="H120" s="35"/>
      <c r="I120" s="114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16</v>
      </c>
      <c r="D121" s="35"/>
      <c r="E121" s="35"/>
      <c r="F121" s="35"/>
      <c r="G121" s="35"/>
      <c r="H121" s="35"/>
      <c r="I121" s="114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5"/>
      <c r="D122" s="35"/>
      <c r="E122" s="307" t="str">
        <f>E7</f>
        <v>Nové Strašecí ON - oprava</v>
      </c>
      <c r="F122" s="308"/>
      <c r="G122" s="308"/>
      <c r="H122" s="308"/>
      <c r="I122" s="114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112</v>
      </c>
      <c r="D123" s="35"/>
      <c r="E123" s="35"/>
      <c r="F123" s="35"/>
      <c r="G123" s="35"/>
      <c r="H123" s="35"/>
      <c r="I123" s="114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5"/>
      <c r="D124" s="35"/>
      <c r="E124" s="286" t="str">
        <f>E9</f>
        <v>004 - Oprava čekárny</v>
      </c>
      <c r="F124" s="306"/>
      <c r="G124" s="306"/>
      <c r="H124" s="306"/>
      <c r="I124" s="114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5"/>
      <c r="D125" s="35"/>
      <c r="E125" s="35"/>
      <c r="F125" s="35"/>
      <c r="G125" s="35"/>
      <c r="H125" s="35"/>
      <c r="I125" s="114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20</v>
      </c>
      <c r="D126" s="35"/>
      <c r="E126" s="35"/>
      <c r="F126" s="26" t="str">
        <f>F12</f>
        <v>žst. Nové Strašecí</v>
      </c>
      <c r="G126" s="35"/>
      <c r="H126" s="35"/>
      <c r="I126" s="116" t="s">
        <v>22</v>
      </c>
      <c r="J126" s="65" t="str">
        <f>IF(J12="","",J12)</f>
        <v>25. 2. 2020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5"/>
      <c r="D127" s="35"/>
      <c r="E127" s="35"/>
      <c r="F127" s="35"/>
      <c r="G127" s="35"/>
      <c r="H127" s="35"/>
      <c r="I127" s="114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24</v>
      </c>
      <c r="D128" s="35"/>
      <c r="E128" s="35"/>
      <c r="F128" s="26" t="str">
        <f>E15</f>
        <v>Správa železnic, státní organizace</v>
      </c>
      <c r="G128" s="35"/>
      <c r="H128" s="35"/>
      <c r="I128" s="116" t="s">
        <v>32</v>
      </c>
      <c r="J128" s="31" t="str">
        <f>E21</f>
        <v xml:space="preserve"> </v>
      </c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5.2" customHeight="1">
      <c r="A129" s="33"/>
      <c r="B129" s="34"/>
      <c r="C129" s="28" t="s">
        <v>30</v>
      </c>
      <c r="D129" s="35"/>
      <c r="E129" s="35"/>
      <c r="F129" s="26" t="str">
        <f>IF(E18="","",E18)</f>
        <v>Vyplň údaj</v>
      </c>
      <c r="G129" s="35"/>
      <c r="H129" s="35"/>
      <c r="I129" s="116" t="s">
        <v>35</v>
      </c>
      <c r="J129" s="31" t="str">
        <f>E24</f>
        <v>L. Ulrich, DiS</v>
      </c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0.35" customHeight="1">
      <c r="A130" s="33"/>
      <c r="B130" s="34"/>
      <c r="C130" s="35"/>
      <c r="D130" s="35"/>
      <c r="E130" s="35"/>
      <c r="F130" s="35"/>
      <c r="G130" s="35"/>
      <c r="H130" s="35"/>
      <c r="I130" s="114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11" customFormat="1" ht="29.25" customHeight="1">
      <c r="A131" s="174"/>
      <c r="B131" s="175"/>
      <c r="C131" s="176" t="s">
        <v>133</v>
      </c>
      <c r="D131" s="177" t="s">
        <v>63</v>
      </c>
      <c r="E131" s="177" t="s">
        <v>59</v>
      </c>
      <c r="F131" s="177" t="s">
        <v>60</v>
      </c>
      <c r="G131" s="177" t="s">
        <v>134</v>
      </c>
      <c r="H131" s="177" t="s">
        <v>135</v>
      </c>
      <c r="I131" s="178" t="s">
        <v>136</v>
      </c>
      <c r="J131" s="179" t="s">
        <v>116</v>
      </c>
      <c r="K131" s="180" t="s">
        <v>137</v>
      </c>
      <c r="L131" s="181"/>
      <c r="M131" s="74" t="s">
        <v>1</v>
      </c>
      <c r="N131" s="75" t="s">
        <v>42</v>
      </c>
      <c r="O131" s="75" t="s">
        <v>138</v>
      </c>
      <c r="P131" s="75" t="s">
        <v>139</v>
      </c>
      <c r="Q131" s="75" t="s">
        <v>140</v>
      </c>
      <c r="R131" s="75" t="s">
        <v>141</v>
      </c>
      <c r="S131" s="75" t="s">
        <v>142</v>
      </c>
      <c r="T131" s="76" t="s">
        <v>143</v>
      </c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</row>
    <row r="132" spans="1:63" s="2" customFormat="1" ht="22.9" customHeight="1">
      <c r="A132" s="33"/>
      <c r="B132" s="34"/>
      <c r="C132" s="81" t="s">
        <v>144</v>
      </c>
      <c r="D132" s="35"/>
      <c r="E132" s="35"/>
      <c r="F132" s="35"/>
      <c r="G132" s="35"/>
      <c r="H132" s="35"/>
      <c r="I132" s="114"/>
      <c r="J132" s="182">
        <f>BK132</f>
        <v>0</v>
      </c>
      <c r="K132" s="35"/>
      <c r="L132" s="38"/>
      <c r="M132" s="77"/>
      <c r="N132" s="183"/>
      <c r="O132" s="78"/>
      <c r="P132" s="184">
        <f>P133+P159+P218</f>
        <v>0</v>
      </c>
      <c r="Q132" s="78"/>
      <c r="R132" s="184">
        <f>R133+R159+R218</f>
        <v>4.622572159999999</v>
      </c>
      <c r="S132" s="78"/>
      <c r="T132" s="185">
        <f>T133+T159+T218</f>
        <v>4.076916000000001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77</v>
      </c>
      <c r="AU132" s="16" t="s">
        <v>118</v>
      </c>
      <c r="BK132" s="186">
        <f>BK133+BK159+BK218</f>
        <v>0</v>
      </c>
    </row>
    <row r="133" spans="2:63" s="12" customFormat="1" ht="25.9" customHeight="1">
      <c r="B133" s="187"/>
      <c r="C133" s="188"/>
      <c r="D133" s="189" t="s">
        <v>77</v>
      </c>
      <c r="E133" s="190" t="s">
        <v>155</v>
      </c>
      <c r="F133" s="190" t="s">
        <v>156</v>
      </c>
      <c r="G133" s="188"/>
      <c r="H133" s="188"/>
      <c r="I133" s="191"/>
      <c r="J133" s="192">
        <f>BK133</f>
        <v>0</v>
      </c>
      <c r="K133" s="188"/>
      <c r="L133" s="193"/>
      <c r="M133" s="194"/>
      <c r="N133" s="195"/>
      <c r="O133" s="195"/>
      <c r="P133" s="196">
        <f>P134+P142+P151+P157</f>
        <v>0</v>
      </c>
      <c r="Q133" s="195"/>
      <c r="R133" s="196">
        <f>R134+R142+R151+R157</f>
        <v>3.0376983999999996</v>
      </c>
      <c r="S133" s="195"/>
      <c r="T133" s="197">
        <f>T134+T142+T151+T157</f>
        <v>3.9772000000000003</v>
      </c>
      <c r="AR133" s="198" t="s">
        <v>86</v>
      </c>
      <c r="AT133" s="199" t="s">
        <v>77</v>
      </c>
      <c r="AU133" s="199" t="s">
        <v>78</v>
      </c>
      <c r="AY133" s="198" t="s">
        <v>148</v>
      </c>
      <c r="BK133" s="200">
        <f>BK134+BK142+BK151+BK157</f>
        <v>0</v>
      </c>
    </row>
    <row r="134" spans="2:63" s="12" customFormat="1" ht="22.9" customHeight="1">
      <c r="B134" s="187"/>
      <c r="C134" s="188"/>
      <c r="D134" s="189" t="s">
        <v>77</v>
      </c>
      <c r="E134" s="219" t="s">
        <v>179</v>
      </c>
      <c r="F134" s="219" t="s">
        <v>547</v>
      </c>
      <c r="G134" s="188"/>
      <c r="H134" s="188"/>
      <c r="I134" s="191"/>
      <c r="J134" s="220">
        <f>BK134</f>
        <v>0</v>
      </c>
      <c r="K134" s="188"/>
      <c r="L134" s="193"/>
      <c r="M134" s="194"/>
      <c r="N134" s="195"/>
      <c r="O134" s="195"/>
      <c r="P134" s="196">
        <f>SUM(P135:P141)</f>
        <v>0</v>
      </c>
      <c r="Q134" s="195"/>
      <c r="R134" s="196">
        <f>SUM(R135:R141)</f>
        <v>3.0333599999999996</v>
      </c>
      <c r="S134" s="195"/>
      <c r="T134" s="197">
        <f>SUM(T135:T141)</f>
        <v>0</v>
      </c>
      <c r="AR134" s="198" t="s">
        <v>86</v>
      </c>
      <c r="AT134" s="199" t="s">
        <v>77</v>
      </c>
      <c r="AU134" s="199" t="s">
        <v>86</v>
      </c>
      <c r="AY134" s="198" t="s">
        <v>148</v>
      </c>
      <c r="BK134" s="200">
        <f>SUM(BK135:BK141)</f>
        <v>0</v>
      </c>
    </row>
    <row r="135" spans="1:65" s="2" customFormat="1" ht="21.75" customHeight="1">
      <c r="A135" s="33"/>
      <c r="B135" s="34"/>
      <c r="C135" s="201" t="s">
        <v>86</v>
      </c>
      <c r="D135" s="201" t="s">
        <v>149</v>
      </c>
      <c r="E135" s="202" t="s">
        <v>1213</v>
      </c>
      <c r="F135" s="203" t="s">
        <v>1214</v>
      </c>
      <c r="G135" s="204" t="s">
        <v>186</v>
      </c>
      <c r="H135" s="205">
        <v>83.6</v>
      </c>
      <c r="I135" s="206"/>
      <c r="J135" s="207">
        <f>ROUND(I135*H135,2)</f>
        <v>0</v>
      </c>
      <c r="K135" s="208"/>
      <c r="L135" s="38"/>
      <c r="M135" s="209" t="s">
        <v>1</v>
      </c>
      <c r="N135" s="210" t="s">
        <v>43</v>
      </c>
      <c r="O135" s="70"/>
      <c r="P135" s="211">
        <f>O135*H135</f>
        <v>0</v>
      </c>
      <c r="Q135" s="211">
        <v>0.0262</v>
      </c>
      <c r="R135" s="211">
        <f>Q135*H135</f>
        <v>2.19032</v>
      </c>
      <c r="S135" s="211">
        <v>0</v>
      </c>
      <c r="T135" s="21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3" t="s">
        <v>147</v>
      </c>
      <c r="AT135" s="213" t="s">
        <v>149</v>
      </c>
      <c r="AU135" s="213" t="s">
        <v>88</v>
      </c>
      <c r="AY135" s="16" t="s">
        <v>148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6" t="s">
        <v>86</v>
      </c>
      <c r="BK135" s="214">
        <f>ROUND(I135*H135,2)</f>
        <v>0</v>
      </c>
      <c r="BL135" s="16" t="s">
        <v>147</v>
      </c>
      <c r="BM135" s="213" t="s">
        <v>1215</v>
      </c>
    </row>
    <row r="136" spans="2:51" s="13" customFormat="1" ht="12">
      <c r="B136" s="221"/>
      <c r="C136" s="222"/>
      <c r="D136" s="215" t="s">
        <v>163</v>
      </c>
      <c r="E136" s="223" t="s">
        <v>1</v>
      </c>
      <c r="F136" s="224" t="s">
        <v>1216</v>
      </c>
      <c r="G136" s="222"/>
      <c r="H136" s="225">
        <v>83.6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163</v>
      </c>
      <c r="AU136" s="231" t="s">
        <v>88</v>
      </c>
      <c r="AV136" s="13" t="s">
        <v>88</v>
      </c>
      <c r="AW136" s="13" t="s">
        <v>34</v>
      </c>
      <c r="AX136" s="13" t="s">
        <v>86</v>
      </c>
      <c r="AY136" s="231" t="s">
        <v>148</v>
      </c>
    </row>
    <row r="137" spans="1:65" s="2" customFormat="1" ht="21.75" customHeight="1">
      <c r="A137" s="33"/>
      <c r="B137" s="34"/>
      <c r="C137" s="201" t="s">
        <v>88</v>
      </c>
      <c r="D137" s="201" t="s">
        <v>149</v>
      </c>
      <c r="E137" s="202" t="s">
        <v>1217</v>
      </c>
      <c r="F137" s="203" t="s">
        <v>1218</v>
      </c>
      <c r="G137" s="204" t="s">
        <v>186</v>
      </c>
      <c r="H137" s="205">
        <v>26.4</v>
      </c>
      <c r="I137" s="206"/>
      <c r="J137" s="207">
        <f>ROUND(I137*H137,2)</f>
        <v>0</v>
      </c>
      <c r="K137" s="208"/>
      <c r="L137" s="38"/>
      <c r="M137" s="209" t="s">
        <v>1</v>
      </c>
      <c r="N137" s="210" t="s">
        <v>43</v>
      </c>
      <c r="O137" s="70"/>
      <c r="P137" s="211">
        <f>O137*H137</f>
        <v>0</v>
      </c>
      <c r="Q137" s="211">
        <v>0.00546</v>
      </c>
      <c r="R137" s="211">
        <f>Q137*H137</f>
        <v>0.144144</v>
      </c>
      <c r="S137" s="211">
        <v>0</v>
      </c>
      <c r="T137" s="21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3" t="s">
        <v>147</v>
      </c>
      <c r="AT137" s="213" t="s">
        <v>149</v>
      </c>
      <c r="AU137" s="213" t="s">
        <v>88</v>
      </c>
      <c r="AY137" s="16" t="s">
        <v>148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6" t="s">
        <v>86</v>
      </c>
      <c r="BK137" s="214">
        <f>ROUND(I137*H137,2)</f>
        <v>0</v>
      </c>
      <c r="BL137" s="16" t="s">
        <v>147</v>
      </c>
      <c r="BM137" s="213" t="s">
        <v>1219</v>
      </c>
    </row>
    <row r="138" spans="2:51" s="13" customFormat="1" ht="12">
      <c r="B138" s="221"/>
      <c r="C138" s="222"/>
      <c r="D138" s="215" t="s">
        <v>163</v>
      </c>
      <c r="E138" s="223" t="s">
        <v>1</v>
      </c>
      <c r="F138" s="224" t="s">
        <v>1220</v>
      </c>
      <c r="G138" s="222"/>
      <c r="H138" s="225">
        <v>26.4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163</v>
      </c>
      <c r="AU138" s="231" t="s">
        <v>88</v>
      </c>
      <c r="AV138" s="13" t="s">
        <v>88</v>
      </c>
      <c r="AW138" s="13" t="s">
        <v>34</v>
      </c>
      <c r="AX138" s="13" t="s">
        <v>86</v>
      </c>
      <c r="AY138" s="231" t="s">
        <v>148</v>
      </c>
    </row>
    <row r="139" spans="1:65" s="2" customFormat="1" ht="21.75" customHeight="1">
      <c r="A139" s="33"/>
      <c r="B139" s="34"/>
      <c r="C139" s="201" t="s">
        <v>157</v>
      </c>
      <c r="D139" s="201" t="s">
        <v>149</v>
      </c>
      <c r="E139" s="202" t="s">
        <v>1221</v>
      </c>
      <c r="F139" s="203" t="s">
        <v>1222</v>
      </c>
      <c r="G139" s="204" t="s">
        <v>186</v>
      </c>
      <c r="H139" s="205">
        <v>83.6</v>
      </c>
      <c r="I139" s="206"/>
      <c r="J139" s="207">
        <f>ROUND(I139*H139,2)</f>
        <v>0</v>
      </c>
      <c r="K139" s="208"/>
      <c r="L139" s="38"/>
      <c r="M139" s="209" t="s">
        <v>1</v>
      </c>
      <c r="N139" s="210" t="s">
        <v>43</v>
      </c>
      <c r="O139" s="70"/>
      <c r="P139" s="211">
        <f>O139*H139</f>
        <v>0</v>
      </c>
      <c r="Q139" s="211">
        <v>0.00047</v>
      </c>
      <c r="R139" s="211">
        <f>Q139*H139</f>
        <v>0.039291999999999994</v>
      </c>
      <c r="S139" s="211">
        <v>0</v>
      </c>
      <c r="T139" s="21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3" t="s">
        <v>147</v>
      </c>
      <c r="AT139" s="213" t="s">
        <v>149</v>
      </c>
      <c r="AU139" s="213" t="s">
        <v>88</v>
      </c>
      <c r="AY139" s="16" t="s">
        <v>148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6" t="s">
        <v>86</v>
      </c>
      <c r="BK139" s="214">
        <f>ROUND(I139*H139,2)</f>
        <v>0</v>
      </c>
      <c r="BL139" s="16" t="s">
        <v>147</v>
      </c>
      <c r="BM139" s="213" t="s">
        <v>1223</v>
      </c>
    </row>
    <row r="140" spans="1:65" s="2" customFormat="1" ht="21.75" customHeight="1">
      <c r="A140" s="33"/>
      <c r="B140" s="34"/>
      <c r="C140" s="201" t="s">
        <v>147</v>
      </c>
      <c r="D140" s="201" t="s">
        <v>149</v>
      </c>
      <c r="E140" s="202" t="s">
        <v>1224</v>
      </c>
      <c r="F140" s="203" t="s">
        <v>1225</v>
      </c>
      <c r="G140" s="204" t="s">
        <v>186</v>
      </c>
      <c r="H140" s="205">
        <v>83.6</v>
      </c>
      <c r="I140" s="206"/>
      <c r="J140" s="207">
        <f>ROUND(I140*H140,2)</f>
        <v>0</v>
      </c>
      <c r="K140" s="208"/>
      <c r="L140" s="38"/>
      <c r="M140" s="209" t="s">
        <v>1</v>
      </c>
      <c r="N140" s="210" t="s">
        <v>43</v>
      </c>
      <c r="O140" s="70"/>
      <c r="P140" s="211">
        <f>O140*H140</f>
        <v>0</v>
      </c>
      <c r="Q140" s="211">
        <v>0.00489</v>
      </c>
      <c r="R140" s="211">
        <f>Q140*H140</f>
        <v>0.408804</v>
      </c>
      <c r="S140" s="211">
        <v>0</v>
      </c>
      <c r="T140" s="21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3" t="s">
        <v>147</v>
      </c>
      <c r="AT140" s="213" t="s">
        <v>149</v>
      </c>
      <c r="AU140" s="213" t="s">
        <v>88</v>
      </c>
      <c r="AY140" s="16" t="s">
        <v>148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6" t="s">
        <v>86</v>
      </c>
      <c r="BK140" s="214">
        <f>ROUND(I140*H140,2)</f>
        <v>0</v>
      </c>
      <c r="BL140" s="16" t="s">
        <v>147</v>
      </c>
      <c r="BM140" s="213" t="s">
        <v>1226</v>
      </c>
    </row>
    <row r="141" spans="1:65" s="2" customFormat="1" ht="21.75" customHeight="1">
      <c r="A141" s="33"/>
      <c r="B141" s="34"/>
      <c r="C141" s="201" t="s">
        <v>175</v>
      </c>
      <c r="D141" s="201" t="s">
        <v>149</v>
      </c>
      <c r="E141" s="202" t="s">
        <v>1227</v>
      </c>
      <c r="F141" s="203" t="s">
        <v>1228</v>
      </c>
      <c r="G141" s="204" t="s">
        <v>186</v>
      </c>
      <c r="H141" s="205">
        <v>83.6</v>
      </c>
      <c r="I141" s="206"/>
      <c r="J141" s="207">
        <f>ROUND(I141*H141,2)</f>
        <v>0</v>
      </c>
      <c r="K141" s="208"/>
      <c r="L141" s="38"/>
      <c r="M141" s="209" t="s">
        <v>1</v>
      </c>
      <c r="N141" s="210" t="s">
        <v>43</v>
      </c>
      <c r="O141" s="70"/>
      <c r="P141" s="211">
        <f>O141*H141</f>
        <v>0</v>
      </c>
      <c r="Q141" s="211">
        <v>0.003</v>
      </c>
      <c r="R141" s="211">
        <f>Q141*H141</f>
        <v>0.25079999999999997</v>
      </c>
      <c r="S141" s="211">
        <v>0</v>
      </c>
      <c r="T141" s="21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3" t="s">
        <v>147</v>
      </c>
      <c r="AT141" s="213" t="s">
        <v>149</v>
      </c>
      <c r="AU141" s="213" t="s">
        <v>88</v>
      </c>
      <c r="AY141" s="16" t="s">
        <v>148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6" t="s">
        <v>86</v>
      </c>
      <c r="BK141" s="214">
        <f>ROUND(I141*H141,2)</f>
        <v>0</v>
      </c>
      <c r="BL141" s="16" t="s">
        <v>147</v>
      </c>
      <c r="BM141" s="213" t="s">
        <v>1229</v>
      </c>
    </row>
    <row r="142" spans="2:63" s="12" customFormat="1" ht="22.9" customHeight="1">
      <c r="B142" s="187"/>
      <c r="C142" s="188"/>
      <c r="D142" s="189" t="s">
        <v>77</v>
      </c>
      <c r="E142" s="219" t="s">
        <v>169</v>
      </c>
      <c r="F142" s="219" t="s">
        <v>170</v>
      </c>
      <c r="G142" s="188"/>
      <c r="H142" s="188"/>
      <c r="I142" s="191"/>
      <c r="J142" s="220">
        <f>BK142</f>
        <v>0</v>
      </c>
      <c r="K142" s="188"/>
      <c r="L142" s="193"/>
      <c r="M142" s="194"/>
      <c r="N142" s="195"/>
      <c r="O142" s="195"/>
      <c r="P142" s="196">
        <f>SUM(P143:P150)</f>
        <v>0</v>
      </c>
      <c r="Q142" s="195"/>
      <c r="R142" s="196">
        <f>SUM(R143:R150)</f>
        <v>0.004338399999999999</v>
      </c>
      <c r="S142" s="195"/>
      <c r="T142" s="197">
        <f>SUM(T143:T150)</f>
        <v>3.9772000000000003</v>
      </c>
      <c r="AR142" s="198" t="s">
        <v>86</v>
      </c>
      <c r="AT142" s="199" t="s">
        <v>77</v>
      </c>
      <c r="AU142" s="199" t="s">
        <v>86</v>
      </c>
      <c r="AY142" s="198" t="s">
        <v>148</v>
      </c>
      <c r="BK142" s="200">
        <f>SUM(BK143:BK150)</f>
        <v>0</v>
      </c>
    </row>
    <row r="143" spans="1:65" s="2" customFormat="1" ht="33" customHeight="1">
      <c r="A143" s="33"/>
      <c r="B143" s="34"/>
      <c r="C143" s="201" t="s">
        <v>179</v>
      </c>
      <c r="D143" s="201" t="s">
        <v>149</v>
      </c>
      <c r="E143" s="202" t="s">
        <v>1230</v>
      </c>
      <c r="F143" s="203" t="s">
        <v>1231</v>
      </c>
      <c r="G143" s="204" t="s">
        <v>173</v>
      </c>
      <c r="H143" s="205">
        <v>1</v>
      </c>
      <c r="I143" s="206"/>
      <c r="J143" s="207">
        <f>ROUND(I143*H143,2)</f>
        <v>0</v>
      </c>
      <c r="K143" s="208"/>
      <c r="L143" s="38"/>
      <c r="M143" s="209" t="s">
        <v>1</v>
      </c>
      <c r="N143" s="210" t="s">
        <v>43</v>
      </c>
      <c r="O143" s="70"/>
      <c r="P143" s="211">
        <f>O143*H143</f>
        <v>0</v>
      </c>
      <c r="Q143" s="211">
        <v>0</v>
      </c>
      <c r="R143" s="211">
        <f>Q143*H143</f>
        <v>0</v>
      </c>
      <c r="S143" s="211">
        <v>0.068</v>
      </c>
      <c r="T143" s="212">
        <f>S143*H143</f>
        <v>0.068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3" t="s">
        <v>147</v>
      </c>
      <c r="AT143" s="213" t="s">
        <v>149</v>
      </c>
      <c r="AU143" s="213" t="s">
        <v>88</v>
      </c>
      <c r="AY143" s="16" t="s">
        <v>148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6" t="s">
        <v>86</v>
      </c>
      <c r="BK143" s="214">
        <f>ROUND(I143*H143,2)</f>
        <v>0</v>
      </c>
      <c r="BL143" s="16" t="s">
        <v>147</v>
      </c>
      <c r="BM143" s="213" t="s">
        <v>1232</v>
      </c>
    </row>
    <row r="144" spans="1:65" s="2" customFormat="1" ht="21.75" customHeight="1">
      <c r="A144" s="33"/>
      <c r="B144" s="34"/>
      <c r="C144" s="201" t="s">
        <v>183</v>
      </c>
      <c r="D144" s="201" t="s">
        <v>149</v>
      </c>
      <c r="E144" s="202" t="s">
        <v>1233</v>
      </c>
      <c r="F144" s="203" t="s">
        <v>1234</v>
      </c>
      <c r="G144" s="204" t="s">
        <v>186</v>
      </c>
      <c r="H144" s="205">
        <v>25.52</v>
      </c>
      <c r="I144" s="206"/>
      <c r="J144" s="207">
        <f>ROUND(I144*H144,2)</f>
        <v>0</v>
      </c>
      <c r="K144" s="208"/>
      <c r="L144" s="38"/>
      <c r="M144" s="209" t="s">
        <v>1</v>
      </c>
      <c r="N144" s="210" t="s">
        <v>43</v>
      </c>
      <c r="O144" s="70"/>
      <c r="P144" s="211">
        <f>O144*H144</f>
        <v>0</v>
      </c>
      <c r="Q144" s="211">
        <v>0</v>
      </c>
      <c r="R144" s="211">
        <f>Q144*H144</f>
        <v>0</v>
      </c>
      <c r="S144" s="211">
        <v>0.05</v>
      </c>
      <c r="T144" s="212">
        <f>S144*H144</f>
        <v>1.276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3" t="s">
        <v>147</v>
      </c>
      <c r="AT144" s="213" t="s">
        <v>149</v>
      </c>
      <c r="AU144" s="213" t="s">
        <v>88</v>
      </c>
      <c r="AY144" s="16" t="s">
        <v>148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6" t="s">
        <v>86</v>
      </c>
      <c r="BK144" s="214">
        <f>ROUND(I144*H144,2)</f>
        <v>0</v>
      </c>
      <c r="BL144" s="16" t="s">
        <v>147</v>
      </c>
      <c r="BM144" s="213" t="s">
        <v>1235</v>
      </c>
    </row>
    <row r="145" spans="2:51" s="13" customFormat="1" ht="12">
      <c r="B145" s="221"/>
      <c r="C145" s="222"/>
      <c r="D145" s="215" t="s">
        <v>163</v>
      </c>
      <c r="E145" s="223" t="s">
        <v>1</v>
      </c>
      <c r="F145" s="224" t="s">
        <v>1236</v>
      </c>
      <c r="G145" s="222"/>
      <c r="H145" s="225">
        <v>25.52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163</v>
      </c>
      <c r="AU145" s="231" t="s">
        <v>88</v>
      </c>
      <c r="AV145" s="13" t="s">
        <v>88</v>
      </c>
      <c r="AW145" s="13" t="s">
        <v>34</v>
      </c>
      <c r="AX145" s="13" t="s">
        <v>86</v>
      </c>
      <c r="AY145" s="231" t="s">
        <v>148</v>
      </c>
    </row>
    <row r="146" spans="1:65" s="2" customFormat="1" ht="21.75" customHeight="1">
      <c r="A146" s="33"/>
      <c r="B146" s="34"/>
      <c r="C146" s="201" t="s">
        <v>191</v>
      </c>
      <c r="D146" s="201" t="s">
        <v>149</v>
      </c>
      <c r="E146" s="202" t="s">
        <v>1237</v>
      </c>
      <c r="F146" s="203" t="s">
        <v>1238</v>
      </c>
      <c r="G146" s="204" t="s">
        <v>186</v>
      </c>
      <c r="H146" s="205">
        <v>25.52</v>
      </c>
      <c r="I146" s="206"/>
      <c r="J146" s="207">
        <f>ROUND(I146*H146,2)</f>
        <v>0</v>
      </c>
      <c r="K146" s="208"/>
      <c r="L146" s="38"/>
      <c r="M146" s="209" t="s">
        <v>1</v>
      </c>
      <c r="N146" s="210" t="s">
        <v>43</v>
      </c>
      <c r="O146" s="70"/>
      <c r="P146" s="211">
        <f>O146*H146</f>
        <v>0</v>
      </c>
      <c r="Q146" s="211">
        <v>0</v>
      </c>
      <c r="R146" s="211">
        <f>Q146*H146</f>
        <v>0</v>
      </c>
      <c r="S146" s="211">
        <v>0.035</v>
      </c>
      <c r="T146" s="212">
        <f>S146*H146</f>
        <v>0.8932000000000001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3" t="s">
        <v>147</v>
      </c>
      <c r="AT146" s="213" t="s">
        <v>149</v>
      </c>
      <c r="AU146" s="213" t="s">
        <v>88</v>
      </c>
      <c r="AY146" s="16" t="s">
        <v>148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6" t="s">
        <v>86</v>
      </c>
      <c r="BK146" s="214">
        <f>ROUND(I146*H146,2)</f>
        <v>0</v>
      </c>
      <c r="BL146" s="16" t="s">
        <v>147</v>
      </c>
      <c r="BM146" s="213" t="s">
        <v>1239</v>
      </c>
    </row>
    <row r="147" spans="1:65" s="2" customFormat="1" ht="21.75" customHeight="1">
      <c r="A147" s="33"/>
      <c r="B147" s="34"/>
      <c r="C147" s="201" t="s">
        <v>169</v>
      </c>
      <c r="D147" s="201" t="s">
        <v>149</v>
      </c>
      <c r="E147" s="202" t="s">
        <v>1240</v>
      </c>
      <c r="F147" s="203" t="s">
        <v>1241</v>
      </c>
      <c r="G147" s="204" t="s">
        <v>186</v>
      </c>
      <c r="H147" s="205">
        <v>83.6</v>
      </c>
      <c r="I147" s="206"/>
      <c r="J147" s="207">
        <f>ROUND(I147*H147,2)</f>
        <v>0</v>
      </c>
      <c r="K147" s="208"/>
      <c r="L147" s="38"/>
      <c r="M147" s="209" t="s">
        <v>1</v>
      </c>
      <c r="N147" s="210" t="s">
        <v>43</v>
      </c>
      <c r="O147" s="70"/>
      <c r="P147" s="211">
        <f>O147*H147</f>
        <v>0</v>
      </c>
      <c r="Q147" s="211">
        <v>0</v>
      </c>
      <c r="R147" s="211">
        <f>Q147*H147</f>
        <v>0</v>
      </c>
      <c r="S147" s="211">
        <v>0.02</v>
      </c>
      <c r="T147" s="212">
        <f>S147*H147</f>
        <v>1.672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3" t="s">
        <v>147</v>
      </c>
      <c r="AT147" s="213" t="s">
        <v>149</v>
      </c>
      <c r="AU147" s="213" t="s">
        <v>88</v>
      </c>
      <c r="AY147" s="16" t="s">
        <v>148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6" t="s">
        <v>86</v>
      </c>
      <c r="BK147" s="214">
        <f>ROUND(I147*H147,2)</f>
        <v>0</v>
      </c>
      <c r="BL147" s="16" t="s">
        <v>147</v>
      </c>
      <c r="BM147" s="213" t="s">
        <v>1242</v>
      </c>
    </row>
    <row r="148" spans="1:65" s="2" customFormat="1" ht="21.75" customHeight="1">
      <c r="A148" s="33"/>
      <c r="B148" s="34"/>
      <c r="C148" s="201" t="s">
        <v>199</v>
      </c>
      <c r="D148" s="201" t="s">
        <v>149</v>
      </c>
      <c r="E148" s="202" t="s">
        <v>1243</v>
      </c>
      <c r="F148" s="203" t="s">
        <v>1244</v>
      </c>
      <c r="G148" s="204" t="s">
        <v>173</v>
      </c>
      <c r="H148" s="205">
        <v>1</v>
      </c>
      <c r="I148" s="206"/>
      <c r="J148" s="207">
        <f>ROUND(I148*H148,2)</f>
        <v>0</v>
      </c>
      <c r="K148" s="208"/>
      <c r="L148" s="38"/>
      <c r="M148" s="209" t="s">
        <v>1</v>
      </c>
      <c r="N148" s="210" t="s">
        <v>43</v>
      </c>
      <c r="O148" s="70"/>
      <c r="P148" s="211">
        <f>O148*H148</f>
        <v>0</v>
      </c>
      <c r="Q148" s="211">
        <v>0</v>
      </c>
      <c r="R148" s="211">
        <f>Q148*H148</f>
        <v>0</v>
      </c>
      <c r="S148" s="211">
        <v>0.068</v>
      </c>
      <c r="T148" s="212">
        <f>S148*H148</f>
        <v>0.068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3" t="s">
        <v>147</v>
      </c>
      <c r="AT148" s="213" t="s">
        <v>149</v>
      </c>
      <c r="AU148" s="213" t="s">
        <v>88</v>
      </c>
      <c r="AY148" s="16" t="s">
        <v>148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6" t="s">
        <v>86</v>
      </c>
      <c r="BK148" s="214">
        <f>ROUND(I148*H148,2)</f>
        <v>0</v>
      </c>
      <c r="BL148" s="16" t="s">
        <v>147</v>
      </c>
      <c r="BM148" s="213" t="s">
        <v>1245</v>
      </c>
    </row>
    <row r="149" spans="1:65" s="2" customFormat="1" ht="21.75" customHeight="1">
      <c r="A149" s="33"/>
      <c r="B149" s="34"/>
      <c r="C149" s="201" t="s">
        <v>204</v>
      </c>
      <c r="D149" s="201" t="s">
        <v>149</v>
      </c>
      <c r="E149" s="202" t="s">
        <v>1246</v>
      </c>
      <c r="F149" s="203" t="s">
        <v>1247</v>
      </c>
      <c r="G149" s="204" t="s">
        <v>186</v>
      </c>
      <c r="H149" s="205">
        <v>25.52</v>
      </c>
      <c r="I149" s="206"/>
      <c r="J149" s="207">
        <f>ROUND(I149*H149,2)</f>
        <v>0</v>
      </c>
      <c r="K149" s="208"/>
      <c r="L149" s="38"/>
      <c r="M149" s="209" t="s">
        <v>1</v>
      </c>
      <c r="N149" s="210" t="s">
        <v>43</v>
      </c>
      <c r="O149" s="70"/>
      <c r="P149" s="211">
        <f>O149*H149</f>
        <v>0</v>
      </c>
      <c r="Q149" s="211">
        <v>0.00013</v>
      </c>
      <c r="R149" s="211">
        <f>Q149*H149</f>
        <v>0.0033175999999999995</v>
      </c>
      <c r="S149" s="211">
        <v>0</v>
      </c>
      <c r="T149" s="21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13" t="s">
        <v>147</v>
      </c>
      <c r="AT149" s="213" t="s">
        <v>149</v>
      </c>
      <c r="AU149" s="213" t="s">
        <v>88</v>
      </c>
      <c r="AY149" s="16" t="s">
        <v>148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6" t="s">
        <v>86</v>
      </c>
      <c r="BK149" s="214">
        <f>ROUND(I149*H149,2)</f>
        <v>0</v>
      </c>
      <c r="BL149" s="16" t="s">
        <v>147</v>
      </c>
      <c r="BM149" s="213" t="s">
        <v>1248</v>
      </c>
    </row>
    <row r="150" spans="1:65" s="2" customFormat="1" ht="21.75" customHeight="1">
      <c r="A150" s="33"/>
      <c r="B150" s="34"/>
      <c r="C150" s="201" t="s">
        <v>209</v>
      </c>
      <c r="D150" s="201" t="s">
        <v>149</v>
      </c>
      <c r="E150" s="202" t="s">
        <v>1249</v>
      </c>
      <c r="F150" s="203" t="s">
        <v>1250</v>
      </c>
      <c r="G150" s="204" t="s">
        <v>186</v>
      </c>
      <c r="H150" s="205">
        <v>25.52</v>
      </c>
      <c r="I150" s="206"/>
      <c r="J150" s="207">
        <f>ROUND(I150*H150,2)</f>
        <v>0</v>
      </c>
      <c r="K150" s="208"/>
      <c r="L150" s="38"/>
      <c r="M150" s="209" t="s">
        <v>1</v>
      </c>
      <c r="N150" s="210" t="s">
        <v>43</v>
      </c>
      <c r="O150" s="70"/>
      <c r="P150" s="211">
        <f>O150*H150</f>
        <v>0</v>
      </c>
      <c r="Q150" s="211">
        <v>4E-05</v>
      </c>
      <c r="R150" s="211">
        <f>Q150*H150</f>
        <v>0.0010208</v>
      </c>
      <c r="S150" s="211">
        <v>0</v>
      </c>
      <c r="T150" s="21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3" t="s">
        <v>147</v>
      </c>
      <c r="AT150" s="213" t="s">
        <v>149</v>
      </c>
      <c r="AU150" s="213" t="s">
        <v>88</v>
      </c>
      <c r="AY150" s="16" t="s">
        <v>148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6" t="s">
        <v>86</v>
      </c>
      <c r="BK150" s="214">
        <f>ROUND(I150*H150,2)</f>
        <v>0</v>
      </c>
      <c r="BL150" s="16" t="s">
        <v>147</v>
      </c>
      <c r="BM150" s="213" t="s">
        <v>1251</v>
      </c>
    </row>
    <row r="151" spans="2:63" s="12" customFormat="1" ht="22.9" customHeight="1">
      <c r="B151" s="187"/>
      <c r="C151" s="188"/>
      <c r="D151" s="189" t="s">
        <v>77</v>
      </c>
      <c r="E151" s="219" t="s">
        <v>189</v>
      </c>
      <c r="F151" s="219" t="s">
        <v>708</v>
      </c>
      <c r="G151" s="188"/>
      <c r="H151" s="188"/>
      <c r="I151" s="191"/>
      <c r="J151" s="220">
        <f>BK151</f>
        <v>0</v>
      </c>
      <c r="K151" s="188"/>
      <c r="L151" s="193"/>
      <c r="M151" s="194"/>
      <c r="N151" s="195"/>
      <c r="O151" s="195"/>
      <c r="P151" s="196">
        <f>SUM(P152:P156)</f>
        <v>0</v>
      </c>
      <c r="Q151" s="195"/>
      <c r="R151" s="196">
        <f>SUM(R152:R156)</f>
        <v>0</v>
      </c>
      <c r="S151" s="195"/>
      <c r="T151" s="197">
        <f>SUM(T152:T156)</f>
        <v>0</v>
      </c>
      <c r="AR151" s="198" t="s">
        <v>86</v>
      </c>
      <c r="AT151" s="199" t="s">
        <v>77</v>
      </c>
      <c r="AU151" s="199" t="s">
        <v>86</v>
      </c>
      <c r="AY151" s="198" t="s">
        <v>148</v>
      </c>
      <c r="BK151" s="200">
        <f>SUM(BK152:BK156)</f>
        <v>0</v>
      </c>
    </row>
    <row r="152" spans="1:65" s="2" customFormat="1" ht="21.75" customHeight="1">
      <c r="A152" s="33"/>
      <c r="B152" s="34"/>
      <c r="C152" s="201" t="s">
        <v>213</v>
      </c>
      <c r="D152" s="201" t="s">
        <v>149</v>
      </c>
      <c r="E152" s="202" t="s">
        <v>1252</v>
      </c>
      <c r="F152" s="203" t="s">
        <v>1253</v>
      </c>
      <c r="G152" s="204" t="s">
        <v>194</v>
      </c>
      <c r="H152" s="205">
        <v>4.077</v>
      </c>
      <c r="I152" s="206"/>
      <c r="J152" s="207">
        <f>ROUND(I152*H152,2)</f>
        <v>0</v>
      </c>
      <c r="K152" s="208"/>
      <c r="L152" s="38"/>
      <c r="M152" s="209" t="s">
        <v>1</v>
      </c>
      <c r="N152" s="210" t="s">
        <v>43</v>
      </c>
      <c r="O152" s="70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3" t="s">
        <v>147</v>
      </c>
      <c r="AT152" s="213" t="s">
        <v>149</v>
      </c>
      <c r="AU152" s="213" t="s">
        <v>88</v>
      </c>
      <c r="AY152" s="16" t="s">
        <v>148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6" t="s">
        <v>86</v>
      </c>
      <c r="BK152" s="214">
        <f>ROUND(I152*H152,2)</f>
        <v>0</v>
      </c>
      <c r="BL152" s="16" t="s">
        <v>147</v>
      </c>
      <c r="BM152" s="213" t="s">
        <v>1254</v>
      </c>
    </row>
    <row r="153" spans="1:65" s="2" customFormat="1" ht="21.75" customHeight="1">
      <c r="A153" s="33"/>
      <c r="B153" s="34"/>
      <c r="C153" s="201" t="s">
        <v>217</v>
      </c>
      <c r="D153" s="201" t="s">
        <v>149</v>
      </c>
      <c r="E153" s="202" t="s">
        <v>196</v>
      </c>
      <c r="F153" s="203" t="s">
        <v>197</v>
      </c>
      <c r="G153" s="204" t="s">
        <v>194</v>
      </c>
      <c r="H153" s="205">
        <v>4.077</v>
      </c>
      <c r="I153" s="206"/>
      <c r="J153" s="207">
        <f>ROUND(I153*H153,2)</f>
        <v>0</v>
      </c>
      <c r="K153" s="208"/>
      <c r="L153" s="38"/>
      <c r="M153" s="209" t="s">
        <v>1</v>
      </c>
      <c r="N153" s="210" t="s">
        <v>43</v>
      </c>
      <c r="O153" s="70"/>
      <c r="P153" s="211">
        <f>O153*H153</f>
        <v>0</v>
      </c>
      <c r="Q153" s="211">
        <v>0</v>
      </c>
      <c r="R153" s="211">
        <f>Q153*H153</f>
        <v>0</v>
      </c>
      <c r="S153" s="211">
        <v>0</v>
      </c>
      <c r="T153" s="21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3" t="s">
        <v>147</v>
      </c>
      <c r="AT153" s="213" t="s">
        <v>149</v>
      </c>
      <c r="AU153" s="213" t="s">
        <v>88</v>
      </c>
      <c r="AY153" s="16" t="s">
        <v>148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6" t="s">
        <v>86</v>
      </c>
      <c r="BK153" s="214">
        <f>ROUND(I153*H153,2)</f>
        <v>0</v>
      </c>
      <c r="BL153" s="16" t="s">
        <v>147</v>
      </c>
      <c r="BM153" s="213" t="s">
        <v>1255</v>
      </c>
    </row>
    <row r="154" spans="1:65" s="2" customFormat="1" ht="21.75" customHeight="1">
      <c r="A154" s="33"/>
      <c r="B154" s="34"/>
      <c r="C154" s="201" t="s">
        <v>8</v>
      </c>
      <c r="D154" s="201" t="s">
        <v>149</v>
      </c>
      <c r="E154" s="202" t="s">
        <v>200</v>
      </c>
      <c r="F154" s="203" t="s">
        <v>201</v>
      </c>
      <c r="G154" s="204" t="s">
        <v>194</v>
      </c>
      <c r="H154" s="205">
        <v>77.463</v>
      </c>
      <c r="I154" s="206"/>
      <c r="J154" s="207">
        <f>ROUND(I154*H154,2)</f>
        <v>0</v>
      </c>
      <c r="K154" s="208"/>
      <c r="L154" s="38"/>
      <c r="M154" s="209" t="s">
        <v>1</v>
      </c>
      <c r="N154" s="210" t="s">
        <v>43</v>
      </c>
      <c r="O154" s="70"/>
      <c r="P154" s="211">
        <f>O154*H154</f>
        <v>0</v>
      </c>
      <c r="Q154" s="211">
        <v>0</v>
      </c>
      <c r="R154" s="211">
        <f>Q154*H154</f>
        <v>0</v>
      </c>
      <c r="S154" s="211">
        <v>0</v>
      </c>
      <c r="T154" s="21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3" t="s">
        <v>147</v>
      </c>
      <c r="AT154" s="213" t="s">
        <v>149</v>
      </c>
      <c r="AU154" s="213" t="s">
        <v>88</v>
      </c>
      <c r="AY154" s="16" t="s">
        <v>148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6" t="s">
        <v>86</v>
      </c>
      <c r="BK154" s="214">
        <f>ROUND(I154*H154,2)</f>
        <v>0</v>
      </c>
      <c r="BL154" s="16" t="s">
        <v>147</v>
      </c>
      <c r="BM154" s="213" t="s">
        <v>1256</v>
      </c>
    </row>
    <row r="155" spans="2:51" s="13" customFormat="1" ht="12">
      <c r="B155" s="221"/>
      <c r="C155" s="222"/>
      <c r="D155" s="215" t="s">
        <v>163</v>
      </c>
      <c r="E155" s="222"/>
      <c r="F155" s="224" t="s">
        <v>1257</v>
      </c>
      <c r="G155" s="222"/>
      <c r="H155" s="225">
        <v>77.463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163</v>
      </c>
      <c r="AU155" s="231" t="s">
        <v>88</v>
      </c>
      <c r="AV155" s="13" t="s">
        <v>88</v>
      </c>
      <c r="AW155" s="13" t="s">
        <v>4</v>
      </c>
      <c r="AX155" s="13" t="s">
        <v>86</v>
      </c>
      <c r="AY155" s="231" t="s">
        <v>148</v>
      </c>
    </row>
    <row r="156" spans="1:65" s="2" customFormat="1" ht="21.75" customHeight="1">
      <c r="A156" s="33"/>
      <c r="B156" s="34"/>
      <c r="C156" s="201" t="s">
        <v>226</v>
      </c>
      <c r="D156" s="201" t="s">
        <v>149</v>
      </c>
      <c r="E156" s="202" t="s">
        <v>221</v>
      </c>
      <c r="F156" s="203" t="s">
        <v>222</v>
      </c>
      <c r="G156" s="204" t="s">
        <v>194</v>
      </c>
      <c r="H156" s="205">
        <v>4.077</v>
      </c>
      <c r="I156" s="206"/>
      <c r="J156" s="207">
        <f>ROUND(I156*H156,2)</f>
        <v>0</v>
      </c>
      <c r="K156" s="208"/>
      <c r="L156" s="38"/>
      <c r="M156" s="209" t="s">
        <v>1</v>
      </c>
      <c r="N156" s="210" t="s">
        <v>43</v>
      </c>
      <c r="O156" s="70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3" t="s">
        <v>147</v>
      </c>
      <c r="AT156" s="213" t="s">
        <v>149</v>
      </c>
      <c r="AU156" s="213" t="s">
        <v>88</v>
      </c>
      <c r="AY156" s="16" t="s">
        <v>148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6" t="s">
        <v>86</v>
      </c>
      <c r="BK156" s="214">
        <f>ROUND(I156*H156,2)</f>
        <v>0</v>
      </c>
      <c r="BL156" s="16" t="s">
        <v>147</v>
      </c>
      <c r="BM156" s="213" t="s">
        <v>1258</v>
      </c>
    </row>
    <row r="157" spans="2:63" s="12" customFormat="1" ht="22.9" customHeight="1">
      <c r="B157" s="187"/>
      <c r="C157" s="188"/>
      <c r="D157" s="189" t="s">
        <v>77</v>
      </c>
      <c r="E157" s="219" t="s">
        <v>224</v>
      </c>
      <c r="F157" s="219" t="s">
        <v>225</v>
      </c>
      <c r="G157" s="188"/>
      <c r="H157" s="188"/>
      <c r="I157" s="191"/>
      <c r="J157" s="220">
        <f>BK157</f>
        <v>0</v>
      </c>
      <c r="K157" s="188"/>
      <c r="L157" s="193"/>
      <c r="M157" s="194"/>
      <c r="N157" s="195"/>
      <c r="O157" s="195"/>
      <c r="P157" s="196">
        <f>P158</f>
        <v>0</v>
      </c>
      <c r="Q157" s="195"/>
      <c r="R157" s="196">
        <f>R158</f>
        <v>0</v>
      </c>
      <c r="S157" s="195"/>
      <c r="T157" s="197">
        <f>T158</f>
        <v>0</v>
      </c>
      <c r="AR157" s="198" t="s">
        <v>86</v>
      </c>
      <c r="AT157" s="199" t="s">
        <v>77</v>
      </c>
      <c r="AU157" s="199" t="s">
        <v>86</v>
      </c>
      <c r="AY157" s="198" t="s">
        <v>148</v>
      </c>
      <c r="BK157" s="200">
        <f>BK158</f>
        <v>0</v>
      </c>
    </row>
    <row r="158" spans="1:65" s="2" customFormat="1" ht="16.5" customHeight="1">
      <c r="A158" s="33"/>
      <c r="B158" s="34"/>
      <c r="C158" s="201" t="s">
        <v>234</v>
      </c>
      <c r="D158" s="201" t="s">
        <v>149</v>
      </c>
      <c r="E158" s="202" t="s">
        <v>1259</v>
      </c>
      <c r="F158" s="203" t="s">
        <v>1260</v>
      </c>
      <c r="G158" s="204" t="s">
        <v>194</v>
      </c>
      <c r="H158" s="205">
        <v>3.14</v>
      </c>
      <c r="I158" s="206"/>
      <c r="J158" s="207">
        <f>ROUND(I158*H158,2)</f>
        <v>0</v>
      </c>
      <c r="K158" s="208"/>
      <c r="L158" s="38"/>
      <c r="M158" s="209" t="s">
        <v>1</v>
      </c>
      <c r="N158" s="210" t="s">
        <v>43</v>
      </c>
      <c r="O158" s="70"/>
      <c r="P158" s="211">
        <f>O158*H158</f>
        <v>0</v>
      </c>
      <c r="Q158" s="211">
        <v>0</v>
      </c>
      <c r="R158" s="211">
        <f>Q158*H158</f>
        <v>0</v>
      </c>
      <c r="S158" s="211">
        <v>0</v>
      </c>
      <c r="T158" s="21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13" t="s">
        <v>147</v>
      </c>
      <c r="AT158" s="213" t="s">
        <v>149</v>
      </c>
      <c r="AU158" s="213" t="s">
        <v>88</v>
      </c>
      <c r="AY158" s="16" t="s">
        <v>148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6" t="s">
        <v>86</v>
      </c>
      <c r="BK158" s="214">
        <f>ROUND(I158*H158,2)</f>
        <v>0</v>
      </c>
      <c r="BL158" s="16" t="s">
        <v>147</v>
      </c>
      <c r="BM158" s="213" t="s">
        <v>1261</v>
      </c>
    </row>
    <row r="159" spans="2:63" s="12" customFormat="1" ht="25.9" customHeight="1">
      <c r="B159" s="187"/>
      <c r="C159" s="188"/>
      <c r="D159" s="189" t="s">
        <v>77</v>
      </c>
      <c r="E159" s="190" t="s">
        <v>230</v>
      </c>
      <c r="F159" s="190" t="s">
        <v>231</v>
      </c>
      <c r="G159" s="188"/>
      <c r="H159" s="188"/>
      <c r="I159" s="191"/>
      <c r="J159" s="192">
        <f>BK159</f>
        <v>0</v>
      </c>
      <c r="K159" s="188"/>
      <c r="L159" s="193"/>
      <c r="M159" s="194"/>
      <c r="N159" s="195"/>
      <c r="O159" s="195"/>
      <c r="P159" s="196">
        <f>P160+P166+P168+P173+P179+P185+P198+P205+P210</f>
        <v>0</v>
      </c>
      <c r="Q159" s="195"/>
      <c r="R159" s="196">
        <f>R160+R166+R168+R173+R179+R185+R198+R205+R210</f>
        <v>1.5848737599999998</v>
      </c>
      <c r="S159" s="195"/>
      <c r="T159" s="197">
        <f>T160+T166+T168+T173+T179+T185+T198+T205+T210</f>
        <v>0.09971599999999999</v>
      </c>
      <c r="AR159" s="198" t="s">
        <v>86</v>
      </c>
      <c r="AT159" s="199" t="s">
        <v>77</v>
      </c>
      <c r="AU159" s="199" t="s">
        <v>78</v>
      </c>
      <c r="AY159" s="198" t="s">
        <v>148</v>
      </c>
      <c r="BK159" s="200">
        <f>BK160+BK166+BK168+BK173+BK179+BK185+BK198+BK205+BK210</f>
        <v>0</v>
      </c>
    </row>
    <row r="160" spans="2:63" s="12" customFormat="1" ht="22.9" customHeight="1">
      <c r="B160" s="187"/>
      <c r="C160" s="188"/>
      <c r="D160" s="189" t="s">
        <v>77</v>
      </c>
      <c r="E160" s="219" t="s">
        <v>1043</v>
      </c>
      <c r="F160" s="219" t="s">
        <v>1044</v>
      </c>
      <c r="G160" s="188"/>
      <c r="H160" s="188"/>
      <c r="I160" s="191"/>
      <c r="J160" s="220">
        <f>BK160</f>
        <v>0</v>
      </c>
      <c r="K160" s="188"/>
      <c r="L160" s="193"/>
      <c r="M160" s="194"/>
      <c r="N160" s="195"/>
      <c r="O160" s="195"/>
      <c r="P160" s="196">
        <f>SUM(P161:P165)</f>
        <v>0</v>
      </c>
      <c r="Q160" s="195"/>
      <c r="R160" s="196">
        <f>SUM(R161:R165)</f>
        <v>0</v>
      </c>
      <c r="S160" s="195"/>
      <c r="T160" s="197">
        <f>SUM(T161:T165)</f>
        <v>0</v>
      </c>
      <c r="AR160" s="198" t="s">
        <v>86</v>
      </c>
      <c r="AT160" s="199" t="s">
        <v>77</v>
      </c>
      <c r="AU160" s="199" t="s">
        <v>86</v>
      </c>
      <c r="AY160" s="198" t="s">
        <v>148</v>
      </c>
      <c r="BK160" s="200">
        <f>SUM(BK161:BK165)</f>
        <v>0</v>
      </c>
    </row>
    <row r="161" spans="1:65" s="2" customFormat="1" ht="21.75" customHeight="1">
      <c r="A161" s="33"/>
      <c r="B161" s="34"/>
      <c r="C161" s="201" t="s">
        <v>238</v>
      </c>
      <c r="D161" s="201" t="s">
        <v>149</v>
      </c>
      <c r="E161" s="202" t="s">
        <v>1262</v>
      </c>
      <c r="F161" s="203" t="s">
        <v>1263</v>
      </c>
      <c r="G161" s="204" t="s">
        <v>167</v>
      </c>
      <c r="H161" s="205">
        <v>3</v>
      </c>
      <c r="I161" s="206"/>
      <c r="J161" s="207">
        <f>ROUND(I161*H161,2)</f>
        <v>0</v>
      </c>
      <c r="K161" s="208"/>
      <c r="L161" s="38"/>
      <c r="M161" s="209" t="s">
        <v>1</v>
      </c>
      <c r="N161" s="210" t="s">
        <v>43</v>
      </c>
      <c r="O161" s="70"/>
      <c r="P161" s="211">
        <f>O161*H161</f>
        <v>0</v>
      </c>
      <c r="Q161" s="211">
        <v>0</v>
      </c>
      <c r="R161" s="211">
        <f>Q161*H161</f>
        <v>0</v>
      </c>
      <c r="S161" s="211">
        <v>0</v>
      </c>
      <c r="T161" s="21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3" t="s">
        <v>147</v>
      </c>
      <c r="AT161" s="213" t="s">
        <v>149</v>
      </c>
      <c r="AU161" s="213" t="s">
        <v>88</v>
      </c>
      <c r="AY161" s="16" t="s">
        <v>148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6" t="s">
        <v>86</v>
      </c>
      <c r="BK161" s="214">
        <f>ROUND(I161*H161,2)</f>
        <v>0</v>
      </c>
      <c r="BL161" s="16" t="s">
        <v>147</v>
      </c>
      <c r="BM161" s="213" t="s">
        <v>1264</v>
      </c>
    </row>
    <row r="162" spans="1:47" s="2" customFormat="1" ht="117">
      <c r="A162" s="33"/>
      <c r="B162" s="34"/>
      <c r="C162" s="35"/>
      <c r="D162" s="215" t="s">
        <v>153</v>
      </c>
      <c r="E162" s="35"/>
      <c r="F162" s="216" t="s">
        <v>1265</v>
      </c>
      <c r="G162" s="35"/>
      <c r="H162" s="35"/>
      <c r="I162" s="114"/>
      <c r="J162" s="35"/>
      <c r="K162" s="35"/>
      <c r="L162" s="38"/>
      <c r="M162" s="217"/>
      <c r="N162" s="218"/>
      <c r="O162" s="70"/>
      <c r="P162" s="70"/>
      <c r="Q162" s="70"/>
      <c r="R162" s="70"/>
      <c r="S162" s="70"/>
      <c r="T162" s="71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153</v>
      </c>
      <c r="AU162" s="16" t="s">
        <v>88</v>
      </c>
    </row>
    <row r="163" spans="1:65" s="2" customFormat="1" ht="16.5" customHeight="1">
      <c r="A163" s="33"/>
      <c r="B163" s="34"/>
      <c r="C163" s="201" t="s">
        <v>246</v>
      </c>
      <c r="D163" s="201" t="s">
        <v>149</v>
      </c>
      <c r="E163" s="202" t="s">
        <v>1266</v>
      </c>
      <c r="F163" s="203" t="s">
        <v>1267</v>
      </c>
      <c r="G163" s="204" t="s">
        <v>167</v>
      </c>
      <c r="H163" s="205">
        <v>1</v>
      </c>
      <c r="I163" s="206"/>
      <c r="J163" s="207">
        <f>ROUND(I163*H163,2)</f>
        <v>0</v>
      </c>
      <c r="K163" s="208"/>
      <c r="L163" s="38"/>
      <c r="M163" s="209" t="s">
        <v>1</v>
      </c>
      <c r="N163" s="210" t="s">
        <v>43</v>
      </c>
      <c r="O163" s="70"/>
      <c r="P163" s="211">
        <f>O163*H163</f>
        <v>0</v>
      </c>
      <c r="Q163" s="211">
        <v>0</v>
      </c>
      <c r="R163" s="211">
        <f>Q163*H163</f>
        <v>0</v>
      </c>
      <c r="S163" s="211">
        <v>0</v>
      </c>
      <c r="T163" s="21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13" t="s">
        <v>147</v>
      </c>
      <c r="AT163" s="213" t="s">
        <v>149</v>
      </c>
      <c r="AU163" s="213" t="s">
        <v>88</v>
      </c>
      <c r="AY163" s="16" t="s">
        <v>148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6" t="s">
        <v>86</v>
      </c>
      <c r="BK163" s="214">
        <f>ROUND(I163*H163,2)</f>
        <v>0</v>
      </c>
      <c r="BL163" s="16" t="s">
        <v>147</v>
      </c>
      <c r="BM163" s="213" t="s">
        <v>1268</v>
      </c>
    </row>
    <row r="164" spans="1:47" s="2" customFormat="1" ht="117">
      <c r="A164" s="33"/>
      <c r="B164" s="34"/>
      <c r="C164" s="35"/>
      <c r="D164" s="215" t="s">
        <v>153</v>
      </c>
      <c r="E164" s="35"/>
      <c r="F164" s="216" t="s">
        <v>1269</v>
      </c>
      <c r="G164" s="35"/>
      <c r="H164" s="35"/>
      <c r="I164" s="114"/>
      <c r="J164" s="35"/>
      <c r="K164" s="35"/>
      <c r="L164" s="38"/>
      <c r="M164" s="217"/>
      <c r="N164" s="218"/>
      <c r="O164" s="70"/>
      <c r="P164" s="70"/>
      <c r="Q164" s="70"/>
      <c r="R164" s="70"/>
      <c r="S164" s="70"/>
      <c r="T164" s="71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153</v>
      </c>
      <c r="AU164" s="16" t="s">
        <v>88</v>
      </c>
    </row>
    <row r="165" spans="1:65" s="2" customFormat="1" ht="16.5" customHeight="1">
      <c r="A165" s="33"/>
      <c r="B165" s="34"/>
      <c r="C165" s="201" t="s">
        <v>254</v>
      </c>
      <c r="D165" s="201" t="s">
        <v>149</v>
      </c>
      <c r="E165" s="202" t="s">
        <v>1056</v>
      </c>
      <c r="F165" s="203" t="s">
        <v>1270</v>
      </c>
      <c r="G165" s="204" t="s">
        <v>173</v>
      </c>
      <c r="H165" s="205">
        <v>1</v>
      </c>
      <c r="I165" s="206"/>
      <c r="J165" s="207">
        <f>ROUND(I165*H165,2)</f>
        <v>0</v>
      </c>
      <c r="K165" s="208"/>
      <c r="L165" s="38"/>
      <c r="M165" s="209" t="s">
        <v>1</v>
      </c>
      <c r="N165" s="210" t="s">
        <v>43</v>
      </c>
      <c r="O165" s="70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13" t="s">
        <v>147</v>
      </c>
      <c r="AT165" s="213" t="s">
        <v>149</v>
      </c>
      <c r="AU165" s="213" t="s">
        <v>88</v>
      </c>
      <c r="AY165" s="16" t="s">
        <v>148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16" t="s">
        <v>86</v>
      </c>
      <c r="BK165" s="214">
        <f>ROUND(I165*H165,2)</f>
        <v>0</v>
      </c>
      <c r="BL165" s="16" t="s">
        <v>147</v>
      </c>
      <c r="BM165" s="213" t="s">
        <v>1271</v>
      </c>
    </row>
    <row r="166" spans="2:63" s="12" customFormat="1" ht="22.9" customHeight="1">
      <c r="B166" s="187"/>
      <c r="C166" s="188"/>
      <c r="D166" s="189" t="s">
        <v>77</v>
      </c>
      <c r="E166" s="219" t="s">
        <v>1272</v>
      </c>
      <c r="F166" s="219" t="s">
        <v>1273</v>
      </c>
      <c r="G166" s="188"/>
      <c r="H166" s="188"/>
      <c r="I166" s="191"/>
      <c r="J166" s="220">
        <f>BK166</f>
        <v>0</v>
      </c>
      <c r="K166" s="188"/>
      <c r="L166" s="193"/>
      <c r="M166" s="194"/>
      <c r="N166" s="195"/>
      <c r="O166" s="195"/>
      <c r="P166" s="196">
        <f>P167</f>
        <v>0</v>
      </c>
      <c r="Q166" s="195"/>
      <c r="R166" s="196">
        <f>R167</f>
        <v>0.007</v>
      </c>
      <c r="S166" s="195"/>
      <c r="T166" s="197">
        <f>T167</f>
        <v>0</v>
      </c>
      <c r="AR166" s="198" t="s">
        <v>88</v>
      </c>
      <c r="AT166" s="199" t="s">
        <v>77</v>
      </c>
      <c r="AU166" s="199" t="s">
        <v>86</v>
      </c>
      <c r="AY166" s="198" t="s">
        <v>148</v>
      </c>
      <c r="BK166" s="200">
        <f>BK167</f>
        <v>0</v>
      </c>
    </row>
    <row r="167" spans="1:65" s="2" customFormat="1" ht="21.75" customHeight="1">
      <c r="A167" s="33"/>
      <c r="B167" s="34"/>
      <c r="C167" s="201" t="s">
        <v>7</v>
      </c>
      <c r="D167" s="201" t="s">
        <v>149</v>
      </c>
      <c r="E167" s="202" t="s">
        <v>1274</v>
      </c>
      <c r="F167" s="203" t="s">
        <v>1275</v>
      </c>
      <c r="G167" s="204" t="s">
        <v>1169</v>
      </c>
      <c r="H167" s="205">
        <v>1</v>
      </c>
      <c r="I167" s="206"/>
      <c r="J167" s="207">
        <f>ROUND(I167*H167,2)</f>
        <v>0</v>
      </c>
      <c r="K167" s="208"/>
      <c r="L167" s="38"/>
      <c r="M167" s="209" t="s">
        <v>1</v>
      </c>
      <c r="N167" s="210" t="s">
        <v>43</v>
      </c>
      <c r="O167" s="70"/>
      <c r="P167" s="211">
        <f>O167*H167</f>
        <v>0</v>
      </c>
      <c r="Q167" s="211">
        <v>0.007</v>
      </c>
      <c r="R167" s="211">
        <f>Q167*H167</f>
        <v>0.007</v>
      </c>
      <c r="S167" s="211">
        <v>0</v>
      </c>
      <c r="T167" s="21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13" t="s">
        <v>226</v>
      </c>
      <c r="AT167" s="213" t="s">
        <v>149</v>
      </c>
      <c r="AU167" s="213" t="s">
        <v>88</v>
      </c>
      <c r="AY167" s="16" t="s">
        <v>148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6" t="s">
        <v>86</v>
      </c>
      <c r="BK167" s="214">
        <f>ROUND(I167*H167,2)</f>
        <v>0</v>
      </c>
      <c r="BL167" s="16" t="s">
        <v>226</v>
      </c>
      <c r="BM167" s="213" t="s">
        <v>1276</v>
      </c>
    </row>
    <row r="168" spans="2:63" s="12" customFormat="1" ht="22.9" customHeight="1">
      <c r="B168" s="187"/>
      <c r="C168" s="188"/>
      <c r="D168" s="189" t="s">
        <v>77</v>
      </c>
      <c r="E168" s="219" t="s">
        <v>1277</v>
      </c>
      <c r="F168" s="219" t="s">
        <v>1278</v>
      </c>
      <c r="G168" s="188"/>
      <c r="H168" s="188"/>
      <c r="I168" s="191"/>
      <c r="J168" s="220">
        <f>BK168</f>
        <v>0</v>
      </c>
      <c r="K168" s="188"/>
      <c r="L168" s="193"/>
      <c r="M168" s="194"/>
      <c r="N168" s="195"/>
      <c r="O168" s="195"/>
      <c r="P168" s="196">
        <f>SUM(P169:P172)</f>
        <v>0</v>
      </c>
      <c r="Q168" s="195"/>
      <c r="R168" s="196">
        <f>SUM(R169:R172)</f>
        <v>0.33007919999999996</v>
      </c>
      <c r="S168" s="195"/>
      <c r="T168" s="197">
        <f>SUM(T169:T172)</f>
        <v>0</v>
      </c>
      <c r="AR168" s="198" t="s">
        <v>88</v>
      </c>
      <c r="AT168" s="199" t="s">
        <v>77</v>
      </c>
      <c r="AU168" s="199" t="s">
        <v>86</v>
      </c>
      <c r="AY168" s="198" t="s">
        <v>148</v>
      </c>
      <c r="BK168" s="200">
        <f>SUM(BK169:BK172)</f>
        <v>0</v>
      </c>
    </row>
    <row r="169" spans="1:65" s="2" customFormat="1" ht="21.75" customHeight="1">
      <c r="A169" s="33"/>
      <c r="B169" s="34"/>
      <c r="C169" s="201" t="s">
        <v>264</v>
      </c>
      <c r="D169" s="201" t="s">
        <v>149</v>
      </c>
      <c r="E169" s="202" t="s">
        <v>1279</v>
      </c>
      <c r="F169" s="203" t="s">
        <v>1280</v>
      </c>
      <c r="G169" s="204" t="s">
        <v>186</v>
      </c>
      <c r="H169" s="205">
        <v>25.52</v>
      </c>
      <c r="I169" s="206"/>
      <c r="J169" s="207">
        <f>ROUND(I169*H169,2)</f>
        <v>0</v>
      </c>
      <c r="K169" s="208"/>
      <c r="L169" s="38"/>
      <c r="M169" s="209" t="s">
        <v>1</v>
      </c>
      <c r="N169" s="210" t="s">
        <v>43</v>
      </c>
      <c r="O169" s="70"/>
      <c r="P169" s="211">
        <f>O169*H169</f>
        <v>0</v>
      </c>
      <c r="Q169" s="211">
        <v>0.01261</v>
      </c>
      <c r="R169" s="211">
        <f>Q169*H169</f>
        <v>0.32180719999999996</v>
      </c>
      <c r="S169" s="211">
        <v>0</v>
      </c>
      <c r="T169" s="21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3" t="s">
        <v>226</v>
      </c>
      <c r="AT169" s="213" t="s">
        <v>149</v>
      </c>
      <c r="AU169" s="213" t="s">
        <v>88</v>
      </c>
      <c r="AY169" s="16" t="s">
        <v>148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6" t="s">
        <v>86</v>
      </c>
      <c r="BK169" s="214">
        <f>ROUND(I169*H169,2)</f>
        <v>0</v>
      </c>
      <c r="BL169" s="16" t="s">
        <v>226</v>
      </c>
      <c r="BM169" s="213" t="s">
        <v>1281</v>
      </c>
    </row>
    <row r="170" spans="1:65" s="2" customFormat="1" ht="21.75" customHeight="1">
      <c r="A170" s="33"/>
      <c r="B170" s="34"/>
      <c r="C170" s="201" t="s">
        <v>269</v>
      </c>
      <c r="D170" s="201" t="s">
        <v>149</v>
      </c>
      <c r="E170" s="202" t="s">
        <v>1282</v>
      </c>
      <c r="F170" s="203" t="s">
        <v>1283</v>
      </c>
      <c r="G170" s="204" t="s">
        <v>249</v>
      </c>
      <c r="H170" s="205">
        <v>22</v>
      </c>
      <c r="I170" s="206"/>
      <c r="J170" s="207">
        <f>ROUND(I170*H170,2)</f>
        <v>0</v>
      </c>
      <c r="K170" s="208"/>
      <c r="L170" s="38"/>
      <c r="M170" s="209" t="s">
        <v>1</v>
      </c>
      <c r="N170" s="210" t="s">
        <v>43</v>
      </c>
      <c r="O170" s="70"/>
      <c r="P170" s="211">
        <f>O170*H170</f>
        <v>0</v>
      </c>
      <c r="Q170" s="211">
        <v>0.00026</v>
      </c>
      <c r="R170" s="211">
        <f>Q170*H170</f>
        <v>0.005719999999999999</v>
      </c>
      <c r="S170" s="211">
        <v>0</v>
      </c>
      <c r="T170" s="21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13" t="s">
        <v>226</v>
      </c>
      <c r="AT170" s="213" t="s">
        <v>149</v>
      </c>
      <c r="AU170" s="213" t="s">
        <v>88</v>
      </c>
      <c r="AY170" s="16" t="s">
        <v>148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6" t="s">
        <v>86</v>
      </c>
      <c r="BK170" s="214">
        <f>ROUND(I170*H170,2)</f>
        <v>0</v>
      </c>
      <c r="BL170" s="16" t="s">
        <v>226</v>
      </c>
      <c r="BM170" s="213" t="s">
        <v>1284</v>
      </c>
    </row>
    <row r="171" spans="1:65" s="2" customFormat="1" ht="16.5" customHeight="1">
      <c r="A171" s="33"/>
      <c r="B171" s="34"/>
      <c r="C171" s="201" t="s">
        <v>275</v>
      </c>
      <c r="D171" s="201" t="s">
        <v>149</v>
      </c>
      <c r="E171" s="202" t="s">
        <v>1285</v>
      </c>
      <c r="F171" s="203" t="s">
        <v>1286</v>
      </c>
      <c r="G171" s="204" t="s">
        <v>186</v>
      </c>
      <c r="H171" s="205">
        <v>25.52</v>
      </c>
      <c r="I171" s="206"/>
      <c r="J171" s="207">
        <f>ROUND(I171*H171,2)</f>
        <v>0</v>
      </c>
      <c r="K171" s="208"/>
      <c r="L171" s="38"/>
      <c r="M171" s="209" t="s">
        <v>1</v>
      </c>
      <c r="N171" s="210" t="s">
        <v>43</v>
      </c>
      <c r="O171" s="70"/>
      <c r="P171" s="211">
        <f>O171*H171</f>
        <v>0</v>
      </c>
      <c r="Q171" s="211">
        <v>0.0001</v>
      </c>
      <c r="R171" s="211">
        <f>Q171*H171</f>
        <v>0.002552</v>
      </c>
      <c r="S171" s="211">
        <v>0</v>
      </c>
      <c r="T171" s="21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3" t="s">
        <v>226</v>
      </c>
      <c r="AT171" s="213" t="s">
        <v>149</v>
      </c>
      <c r="AU171" s="213" t="s">
        <v>88</v>
      </c>
      <c r="AY171" s="16" t="s">
        <v>148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16" t="s">
        <v>86</v>
      </c>
      <c r="BK171" s="214">
        <f>ROUND(I171*H171,2)</f>
        <v>0</v>
      </c>
      <c r="BL171" s="16" t="s">
        <v>226</v>
      </c>
      <c r="BM171" s="213" t="s">
        <v>1287</v>
      </c>
    </row>
    <row r="172" spans="1:65" s="2" customFormat="1" ht="21.75" customHeight="1">
      <c r="A172" s="33"/>
      <c r="B172" s="34"/>
      <c r="C172" s="201" t="s">
        <v>281</v>
      </c>
      <c r="D172" s="201" t="s">
        <v>149</v>
      </c>
      <c r="E172" s="202" t="s">
        <v>1288</v>
      </c>
      <c r="F172" s="203" t="s">
        <v>1289</v>
      </c>
      <c r="G172" s="204" t="s">
        <v>332</v>
      </c>
      <c r="H172" s="254"/>
      <c r="I172" s="206"/>
      <c r="J172" s="207">
        <f>ROUND(I172*H172,2)</f>
        <v>0</v>
      </c>
      <c r="K172" s="208"/>
      <c r="L172" s="38"/>
      <c r="M172" s="209" t="s">
        <v>1</v>
      </c>
      <c r="N172" s="210" t="s">
        <v>43</v>
      </c>
      <c r="O172" s="70"/>
      <c r="P172" s="211">
        <f>O172*H172</f>
        <v>0</v>
      </c>
      <c r="Q172" s="211">
        <v>0</v>
      </c>
      <c r="R172" s="211">
        <f>Q172*H172</f>
        <v>0</v>
      </c>
      <c r="S172" s="211">
        <v>0</v>
      </c>
      <c r="T172" s="21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13" t="s">
        <v>226</v>
      </c>
      <c r="AT172" s="213" t="s">
        <v>149</v>
      </c>
      <c r="AU172" s="213" t="s">
        <v>88</v>
      </c>
      <c r="AY172" s="16" t="s">
        <v>148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6" t="s">
        <v>86</v>
      </c>
      <c r="BK172" s="214">
        <f>ROUND(I172*H172,2)</f>
        <v>0</v>
      </c>
      <c r="BL172" s="16" t="s">
        <v>226</v>
      </c>
      <c r="BM172" s="213" t="s">
        <v>1290</v>
      </c>
    </row>
    <row r="173" spans="2:63" s="12" customFormat="1" ht="22.9" customHeight="1">
      <c r="B173" s="187"/>
      <c r="C173" s="188"/>
      <c r="D173" s="189" t="s">
        <v>77</v>
      </c>
      <c r="E173" s="219" t="s">
        <v>796</v>
      </c>
      <c r="F173" s="219" t="s">
        <v>797</v>
      </c>
      <c r="G173" s="188"/>
      <c r="H173" s="188"/>
      <c r="I173" s="191"/>
      <c r="J173" s="220">
        <f>BK173</f>
        <v>0</v>
      </c>
      <c r="K173" s="188"/>
      <c r="L173" s="193"/>
      <c r="M173" s="194"/>
      <c r="N173" s="195"/>
      <c r="O173" s="195"/>
      <c r="P173" s="196">
        <f>SUM(P174:P178)</f>
        <v>0</v>
      </c>
      <c r="Q173" s="195"/>
      <c r="R173" s="196">
        <f>SUM(R174:R178)</f>
        <v>0.0138</v>
      </c>
      <c r="S173" s="195"/>
      <c r="T173" s="197">
        <f>SUM(T174:T178)</f>
        <v>0</v>
      </c>
      <c r="AR173" s="198" t="s">
        <v>88</v>
      </c>
      <c r="AT173" s="199" t="s">
        <v>77</v>
      </c>
      <c r="AU173" s="199" t="s">
        <v>86</v>
      </c>
      <c r="AY173" s="198" t="s">
        <v>148</v>
      </c>
      <c r="BK173" s="200">
        <f>SUM(BK174:BK178)</f>
        <v>0</v>
      </c>
    </row>
    <row r="174" spans="1:65" s="2" customFormat="1" ht="44.25" customHeight="1">
      <c r="A174" s="33"/>
      <c r="B174" s="34"/>
      <c r="C174" s="201" t="s">
        <v>286</v>
      </c>
      <c r="D174" s="201" t="s">
        <v>149</v>
      </c>
      <c r="E174" s="202" t="s">
        <v>1291</v>
      </c>
      <c r="F174" s="203" t="s">
        <v>1292</v>
      </c>
      <c r="G174" s="204" t="s">
        <v>167</v>
      </c>
      <c r="H174" s="205">
        <v>1</v>
      </c>
      <c r="I174" s="206"/>
      <c r="J174" s="207">
        <f>ROUND(I174*H174,2)</f>
        <v>0</v>
      </c>
      <c r="K174" s="208"/>
      <c r="L174" s="38"/>
      <c r="M174" s="209" t="s">
        <v>1</v>
      </c>
      <c r="N174" s="210" t="s">
        <v>43</v>
      </c>
      <c r="O174" s="70"/>
      <c r="P174" s="211">
        <f>O174*H174</f>
        <v>0</v>
      </c>
      <c r="Q174" s="211">
        <v>0</v>
      </c>
      <c r="R174" s="211">
        <f>Q174*H174</f>
        <v>0</v>
      </c>
      <c r="S174" s="211">
        <v>0</v>
      </c>
      <c r="T174" s="21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13" t="s">
        <v>226</v>
      </c>
      <c r="AT174" s="213" t="s">
        <v>149</v>
      </c>
      <c r="AU174" s="213" t="s">
        <v>88</v>
      </c>
      <c r="AY174" s="16" t="s">
        <v>148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6" t="s">
        <v>86</v>
      </c>
      <c r="BK174" s="214">
        <f>ROUND(I174*H174,2)</f>
        <v>0</v>
      </c>
      <c r="BL174" s="16" t="s">
        <v>226</v>
      </c>
      <c r="BM174" s="213" t="s">
        <v>1293</v>
      </c>
    </row>
    <row r="175" spans="1:47" s="2" customFormat="1" ht="29.25">
      <c r="A175" s="33"/>
      <c r="B175" s="34"/>
      <c r="C175" s="35"/>
      <c r="D175" s="215" t="s">
        <v>153</v>
      </c>
      <c r="E175" s="35"/>
      <c r="F175" s="216" t="s">
        <v>1294</v>
      </c>
      <c r="G175" s="35"/>
      <c r="H175" s="35"/>
      <c r="I175" s="114"/>
      <c r="J175" s="35"/>
      <c r="K175" s="35"/>
      <c r="L175" s="38"/>
      <c r="M175" s="217"/>
      <c r="N175" s="218"/>
      <c r="O175" s="70"/>
      <c r="P175" s="70"/>
      <c r="Q175" s="70"/>
      <c r="R175" s="70"/>
      <c r="S175" s="70"/>
      <c r="T175" s="71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6" t="s">
        <v>153</v>
      </c>
      <c r="AU175" s="16" t="s">
        <v>88</v>
      </c>
    </row>
    <row r="176" spans="1:65" s="2" customFormat="1" ht="21.75" customHeight="1">
      <c r="A176" s="33"/>
      <c r="B176" s="34"/>
      <c r="C176" s="201" t="s">
        <v>291</v>
      </c>
      <c r="D176" s="201" t="s">
        <v>149</v>
      </c>
      <c r="E176" s="202" t="s">
        <v>1295</v>
      </c>
      <c r="F176" s="203" t="s">
        <v>1296</v>
      </c>
      <c r="G176" s="204" t="s">
        <v>167</v>
      </c>
      <c r="H176" s="205">
        <v>1</v>
      </c>
      <c r="I176" s="206"/>
      <c r="J176" s="207">
        <f>ROUND(I176*H176,2)</f>
        <v>0</v>
      </c>
      <c r="K176" s="208"/>
      <c r="L176" s="38"/>
      <c r="M176" s="209" t="s">
        <v>1</v>
      </c>
      <c r="N176" s="210" t="s">
        <v>43</v>
      </c>
      <c r="O176" s="70"/>
      <c r="P176" s="211">
        <f>O176*H176</f>
        <v>0</v>
      </c>
      <c r="Q176" s="211">
        <v>0</v>
      </c>
      <c r="R176" s="211">
        <f>Q176*H176</f>
        <v>0</v>
      </c>
      <c r="S176" s="211">
        <v>0</v>
      </c>
      <c r="T176" s="21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13" t="s">
        <v>226</v>
      </c>
      <c r="AT176" s="213" t="s">
        <v>149</v>
      </c>
      <c r="AU176" s="213" t="s">
        <v>88</v>
      </c>
      <c r="AY176" s="16" t="s">
        <v>148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6" t="s">
        <v>86</v>
      </c>
      <c r="BK176" s="214">
        <f>ROUND(I176*H176,2)</f>
        <v>0</v>
      </c>
      <c r="BL176" s="16" t="s">
        <v>226</v>
      </c>
      <c r="BM176" s="213" t="s">
        <v>1297</v>
      </c>
    </row>
    <row r="177" spans="1:65" s="2" customFormat="1" ht="33" customHeight="1">
      <c r="A177" s="33"/>
      <c r="B177" s="34"/>
      <c r="C177" s="232" t="s">
        <v>295</v>
      </c>
      <c r="D177" s="232" t="s">
        <v>239</v>
      </c>
      <c r="E177" s="233" t="s">
        <v>1298</v>
      </c>
      <c r="F177" s="234" t="s">
        <v>1299</v>
      </c>
      <c r="G177" s="235" t="s">
        <v>167</v>
      </c>
      <c r="H177" s="236">
        <v>1</v>
      </c>
      <c r="I177" s="237"/>
      <c r="J177" s="238">
        <f>ROUND(I177*H177,2)</f>
        <v>0</v>
      </c>
      <c r="K177" s="239"/>
      <c r="L177" s="240"/>
      <c r="M177" s="241" t="s">
        <v>1</v>
      </c>
      <c r="N177" s="242" t="s">
        <v>43</v>
      </c>
      <c r="O177" s="70"/>
      <c r="P177" s="211">
        <f>O177*H177</f>
        <v>0</v>
      </c>
      <c r="Q177" s="211">
        <v>0.0138</v>
      </c>
      <c r="R177" s="211">
        <f>Q177*H177</f>
        <v>0.0138</v>
      </c>
      <c r="S177" s="211">
        <v>0</v>
      </c>
      <c r="T177" s="21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13" t="s">
        <v>242</v>
      </c>
      <c r="AT177" s="213" t="s">
        <v>239</v>
      </c>
      <c r="AU177" s="213" t="s">
        <v>88</v>
      </c>
      <c r="AY177" s="16" t="s">
        <v>148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16" t="s">
        <v>86</v>
      </c>
      <c r="BK177" s="214">
        <f>ROUND(I177*H177,2)</f>
        <v>0</v>
      </c>
      <c r="BL177" s="16" t="s">
        <v>226</v>
      </c>
      <c r="BM177" s="213" t="s">
        <v>1300</v>
      </c>
    </row>
    <row r="178" spans="1:65" s="2" customFormat="1" ht="21.75" customHeight="1">
      <c r="A178" s="33"/>
      <c r="B178" s="34"/>
      <c r="C178" s="201" t="s">
        <v>301</v>
      </c>
      <c r="D178" s="201" t="s">
        <v>149</v>
      </c>
      <c r="E178" s="202" t="s">
        <v>1301</v>
      </c>
      <c r="F178" s="203" t="s">
        <v>1302</v>
      </c>
      <c r="G178" s="204" t="s">
        <v>332</v>
      </c>
      <c r="H178" s="254"/>
      <c r="I178" s="206"/>
      <c r="J178" s="207">
        <f>ROUND(I178*H178,2)</f>
        <v>0</v>
      </c>
      <c r="K178" s="208"/>
      <c r="L178" s="38"/>
      <c r="M178" s="209" t="s">
        <v>1</v>
      </c>
      <c r="N178" s="210" t="s">
        <v>43</v>
      </c>
      <c r="O178" s="70"/>
      <c r="P178" s="211">
        <f>O178*H178</f>
        <v>0</v>
      </c>
      <c r="Q178" s="211">
        <v>0</v>
      </c>
      <c r="R178" s="211">
        <f>Q178*H178</f>
        <v>0</v>
      </c>
      <c r="S178" s="211">
        <v>0</v>
      </c>
      <c r="T178" s="21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13" t="s">
        <v>226</v>
      </c>
      <c r="AT178" s="213" t="s">
        <v>149</v>
      </c>
      <c r="AU178" s="213" t="s">
        <v>88</v>
      </c>
      <c r="AY178" s="16" t="s">
        <v>148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6" t="s">
        <v>86</v>
      </c>
      <c r="BK178" s="214">
        <f>ROUND(I178*H178,2)</f>
        <v>0</v>
      </c>
      <c r="BL178" s="16" t="s">
        <v>226</v>
      </c>
      <c r="BM178" s="213" t="s">
        <v>1303</v>
      </c>
    </row>
    <row r="179" spans="2:63" s="12" customFormat="1" ht="22.9" customHeight="1">
      <c r="B179" s="187"/>
      <c r="C179" s="188"/>
      <c r="D179" s="189" t="s">
        <v>77</v>
      </c>
      <c r="E179" s="219" t="s">
        <v>468</v>
      </c>
      <c r="F179" s="219" t="s">
        <v>469</v>
      </c>
      <c r="G179" s="188"/>
      <c r="H179" s="188"/>
      <c r="I179" s="191"/>
      <c r="J179" s="220">
        <f>BK179</f>
        <v>0</v>
      </c>
      <c r="K179" s="188"/>
      <c r="L179" s="193"/>
      <c r="M179" s="194"/>
      <c r="N179" s="195"/>
      <c r="O179" s="195"/>
      <c r="P179" s="196">
        <f>SUM(P180:P184)</f>
        <v>0</v>
      </c>
      <c r="Q179" s="195"/>
      <c r="R179" s="196">
        <f>SUM(R180:R184)</f>
        <v>0.00155</v>
      </c>
      <c r="S179" s="195"/>
      <c r="T179" s="197">
        <f>SUM(T180:T184)</f>
        <v>0.01</v>
      </c>
      <c r="AR179" s="198" t="s">
        <v>88</v>
      </c>
      <c r="AT179" s="199" t="s">
        <v>77</v>
      </c>
      <c r="AU179" s="199" t="s">
        <v>86</v>
      </c>
      <c r="AY179" s="198" t="s">
        <v>148</v>
      </c>
      <c r="BK179" s="200">
        <f>SUM(BK180:BK184)</f>
        <v>0</v>
      </c>
    </row>
    <row r="180" spans="1:65" s="2" customFormat="1" ht="21.75" customHeight="1">
      <c r="A180" s="33"/>
      <c r="B180" s="34"/>
      <c r="C180" s="201" t="s">
        <v>306</v>
      </c>
      <c r="D180" s="201" t="s">
        <v>149</v>
      </c>
      <c r="E180" s="202" t="s">
        <v>932</v>
      </c>
      <c r="F180" s="203" t="s">
        <v>933</v>
      </c>
      <c r="G180" s="204" t="s">
        <v>167</v>
      </c>
      <c r="H180" s="205">
        <v>1</v>
      </c>
      <c r="I180" s="206"/>
      <c r="J180" s="207">
        <f>ROUND(I180*H180,2)</f>
        <v>0</v>
      </c>
      <c r="K180" s="208"/>
      <c r="L180" s="38"/>
      <c r="M180" s="209" t="s">
        <v>1</v>
      </c>
      <c r="N180" s="210" t="s">
        <v>43</v>
      </c>
      <c r="O180" s="70"/>
      <c r="P180" s="211">
        <f>O180*H180</f>
        <v>0</v>
      </c>
      <c r="Q180" s="211">
        <v>0</v>
      </c>
      <c r="R180" s="211">
        <f>Q180*H180</f>
        <v>0</v>
      </c>
      <c r="S180" s="211">
        <v>0</v>
      </c>
      <c r="T180" s="21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13" t="s">
        <v>226</v>
      </c>
      <c r="AT180" s="213" t="s">
        <v>149</v>
      </c>
      <c r="AU180" s="213" t="s">
        <v>88</v>
      </c>
      <c r="AY180" s="16" t="s">
        <v>148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6" t="s">
        <v>86</v>
      </c>
      <c r="BK180" s="214">
        <f>ROUND(I180*H180,2)</f>
        <v>0</v>
      </c>
      <c r="BL180" s="16" t="s">
        <v>226</v>
      </c>
      <c r="BM180" s="213" t="s">
        <v>1304</v>
      </c>
    </row>
    <row r="181" spans="1:65" s="2" customFormat="1" ht="21.75" customHeight="1">
      <c r="A181" s="33"/>
      <c r="B181" s="34"/>
      <c r="C181" s="232" t="s">
        <v>310</v>
      </c>
      <c r="D181" s="232" t="s">
        <v>239</v>
      </c>
      <c r="E181" s="233" t="s">
        <v>936</v>
      </c>
      <c r="F181" s="234" t="s">
        <v>1305</v>
      </c>
      <c r="G181" s="235" t="s">
        <v>167</v>
      </c>
      <c r="H181" s="236">
        <v>1</v>
      </c>
      <c r="I181" s="237"/>
      <c r="J181" s="238">
        <f>ROUND(I181*H181,2)</f>
        <v>0</v>
      </c>
      <c r="K181" s="239"/>
      <c r="L181" s="240"/>
      <c r="M181" s="241" t="s">
        <v>1</v>
      </c>
      <c r="N181" s="242" t="s">
        <v>43</v>
      </c>
      <c r="O181" s="70"/>
      <c r="P181" s="211">
        <f>O181*H181</f>
        <v>0</v>
      </c>
      <c r="Q181" s="211">
        <v>0.0014</v>
      </c>
      <c r="R181" s="211">
        <f>Q181*H181</f>
        <v>0.0014</v>
      </c>
      <c r="S181" s="211">
        <v>0</v>
      </c>
      <c r="T181" s="21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13" t="s">
        <v>242</v>
      </c>
      <c r="AT181" s="213" t="s">
        <v>239</v>
      </c>
      <c r="AU181" s="213" t="s">
        <v>88</v>
      </c>
      <c r="AY181" s="16" t="s">
        <v>148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6" t="s">
        <v>86</v>
      </c>
      <c r="BK181" s="214">
        <f>ROUND(I181*H181,2)</f>
        <v>0</v>
      </c>
      <c r="BL181" s="16" t="s">
        <v>226</v>
      </c>
      <c r="BM181" s="213" t="s">
        <v>1306</v>
      </c>
    </row>
    <row r="182" spans="1:65" s="2" customFormat="1" ht="21.75" customHeight="1">
      <c r="A182" s="33"/>
      <c r="B182" s="34"/>
      <c r="C182" s="232" t="s">
        <v>242</v>
      </c>
      <c r="D182" s="232" t="s">
        <v>239</v>
      </c>
      <c r="E182" s="233" t="s">
        <v>941</v>
      </c>
      <c r="F182" s="234" t="s">
        <v>942</v>
      </c>
      <c r="G182" s="235" t="s">
        <v>167</v>
      </c>
      <c r="H182" s="236">
        <v>1</v>
      </c>
      <c r="I182" s="237"/>
      <c r="J182" s="238">
        <f>ROUND(I182*H182,2)</f>
        <v>0</v>
      </c>
      <c r="K182" s="239"/>
      <c r="L182" s="240"/>
      <c r="M182" s="241" t="s">
        <v>1</v>
      </c>
      <c r="N182" s="242" t="s">
        <v>43</v>
      </c>
      <c r="O182" s="70"/>
      <c r="P182" s="211">
        <f>O182*H182</f>
        <v>0</v>
      </c>
      <c r="Q182" s="211">
        <v>0.00015</v>
      </c>
      <c r="R182" s="211">
        <f>Q182*H182</f>
        <v>0.00015</v>
      </c>
      <c r="S182" s="211">
        <v>0</v>
      </c>
      <c r="T182" s="21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13" t="s">
        <v>242</v>
      </c>
      <c r="AT182" s="213" t="s">
        <v>239</v>
      </c>
      <c r="AU182" s="213" t="s">
        <v>88</v>
      </c>
      <c r="AY182" s="16" t="s">
        <v>148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16" t="s">
        <v>86</v>
      </c>
      <c r="BK182" s="214">
        <f>ROUND(I182*H182,2)</f>
        <v>0</v>
      </c>
      <c r="BL182" s="16" t="s">
        <v>226</v>
      </c>
      <c r="BM182" s="213" t="s">
        <v>1307</v>
      </c>
    </row>
    <row r="183" spans="1:65" s="2" customFormat="1" ht="21.75" customHeight="1">
      <c r="A183" s="33"/>
      <c r="B183" s="34"/>
      <c r="C183" s="201" t="s">
        <v>320</v>
      </c>
      <c r="D183" s="201" t="s">
        <v>149</v>
      </c>
      <c r="E183" s="202" t="s">
        <v>1308</v>
      </c>
      <c r="F183" s="203" t="s">
        <v>1309</v>
      </c>
      <c r="G183" s="204" t="s">
        <v>955</v>
      </c>
      <c r="H183" s="205">
        <v>10</v>
      </c>
      <c r="I183" s="206"/>
      <c r="J183" s="207">
        <f>ROUND(I183*H183,2)</f>
        <v>0</v>
      </c>
      <c r="K183" s="208"/>
      <c r="L183" s="38"/>
      <c r="M183" s="209" t="s">
        <v>1</v>
      </c>
      <c r="N183" s="210" t="s">
        <v>43</v>
      </c>
      <c r="O183" s="70"/>
      <c r="P183" s="211">
        <f>O183*H183</f>
        <v>0</v>
      </c>
      <c r="Q183" s="211">
        <v>0</v>
      </c>
      <c r="R183" s="211">
        <f>Q183*H183</f>
        <v>0</v>
      </c>
      <c r="S183" s="211">
        <v>0.001</v>
      </c>
      <c r="T183" s="212">
        <f>S183*H183</f>
        <v>0.01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13" t="s">
        <v>226</v>
      </c>
      <c r="AT183" s="213" t="s">
        <v>149</v>
      </c>
      <c r="AU183" s="213" t="s">
        <v>88</v>
      </c>
      <c r="AY183" s="16" t="s">
        <v>148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6" t="s">
        <v>86</v>
      </c>
      <c r="BK183" s="214">
        <f>ROUND(I183*H183,2)</f>
        <v>0</v>
      </c>
      <c r="BL183" s="16" t="s">
        <v>226</v>
      </c>
      <c r="BM183" s="213" t="s">
        <v>1310</v>
      </c>
    </row>
    <row r="184" spans="1:65" s="2" customFormat="1" ht="21.75" customHeight="1">
      <c r="A184" s="33"/>
      <c r="B184" s="34"/>
      <c r="C184" s="201" t="s">
        <v>324</v>
      </c>
      <c r="D184" s="201" t="s">
        <v>149</v>
      </c>
      <c r="E184" s="202" t="s">
        <v>1311</v>
      </c>
      <c r="F184" s="203" t="s">
        <v>1312</v>
      </c>
      <c r="G184" s="204" t="s">
        <v>332</v>
      </c>
      <c r="H184" s="254"/>
      <c r="I184" s="206"/>
      <c r="J184" s="207">
        <f>ROUND(I184*H184,2)</f>
        <v>0</v>
      </c>
      <c r="K184" s="208"/>
      <c r="L184" s="38"/>
      <c r="M184" s="209" t="s">
        <v>1</v>
      </c>
      <c r="N184" s="210" t="s">
        <v>43</v>
      </c>
      <c r="O184" s="70"/>
      <c r="P184" s="211">
        <f>O184*H184</f>
        <v>0</v>
      </c>
      <c r="Q184" s="211">
        <v>0</v>
      </c>
      <c r="R184" s="211">
        <f>Q184*H184</f>
        <v>0</v>
      </c>
      <c r="S184" s="211">
        <v>0</v>
      </c>
      <c r="T184" s="21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13" t="s">
        <v>226</v>
      </c>
      <c r="AT184" s="213" t="s">
        <v>149</v>
      </c>
      <c r="AU184" s="213" t="s">
        <v>88</v>
      </c>
      <c r="AY184" s="16" t="s">
        <v>148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6" t="s">
        <v>86</v>
      </c>
      <c r="BK184" s="214">
        <f>ROUND(I184*H184,2)</f>
        <v>0</v>
      </c>
      <c r="BL184" s="16" t="s">
        <v>226</v>
      </c>
      <c r="BM184" s="213" t="s">
        <v>1313</v>
      </c>
    </row>
    <row r="185" spans="2:63" s="12" customFormat="1" ht="22.9" customHeight="1">
      <c r="B185" s="187"/>
      <c r="C185" s="188"/>
      <c r="D185" s="189" t="s">
        <v>77</v>
      </c>
      <c r="E185" s="219" t="s">
        <v>1314</v>
      </c>
      <c r="F185" s="219" t="s">
        <v>1315</v>
      </c>
      <c r="G185" s="188"/>
      <c r="H185" s="188"/>
      <c r="I185" s="191"/>
      <c r="J185" s="220">
        <f>BK185</f>
        <v>0</v>
      </c>
      <c r="K185" s="188"/>
      <c r="L185" s="193"/>
      <c r="M185" s="194"/>
      <c r="N185" s="195"/>
      <c r="O185" s="195"/>
      <c r="P185" s="196">
        <f>SUM(P186:P197)</f>
        <v>0</v>
      </c>
      <c r="Q185" s="195"/>
      <c r="R185" s="196">
        <f>SUM(R186:R197)</f>
        <v>0.9971277599999999</v>
      </c>
      <c r="S185" s="195"/>
      <c r="T185" s="197">
        <f>SUM(T186:T197)</f>
        <v>0</v>
      </c>
      <c r="AR185" s="198" t="s">
        <v>88</v>
      </c>
      <c r="AT185" s="199" t="s">
        <v>77</v>
      </c>
      <c r="AU185" s="199" t="s">
        <v>86</v>
      </c>
      <c r="AY185" s="198" t="s">
        <v>148</v>
      </c>
      <c r="BK185" s="200">
        <f>SUM(BK186:BK197)</f>
        <v>0</v>
      </c>
    </row>
    <row r="186" spans="1:65" s="2" customFormat="1" ht="21.75" customHeight="1">
      <c r="A186" s="33"/>
      <c r="B186" s="34"/>
      <c r="C186" s="201" t="s">
        <v>329</v>
      </c>
      <c r="D186" s="201" t="s">
        <v>149</v>
      </c>
      <c r="E186" s="202" t="s">
        <v>1316</v>
      </c>
      <c r="F186" s="203" t="s">
        <v>1317</v>
      </c>
      <c r="G186" s="204" t="s">
        <v>249</v>
      </c>
      <c r="H186" s="205">
        <v>22</v>
      </c>
      <c r="I186" s="206"/>
      <c r="J186" s="207">
        <f>ROUND(I186*H186,2)</f>
        <v>0</v>
      </c>
      <c r="K186" s="208"/>
      <c r="L186" s="38"/>
      <c r="M186" s="209" t="s">
        <v>1</v>
      </c>
      <c r="N186" s="210" t="s">
        <v>43</v>
      </c>
      <c r="O186" s="70"/>
      <c r="P186" s="211">
        <f>O186*H186</f>
        <v>0</v>
      </c>
      <c r="Q186" s="211">
        <v>0.00062</v>
      </c>
      <c r="R186" s="211">
        <f>Q186*H186</f>
        <v>0.01364</v>
      </c>
      <c r="S186" s="211">
        <v>0</v>
      </c>
      <c r="T186" s="21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13" t="s">
        <v>226</v>
      </c>
      <c r="AT186" s="213" t="s">
        <v>149</v>
      </c>
      <c r="AU186" s="213" t="s">
        <v>88</v>
      </c>
      <c r="AY186" s="16" t="s">
        <v>148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16" t="s">
        <v>86</v>
      </c>
      <c r="BK186" s="214">
        <f>ROUND(I186*H186,2)</f>
        <v>0</v>
      </c>
      <c r="BL186" s="16" t="s">
        <v>226</v>
      </c>
      <c r="BM186" s="213" t="s">
        <v>1318</v>
      </c>
    </row>
    <row r="187" spans="1:65" s="2" customFormat="1" ht="21.75" customHeight="1">
      <c r="A187" s="33"/>
      <c r="B187" s="34"/>
      <c r="C187" s="232" t="s">
        <v>336</v>
      </c>
      <c r="D187" s="232" t="s">
        <v>239</v>
      </c>
      <c r="E187" s="233" t="s">
        <v>1319</v>
      </c>
      <c r="F187" s="234" t="s">
        <v>1320</v>
      </c>
      <c r="G187" s="235" t="s">
        <v>167</v>
      </c>
      <c r="H187" s="236">
        <v>80.666</v>
      </c>
      <c r="I187" s="237"/>
      <c r="J187" s="238">
        <f>ROUND(I187*H187,2)</f>
        <v>0</v>
      </c>
      <c r="K187" s="239"/>
      <c r="L187" s="240"/>
      <c r="M187" s="241" t="s">
        <v>1</v>
      </c>
      <c r="N187" s="242" t="s">
        <v>43</v>
      </c>
      <c r="O187" s="70"/>
      <c r="P187" s="211">
        <f>O187*H187</f>
        <v>0</v>
      </c>
      <c r="Q187" s="211">
        <v>0.00036</v>
      </c>
      <c r="R187" s="211">
        <f>Q187*H187</f>
        <v>0.02903976</v>
      </c>
      <c r="S187" s="211">
        <v>0</v>
      </c>
      <c r="T187" s="21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13" t="s">
        <v>242</v>
      </c>
      <c r="AT187" s="213" t="s">
        <v>239</v>
      </c>
      <c r="AU187" s="213" t="s">
        <v>88</v>
      </c>
      <c r="AY187" s="16" t="s">
        <v>148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6" t="s">
        <v>86</v>
      </c>
      <c r="BK187" s="214">
        <f>ROUND(I187*H187,2)</f>
        <v>0</v>
      </c>
      <c r="BL187" s="16" t="s">
        <v>226</v>
      </c>
      <c r="BM187" s="213" t="s">
        <v>1321</v>
      </c>
    </row>
    <row r="188" spans="1:47" s="2" customFormat="1" ht="29.25">
      <c r="A188" s="33"/>
      <c r="B188" s="34"/>
      <c r="C188" s="35"/>
      <c r="D188" s="215" t="s">
        <v>153</v>
      </c>
      <c r="E188" s="35"/>
      <c r="F188" s="216" t="s">
        <v>1322</v>
      </c>
      <c r="G188" s="35"/>
      <c r="H188" s="35"/>
      <c r="I188" s="114"/>
      <c r="J188" s="35"/>
      <c r="K188" s="35"/>
      <c r="L188" s="38"/>
      <c r="M188" s="217"/>
      <c r="N188" s="218"/>
      <c r="O188" s="70"/>
      <c r="P188" s="70"/>
      <c r="Q188" s="70"/>
      <c r="R188" s="70"/>
      <c r="S188" s="70"/>
      <c r="T188" s="71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6" t="s">
        <v>153</v>
      </c>
      <c r="AU188" s="16" t="s">
        <v>88</v>
      </c>
    </row>
    <row r="189" spans="2:51" s="13" customFormat="1" ht="12">
      <c r="B189" s="221"/>
      <c r="C189" s="222"/>
      <c r="D189" s="215" t="s">
        <v>163</v>
      </c>
      <c r="E189" s="223" t="s">
        <v>1</v>
      </c>
      <c r="F189" s="224" t="s">
        <v>1323</v>
      </c>
      <c r="G189" s="222"/>
      <c r="H189" s="225">
        <v>73.333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163</v>
      </c>
      <c r="AU189" s="231" t="s">
        <v>88</v>
      </c>
      <c r="AV189" s="13" t="s">
        <v>88</v>
      </c>
      <c r="AW189" s="13" t="s">
        <v>34</v>
      </c>
      <c r="AX189" s="13" t="s">
        <v>78</v>
      </c>
      <c r="AY189" s="231" t="s">
        <v>148</v>
      </c>
    </row>
    <row r="190" spans="2:51" s="13" customFormat="1" ht="12">
      <c r="B190" s="221"/>
      <c r="C190" s="222"/>
      <c r="D190" s="215" t="s">
        <v>163</v>
      </c>
      <c r="E190" s="223" t="s">
        <v>1</v>
      </c>
      <c r="F190" s="224" t="s">
        <v>1324</v>
      </c>
      <c r="G190" s="222"/>
      <c r="H190" s="225">
        <v>80.666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163</v>
      </c>
      <c r="AU190" s="231" t="s">
        <v>88</v>
      </c>
      <c r="AV190" s="13" t="s">
        <v>88</v>
      </c>
      <c r="AW190" s="13" t="s">
        <v>34</v>
      </c>
      <c r="AX190" s="13" t="s">
        <v>86</v>
      </c>
      <c r="AY190" s="231" t="s">
        <v>148</v>
      </c>
    </row>
    <row r="191" spans="1:65" s="2" customFormat="1" ht="21.75" customHeight="1">
      <c r="A191" s="33"/>
      <c r="B191" s="34"/>
      <c r="C191" s="201" t="s">
        <v>340</v>
      </c>
      <c r="D191" s="201" t="s">
        <v>149</v>
      </c>
      <c r="E191" s="202" t="s">
        <v>1325</v>
      </c>
      <c r="F191" s="203" t="s">
        <v>1326</v>
      </c>
      <c r="G191" s="204" t="s">
        <v>186</v>
      </c>
      <c r="H191" s="205">
        <v>25.52</v>
      </c>
      <c r="I191" s="206"/>
      <c r="J191" s="207">
        <f>ROUND(I191*H191,2)</f>
        <v>0</v>
      </c>
      <c r="K191" s="208"/>
      <c r="L191" s="38"/>
      <c r="M191" s="209" t="s">
        <v>1</v>
      </c>
      <c r="N191" s="210" t="s">
        <v>43</v>
      </c>
      <c r="O191" s="70"/>
      <c r="P191" s="211">
        <f>O191*H191</f>
        <v>0</v>
      </c>
      <c r="Q191" s="211">
        <v>0.00635</v>
      </c>
      <c r="R191" s="211">
        <f>Q191*H191</f>
        <v>0.162052</v>
      </c>
      <c r="S191" s="211">
        <v>0</v>
      </c>
      <c r="T191" s="21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13" t="s">
        <v>226</v>
      </c>
      <c r="AT191" s="213" t="s">
        <v>149</v>
      </c>
      <c r="AU191" s="213" t="s">
        <v>88</v>
      </c>
      <c r="AY191" s="16" t="s">
        <v>148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6" t="s">
        <v>86</v>
      </c>
      <c r="BK191" s="214">
        <f>ROUND(I191*H191,2)</f>
        <v>0</v>
      </c>
      <c r="BL191" s="16" t="s">
        <v>226</v>
      </c>
      <c r="BM191" s="213" t="s">
        <v>1327</v>
      </c>
    </row>
    <row r="192" spans="1:65" s="2" customFormat="1" ht="33" customHeight="1">
      <c r="A192" s="33"/>
      <c r="B192" s="34"/>
      <c r="C192" s="232" t="s">
        <v>345</v>
      </c>
      <c r="D192" s="232" t="s">
        <v>239</v>
      </c>
      <c r="E192" s="233" t="s">
        <v>1328</v>
      </c>
      <c r="F192" s="234" t="s">
        <v>1329</v>
      </c>
      <c r="G192" s="235" t="s">
        <v>186</v>
      </c>
      <c r="H192" s="236">
        <v>28.072</v>
      </c>
      <c r="I192" s="237"/>
      <c r="J192" s="238">
        <f>ROUND(I192*H192,2)</f>
        <v>0</v>
      </c>
      <c r="K192" s="239"/>
      <c r="L192" s="240"/>
      <c r="M192" s="241" t="s">
        <v>1</v>
      </c>
      <c r="N192" s="242" t="s">
        <v>43</v>
      </c>
      <c r="O192" s="70"/>
      <c r="P192" s="211">
        <f>O192*H192</f>
        <v>0</v>
      </c>
      <c r="Q192" s="211">
        <v>0.0192</v>
      </c>
      <c r="R192" s="211">
        <f>Q192*H192</f>
        <v>0.5389824</v>
      </c>
      <c r="S192" s="211">
        <v>0</v>
      </c>
      <c r="T192" s="21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13" t="s">
        <v>242</v>
      </c>
      <c r="AT192" s="213" t="s">
        <v>239</v>
      </c>
      <c r="AU192" s="213" t="s">
        <v>88</v>
      </c>
      <c r="AY192" s="16" t="s">
        <v>148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6" t="s">
        <v>86</v>
      </c>
      <c r="BK192" s="214">
        <f>ROUND(I192*H192,2)</f>
        <v>0</v>
      </c>
      <c r="BL192" s="16" t="s">
        <v>226</v>
      </c>
      <c r="BM192" s="213" t="s">
        <v>1330</v>
      </c>
    </row>
    <row r="193" spans="2:51" s="13" customFormat="1" ht="12">
      <c r="B193" s="221"/>
      <c r="C193" s="222"/>
      <c r="D193" s="215" t="s">
        <v>163</v>
      </c>
      <c r="E193" s="222"/>
      <c r="F193" s="224" t="s">
        <v>1331</v>
      </c>
      <c r="G193" s="222"/>
      <c r="H193" s="225">
        <v>28.072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163</v>
      </c>
      <c r="AU193" s="231" t="s">
        <v>88</v>
      </c>
      <c r="AV193" s="13" t="s">
        <v>88</v>
      </c>
      <c r="AW193" s="13" t="s">
        <v>4</v>
      </c>
      <c r="AX193" s="13" t="s">
        <v>86</v>
      </c>
      <c r="AY193" s="231" t="s">
        <v>148</v>
      </c>
    </row>
    <row r="194" spans="1:65" s="2" customFormat="1" ht="16.5" customHeight="1">
      <c r="A194" s="33"/>
      <c r="B194" s="34"/>
      <c r="C194" s="201" t="s">
        <v>350</v>
      </c>
      <c r="D194" s="201" t="s">
        <v>149</v>
      </c>
      <c r="E194" s="202" t="s">
        <v>1332</v>
      </c>
      <c r="F194" s="203" t="s">
        <v>1333</v>
      </c>
      <c r="G194" s="204" t="s">
        <v>186</v>
      </c>
      <c r="H194" s="205">
        <v>25.52</v>
      </c>
      <c r="I194" s="206"/>
      <c r="J194" s="207">
        <f>ROUND(I194*H194,2)</f>
        <v>0</v>
      </c>
      <c r="K194" s="208"/>
      <c r="L194" s="38"/>
      <c r="M194" s="209" t="s">
        <v>1</v>
      </c>
      <c r="N194" s="210" t="s">
        <v>43</v>
      </c>
      <c r="O194" s="70"/>
      <c r="P194" s="211">
        <f>O194*H194</f>
        <v>0</v>
      </c>
      <c r="Q194" s="211">
        <v>0.0003</v>
      </c>
      <c r="R194" s="211">
        <f>Q194*H194</f>
        <v>0.007656</v>
      </c>
      <c r="S194" s="211">
        <v>0</v>
      </c>
      <c r="T194" s="21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13" t="s">
        <v>226</v>
      </c>
      <c r="AT194" s="213" t="s">
        <v>149</v>
      </c>
      <c r="AU194" s="213" t="s">
        <v>88</v>
      </c>
      <c r="AY194" s="16" t="s">
        <v>148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6" t="s">
        <v>86</v>
      </c>
      <c r="BK194" s="214">
        <f>ROUND(I194*H194,2)</f>
        <v>0</v>
      </c>
      <c r="BL194" s="16" t="s">
        <v>226</v>
      </c>
      <c r="BM194" s="213" t="s">
        <v>1334</v>
      </c>
    </row>
    <row r="195" spans="1:65" s="2" customFormat="1" ht="21.75" customHeight="1">
      <c r="A195" s="33"/>
      <c r="B195" s="34"/>
      <c r="C195" s="201" t="s">
        <v>354</v>
      </c>
      <c r="D195" s="201" t="s">
        <v>149</v>
      </c>
      <c r="E195" s="202" t="s">
        <v>1335</v>
      </c>
      <c r="F195" s="203" t="s">
        <v>1336</v>
      </c>
      <c r="G195" s="204" t="s">
        <v>186</v>
      </c>
      <c r="H195" s="205">
        <v>25.52</v>
      </c>
      <c r="I195" s="206"/>
      <c r="J195" s="207">
        <f>ROUND(I195*H195,2)</f>
        <v>0</v>
      </c>
      <c r="K195" s="208"/>
      <c r="L195" s="38"/>
      <c r="M195" s="209" t="s">
        <v>1</v>
      </c>
      <c r="N195" s="210" t="s">
        <v>43</v>
      </c>
      <c r="O195" s="70"/>
      <c r="P195" s="211">
        <f>O195*H195</f>
        <v>0</v>
      </c>
      <c r="Q195" s="211">
        <v>0.0077</v>
      </c>
      <c r="R195" s="211">
        <f>Q195*H195</f>
        <v>0.196504</v>
      </c>
      <c r="S195" s="211">
        <v>0</v>
      </c>
      <c r="T195" s="21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13" t="s">
        <v>226</v>
      </c>
      <c r="AT195" s="213" t="s">
        <v>149</v>
      </c>
      <c r="AU195" s="213" t="s">
        <v>88</v>
      </c>
      <c r="AY195" s="16" t="s">
        <v>148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16" t="s">
        <v>86</v>
      </c>
      <c r="BK195" s="214">
        <f>ROUND(I195*H195,2)</f>
        <v>0</v>
      </c>
      <c r="BL195" s="16" t="s">
        <v>226</v>
      </c>
      <c r="BM195" s="213" t="s">
        <v>1337</v>
      </c>
    </row>
    <row r="196" spans="1:65" s="2" customFormat="1" ht="21.75" customHeight="1">
      <c r="A196" s="33"/>
      <c r="B196" s="34"/>
      <c r="C196" s="201" t="s">
        <v>359</v>
      </c>
      <c r="D196" s="201" t="s">
        <v>149</v>
      </c>
      <c r="E196" s="202" t="s">
        <v>1338</v>
      </c>
      <c r="F196" s="203" t="s">
        <v>1339</v>
      </c>
      <c r="G196" s="204" t="s">
        <v>186</v>
      </c>
      <c r="H196" s="205">
        <v>25.52</v>
      </c>
      <c r="I196" s="206"/>
      <c r="J196" s="207">
        <f>ROUND(I196*H196,2)</f>
        <v>0</v>
      </c>
      <c r="K196" s="208"/>
      <c r="L196" s="38"/>
      <c r="M196" s="209" t="s">
        <v>1</v>
      </c>
      <c r="N196" s="210" t="s">
        <v>43</v>
      </c>
      <c r="O196" s="70"/>
      <c r="P196" s="211">
        <f>O196*H196</f>
        <v>0</v>
      </c>
      <c r="Q196" s="211">
        <v>0.00193</v>
      </c>
      <c r="R196" s="211">
        <f>Q196*H196</f>
        <v>0.0492536</v>
      </c>
      <c r="S196" s="211">
        <v>0</v>
      </c>
      <c r="T196" s="21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13" t="s">
        <v>226</v>
      </c>
      <c r="AT196" s="213" t="s">
        <v>149</v>
      </c>
      <c r="AU196" s="213" t="s">
        <v>88</v>
      </c>
      <c r="AY196" s="16" t="s">
        <v>148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16" t="s">
        <v>86</v>
      </c>
      <c r="BK196" s="214">
        <f>ROUND(I196*H196,2)</f>
        <v>0</v>
      </c>
      <c r="BL196" s="16" t="s">
        <v>226</v>
      </c>
      <c r="BM196" s="213" t="s">
        <v>1340</v>
      </c>
    </row>
    <row r="197" spans="1:65" s="2" customFormat="1" ht="21.75" customHeight="1">
      <c r="A197" s="33"/>
      <c r="B197" s="34"/>
      <c r="C197" s="201" t="s">
        <v>364</v>
      </c>
      <c r="D197" s="201" t="s">
        <v>149</v>
      </c>
      <c r="E197" s="202" t="s">
        <v>1341</v>
      </c>
      <c r="F197" s="203" t="s">
        <v>1342</v>
      </c>
      <c r="G197" s="204" t="s">
        <v>332</v>
      </c>
      <c r="H197" s="254"/>
      <c r="I197" s="206"/>
      <c r="J197" s="207">
        <f>ROUND(I197*H197,2)</f>
        <v>0</v>
      </c>
      <c r="K197" s="208"/>
      <c r="L197" s="38"/>
      <c r="M197" s="209" t="s">
        <v>1</v>
      </c>
      <c r="N197" s="210" t="s">
        <v>43</v>
      </c>
      <c r="O197" s="70"/>
      <c r="P197" s="211">
        <f>O197*H197</f>
        <v>0</v>
      </c>
      <c r="Q197" s="211">
        <v>0</v>
      </c>
      <c r="R197" s="211">
        <f>Q197*H197</f>
        <v>0</v>
      </c>
      <c r="S197" s="211">
        <v>0</v>
      </c>
      <c r="T197" s="21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13" t="s">
        <v>226</v>
      </c>
      <c r="AT197" s="213" t="s">
        <v>149</v>
      </c>
      <c r="AU197" s="213" t="s">
        <v>88</v>
      </c>
      <c r="AY197" s="16" t="s">
        <v>148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16" t="s">
        <v>86</v>
      </c>
      <c r="BK197" s="214">
        <f>ROUND(I197*H197,2)</f>
        <v>0</v>
      </c>
      <c r="BL197" s="16" t="s">
        <v>226</v>
      </c>
      <c r="BM197" s="213" t="s">
        <v>1343</v>
      </c>
    </row>
    <row r="198" spans="2:63" s="12" customFormat="1" ht="22.9" customHeight="1">
      <c r="B198" s="187"/>
      <c r="C198" s="188"/>
      <c r="D198" s="189" t="s">
        <v>77</v>
      </c>
      <c r="E198" s="219" t="s">
        <v>1344</v>
      </c>
      <c r="F198" s="219" t="s">
        <v>1345</v>
      </c>
      <c r="G198" s="188"/>
      <c r="H198" s="188"/>
      <c r="I198" s="191"/>
      <c r="J198" s="220">
        <f>BK198</f>
        <v>0</v>
      </c>
      <c r="K198" s="188"/>
      <c r="L198" s="193"/>
      <c r="M198" s="194"/>
      <c r="N198" s="195"/>
      <c r="O198" s="195"/>
      <c r="P198" s="196">
        <f>SUM(P199:P204)</f>
        <v>0</v>
      </c>
      <c r="Q198" s="195"/>
      <c r="R198" s="196">
        <f>SUM(R199:R204)</f>
        <v>0.10208</v>
      </c>
      <c r="S198" s="195"/>
      <c r="T198" s="197">
        <f>SUM(T199:T204)</f>
        <v>0.0638</v>
      </c>
      <c r="AR198" s="198" t="s">
        <v>88</v>
      </c>
      <c r="AT198" s="199" t="s">
        <v>77</v>
      </c>
      <c r="AU198" s="199" t="s">
        <v>86</v>
      </c>
      <c r="AY198" s="198" t="s">
        <v>148</v>
      </c>
      <c r="BK198" s="200">
        <f>SUM(BK199:BK204)</f>
        <v>0</v>
      </c>
    </row>
    <row r="199" spans="1:65" s="2" customFormat="1" ht="21.75" customHeight="1">
      <c r="A199" s="33"/>
      <c r="B199" s="34"/>
      <c r="C199" s="201" t="s">
        <v>369</v>
      </c>
      <c r="D199" s="201" t="s">
        <v>149</v>
      </c>
      <c r="E199" s="202" t="s">
        <v>1346</v>
      </c>
      <c r="F199" s="203" t="s">
        <v>1347</v>
      </c>
      <c r="G199" s="204" t="s">
        <v>186</v>
      </c>
      <c r="H199" s="205">
        <v>25.52</v>
      </c>
      <c r="I199" s="206"/>
      <c r="J199" s="207">
        <f aca="true" t="shared" si="0" ref="J199:J204">ROUND(I199*H199,2)</f>
        <v>0</v>
      </c>
      <c r="K199" s="208"/>
      <c r="L199" s="38"/>
      <c r="M199" s="209" t="s">
        <v>1</v>
      </c>
      <c r="N199" s="210" t="s">
        <v>43</v>
      </c>
      <c r="O199" s="70"/>
      <c r="P199" s="211">
        <f aca="true" t="shared" si="1" ref="P199:P204">O199*H199</f>
        <v>0</v>
      </c>
      <c r="Q199" s="211">
        <v>0</v>
      </c>
      <c r="R199" s="211">
        <f aca="true" t="shared" si="2" ref="R199:R204">Q199*H199</f>
        <v>0</v>
      </c>
      <c r="S199" s="211">
        <v>0.0025</v>
      </c>
      <c r="T199" s="212">
        <f aca="true" t="shared" si="3" ref="T199:T204">S199*H199</f>
        <v>0.0638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13" t="s">
        <v>226</v>
      </c>
      <c r="AT199" s="213" t="s">
        <v>149</v>
      </c>
      <c r="AU199" s="213" t="s">
        <v>88</v>
      </c>
      <c r="AY199" s="16" t="s">
        <v>148</v>
      </c>
      <c r="BE199" s="214">
        <f aca="true" t="shared" si="4" ref="BE199:BE204">IF(N199="základní",J199,0)</f>
        <v>0</v>
      </c>
      <c r="BF199" s="214">
        <f aca="true" t="shared" si="5" ref="BF199:BF204">IF(N199="snížená",J199,0)</f>
        <v>0</v>
      </c>
      <c r="BG199" s="214">
        <f aca="true" t="shared" si="6" ref="BG199:BG204">IF(N199="zákl. přenesená",J199,0)</f>
        <v>0</v>
      </c>
      <c r="BH199" s="214">
        <f aca="true" t="shared" si="7" ref="BH199:BH204">IF(N199="sníž. přenesená",J199,0)</f>
        <v>0</v>
      </c>
      <c r="BI199" s="214">
        <f aca="true" t="shared" si="8" ref="BI199:BI204">IF(N199="nulová",J199,0)</f>
        <v>0</v>
      </c>
      <c r="BJ199" s="16" t="s">
        <v>86</v>
      </c>
      <c r="BK199" s="214">
        <f aca="true" t="shared" si="9" ref="BK199:BK204">ROUND(I199*H199,2)</f>
        <v>0</v>
      </c>
      <c r="BL199" s="16" t="s">
        <v>226</v>
      </c>
      <c r="BM199" s="213" t="s">
        <v>1348</v>
      </c>
    </row>
    <row r="200" spans="1:65" s="2" customFormat="1" ht="16.5" customHeight="1">
      <c r="A200" s="33"/>
      <c r="B200" s="34"/>
      <c r="C200" s="201" t="s">
        <v>373</v>
      </c>
      <c r="D200" s="201" t="s">
        <v>149</v>
      </c>
      <c r="E200" s="202" t="s">
        <v>1349</v>
      </c>
      <c r="F200" s="203" t="s">
        <v>1350</v>
      </c>
      <c r="G200" s="204" t="s">
        <v>186</v>
      </c>
      <c r="H200" s="205">
        <v>25.52</v>
      </c>
      <c r="I200" s="206"/>
      <c r="J200" s="207">
        <f t="shared" si="0"/>
        <v>0</v>
      </c>
      <c r="K200" s="208"/>
      <c r="L200" s="38"/>
      <c r="M200" s="209" t="s">
        <v>1</v>
      </c>
      <c r="N200" s="210" t="s">
        <v>43</v>
      </c>
      <c r="O200" s="70"/>
      <c r="P200" s="211">
        <f t="shared" si="1"/>
        <v>0</v>
      </c>
      <c r="Q200" s="211">
        <v>0</v>
      </c>
      <c r="R200" s="211">
        <f t="shared" si="2"/>
        <v>0</v>
      </c>
      <c r="S200" s="211">
        <v>0</v>
      </c>
      <c r="T200" s="212">
        <f t="shared" si="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13" t="s">
        <v>226</v>
      </c>
      <c r="AT200" s="213" t="s">
        <v>149</v>
      </c>
      <c r="AU200" s="213" t="s">
        <v>88</v>
      </c>
      <c r="AY200" s="16" t="s">
        <v>148</v>
      </c>
      <c r="BE200" s="214">
        <f t="shared" si="4"/>
        <v>0</v>
      </c>
      <c r="BF200" s="214">
        <f t="shared" si="5"/>
        <v>0</v>
      </c>
      <c r="BG200" s="214">
        <f t="shared" si="6"/>
        <v>0</v>
      </c>
      <c r="BH200" s="214">
        <f t="shared" si="7"/>
        <v>0</v>
      </c>
      <c r="BI200" s="214">
        <f t="shared" si="8"/>
        <v>0</v>
      </c>
      <c r="BJ200" s="16" t="s">
        <v>86</v>
      </c>
      <c r="BK200" s="214">
        <f t="shared" si="9"/>
        <v>0</v>
      </c>
      <c r="BL200" s="16" t="s">
        <v>226</v>
      </c>
      <c r="BM200" s="213" t="s">
        <v>1351</v>
      </c>
    </row>
    <row r="201" spans="1:65" s="2" customFormat="1" ht="16.5" customHeight="1">
      <c r="A201" s="33"/>
      <c r="B201" s="34"/>
      <c r="C201" s="201" t="s">
        <v>378</v>
      </c>
      <c r="D201" s="201" t="s">
        <v>149</v>
      </c>
      <c r="E201" s="202" t="s">
        <v>1352</v>
      </c>
      <c r="F201" s="203" t="s">
        <v>1353</v>
      </c>
      <c r="G201" s="204" t="s">
        <v>186</v>
      </c>
      <c r="H201" s="205">
        <v>25.52</v>
      </c>
      <c r="I201" s="206"/>
      <c r="J201" s="207">
        <f t="shared" si="0"/>
        <v>0</v>
      </c>
      <c r="K201" s="208"/>
      <c r="L201" s="38"/>
      <c r="M201" s="209" t="s">
        <v>1</v>
      </c>
      <c r="N201" s="210" t="s">
        <v>43</v>
      </c>
      <c r="O201" s="70"/>
      <c r="P201" s="211">
        <f t="shared" si="1"/>
        <v>0</v>
      </c>
      <c r="Q201" s="211">
        <v>0</v>
      </c>
      <c r="R201" s="211">
        <f t="shared" si="2"/>
        <v>0</v>
      </c>
      <c r="S201" s="211">
        <v>0</v>
      </c>
      <c r="T201" s="212">
        <f t="shared" si="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13" t="s">
        <v>226</v>
      </c>
      <c r="AT201" s="213" t="s">
        <v>149</v>
      </c>
      <c r="AU201" s="213" t="s">
        <v>88</v>
      </c>
      <c r="AY201" s="16" t="s">
        <v>148</v>
      </c>
      <c r="BE201" s="214">
        <f t="shared" si="4"/>
        <v>0</v>
      </c>
      <c r="BF201" s="214">
        <f t="shared" si="5"/>
        <v>0</v>
      </c>
      <c r="BG201" s="214">
        <f t="shared" si="6"/>
        <v>0</v>
      </c>
      <c r="BH201" s="214">
        <f t="shared" si="7"/>
        <v>0</v>
      </c>
      <c r="BI201" s="214">
        <f t="shared" si="8"/>
        <v>0</v>
      </c>
      <c r="BJ201" s="16" t="s">
        <v>86</v>
      </c>
      <c r="BK201" s="214">
        <f t="shared" si="9"/>
        <v>0</v>
      </c>
      <c r="BL201" s="16" t="s">
        <v>226</v>
      </c>
      <c r="BM201" s="213" t="s">
        <v>1354</v>
      </c>
    </row>
    <row r="202" spans="1:65" s="2" customFormat="1" ht="21.75" customHeight="1">
      <c r="A202" s="33"/>
      <c r="B202" s="34"/>
      <c r="C202" s="201" t="s">
        <v>382</v>
      </c>
      <c r="D202" s="201" t="s">
        <v>149</v>
      </c>
      <c r="E202" s="202" t="s">
        <v>1355</v>
      </c>
      <c r="F202" s="203" t="s">
        <v>1356</v>
      </c>
      <c r="G202" s="204" t="s">
        <v>186</v>
      </c>
      <c r="H202" s="205">
        <v>25.52</v>
      </c>
      <c r="I202" s="206"/>
      <c r="J202" s="207">
        <f t="shared" si="0"/>
        <v>0</v>
      </c>
      <c r="K202" s="208"/>
      <c r="L202" s="38"/>
      <c r="M202" s="209" t="s">
        <v>1</v>
      </c>
      <c r="N202" s="210" t="s">
        <v>43</v>
      </c>
      <c r="O202" s="70"/>
      <c r="P202" s="211">
        <f t="shared" si="1"/>
        <v>0</v>
      </c>
      <c r="Q202" s="211">
        <v>0.004</v>
      </c>
      <c r="R202" s="211">
        <f t="shared" si="2"/>
        <v>0.10208</v>
      </c>
      <c r="S202" s="211">
        <v>0</v>
      </c>
      <c r="T202" s="212">
        <f t="shared" si="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13" t="s">
        <v>147</v>
      </c>
      <c r="AT202" s="213" t="s">
        <v>149</v>
      </c>
      <c r="AU202" s="213" t="s">
        <v>88</v>
      </c>
      <c r="AY202" s="16" t="s">
        <v>148</v>
      </c>
      <c r="BE202" s="214">
        <f t="shared" si="4"/>
        <v>0</v>
      </c>
      <c r="BF202" s="214">
        <f t="shared" si="5"/>
        <v>0</v>
      </c>
      <c r="BG202" s="214">
        <f t="shared" si="6"/>
        <v>0</v>
      </c>
      <c r="BH202" s="214">
        <f t="shared" si="7"/>
        <v>0</v>
      </c>
      <c r="BI202" s="214">
        <f t="shared" si="8"/>
        <v>0</v>
      </c>
      <c r="BJ202" s="16" t="s">
        <v>86</v>
      </c>
      <c r="BK202" s="214">
        <f t="shared" si="9"/>
        <v>0</v>
      </c>
      <c r="BL202" s="16" t="s">
        <v>147</v>
      </c>
      <c r="BM202" s="213" t="s">
        <v>1357</v>
      </c>
    </row>
    <row r="203" spans="1:65" s="2" customFormat="1" ht="16.5" customHeight="1">
      <c r="A203" s="33"/>
      <c r="B203" s="34"/>
      <c r="C203" s="201" t="s">
        <v>387</v>
      </c>
      <c r="D203" s="201" t="s">
        <v>149</v>
      </c>
      <c r="E203" s="202" t="s">
        <v>1358</v>
      </c>
      <c r="F203" s="203" t="s">
        <v>1359</v>
      </c>
      <c r="G203" s="204" t="s">
        <v>249</v>
      </c>
      <c r="H203" s="205">
        <v>22</v>
      </c>
      <c r="I203" s="206"/>
      <c r="J203" s="207">
        <f t="shared" si="0"/>
        <v>0</v>
      </c>
      <c r="K203" s="208"/>
      <c r="L203" s="38"/>
      <c r="M203" s="209" t="s">
        <v>1</v>
      </c>
      <c r="N203" s="210" t="s">
        <v>43</v>
      </c>
      <c r="O203" s="70"/>
      <c r="P203" s="211">
        <f t="shared" si="1"/>
        <v>0</v>
      </c>
      <c r="Q203" s="211">
        <v>0</v>
      </c>
      <c r="R203" s="211">
        <f t="shared" si="2"/>
        <v>0</v>
      </c>
      <c r="S203" s="211">
        <v>0</v>
      </c>
      <c r="T203" s="212">
        <f t="shared" si="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13" t="s">
        <v>226</v>
      </c>
      <c r="AT203" s="213" t="s">
        <v>149</v>
      </c>
      <c r="AU203" s="213" t="s">
        <v>88</v>
      </c>
      <c r="AY203" s="16" t="s">
        <v>148</v>
      </c>
      <c r="BE203" s="214">
        <f t="shared" si="4"/>
        <v>0</v>
      </c>
      <c r="BF203" s="214">
        <f t="shared" si="5"/>
        <v>0</v>
      </c>
      <c r="BG203" s="214">
        <f t="shared" si="6"/>
        <v>0</v>
      </c>
      <c r="BH203" s="214">
        <f t="shared" si="7"/>
        <v>0</v>
      </c>
      <c r="BI203" s="214">
        <f t="shared" si="8"/>
        <v>0</v>
      </c>
      <c r="BJ203" s="16" t="s">
        <v>86</v>
      </c>
      <c r="BK203" s="214">
        <f t="shared" si="9"/>
        <v>0</v>
      </c>
      <c r="BL203" s="16" t="s">
        <v>226</v>
      </c>
      <c r="BM203" s="213" t="s">
        <v>1360</v>
      </c>
    </row>
    <row r="204" spans="1:65" s="2" customFormat="1" ht="21.75" customHeight="1">
      <c r="A204" s="33"/>
      <c r="B204" s="34"/>
      <c r="C204" s="201" t="s">
        <v>391</v>
      </c>
      <c r="D204" s="201" t="s">
        <v>149</v>
      </c>
      <c r="E204" s="202" t="s">
        <v>1361</v>
      </c>
      <c r="F204" s="203" t="s">
        <v>1362</v>
      </c>
      <c r="G204" s="204" t="s">
        <v>332</v>
      </c>
      <c r="H204" s="254"/>
      <c r="I204" s="206"/>
      <c r="J204" s="207">
        <f t="shared" si="0"/>
        <v>0</v>
      </c>
      <c r="K204" s="208"/>
      <c r="L204" s="38"/>
      <c r="M204" s="209" t="s">
        <v>1</v>
      </c>
      <c r="N204" s="210" t="s">
        <v>43</v>
      </c>
      <c r="O204" s="70"/>
      <c r="P204" s="211">
        <f t="shared" si="1"/>
        <v>0</v>
      </c>
      <c r="Q204" s="211">
        <v>0</v>
      </c>
      <c r="R204" s="211">
        <f t="shared" si="2"/>
        <v>0</v>
      </c>
      <c r="S204" s="211">
        <v>0</v>
      </c>
      <c r="T204" s="212">
        <f t="shared" si="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13" t="s">
        <v>226</v>
      </c>
      <c r="AT204" s="213" t="s">
        <v>149</v>
      </c>
      <c r="AU204" s="213" t="s">
        <v>88</v>
      </c>
      <c r="AY204" s="16" t="s">
        <v>148</v>
      </c>
      <c r="BE204" s="214">
        <f t="shared" si="4"/>
        <v>0</v>
      </c>
      <c r="BF204" s="214">
        <f t="shared" si="5"/>
        <v>0</v>
      </c>
      <c r="BG204" s="214">
        <f t="shared" si="6"/>
        <v>0</v>
      </c>
      <c r="BH204" s="214">
        <f t="shared" si="7"/>
        <v>0</v>
      </c>
      <c r="BI204" s="214">
        <f t="shared" si="8"/>
        <v>0</v>
      </c>
      <c r="BJ204" s="16" t="s">
        <v>86</v>
      </c>
      <c r="BK204" s="214">
        <f t="shared" si="9"/>
        <v>0</v>
      </c>
      <c r="BL204" s="16" t="s">
        <v>226</v>
      </c>
      <c r="BM204" s="213" t="s">
        <v>1363</v>
      </c>
    </row>
    <row r="205" spans="2:63" s="12" customFormat="1" ht="22.9" customHeight="1">
      <c r="B205" s="187"/>
      <c r="C205" s="188"/>
      <c r="D205" s="189" t="s">
        <v>77</v>
      </c>
      <c r="E205" s="219" t="s">
        <v>485</v>
      </c>
      <c r="F205" s="219" t="s">
        <v>983</v>
      </c>
      <c r="G205" s="188"/>
      <c r="H205" s="188"/>
      <c r="I205" s="191"/>
      <c r="J205" s="220">
        <f>BK205</f>
        <v>0</v>
      </c>
      <c r="K205" s="188"/>
      <c r="L205" s="193"/>
      <c r="M205" s="194"/>
      <c r="N205" s="195"/>
      <c r="O205" s="195"/>
      <c r="P205" s="196">
        <f>SUM(P206:P209)</f>
        <v>0</v>
      </c>
      <c r="Q205" s="195"/>
      <c r="R205" s="196">
        <f>SUM(R206:R209)</f>
        <v>0.0066</v>
      </c>
      <c r="S205" s="195"/>
      <c r="T205" s="197">
        <f>SUM(T206:T209)</f>
        <v>0</v>
      </c>
      <c r="AR205" s="198" t="s">
        <v>88</v>
      </c>
      <c r="AT205" s="199" t="s">
        <v>77</v>
      </c>
      <c r="AU205" s="199" t="s">
        <v>86</v>
      </c>
      <c r="AY205" s="198" t="s">
        <v>148</v>
      </c>
      <c r="BK205" s="200">
        <f>SUM(BK206:BK209)</f>
        <v>0</v>
      </c>
    </row>
    <row r="206" spans="1:65" s="2" customFormat="1" ht="16.5" customHeight="1">
      <c r="A206" s="33"/>
      <c r="B206" s="34"/>
      <c r="C206" s="201" t="s">
        <v>395</v>
      </c>
      <c r="D206" s="201" t="s">
        <v>149</v>
      </c>
      <c r="E206" s="202" t="s">
        <v>1364</v>
      </c>
      <c r="F206" s="203" t="s">
        <v>1365</v>
      </c>
      <c r="G206" s="204" t="s">
        <v>186</v>
      </c>
      <c r="H206" s="205">
        <v>10</v>
      </c>
      <c r="I206" s="206"/>
      <c r="J206" s="207">
        <f>ROUND(I206*H206,2)</f>
        <v>0</v>
      </c>
      <c r="K206" s="208"/>
      <c r="L206" s="38"/>
      <c r="M206" s="209" t="s">
        <v>1</v>
      </c>
      <c r="N206" s="210" t="s">
        <v>43</v>
      </c>
      <c r="O206" s="70"/>
      <c r="P206" s="211">
        <f>O206*H206</f>
        <v>0</v>
      </c>
      <c r="Q206" s="211">
        <v>0</v>
      </c>
      <c r="R206" s="211">
        <f>Q206*H206</f>
        <v>0</v>
      </c>
      <c r="S206" s="211">
        <v>0</v>
      </c>
      <c r="T206" s="21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213" t="s">
        <v>226</v>
      </c>
      <c r="AT206" s="213" t="s">
        <v>149</v>
      </c>
      <c r="AU206" s="213" t="s">
        <v>88</v>
      </c>
      <c r="AY206" s="16" t="s">
        <v>148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16" t="s">
        <v>86</v>
      </c>
      <c r="BK206" s="214">
        <f>ROUND(I206*H206,2)</f>
        <v>0</v>
      </c>
      <c r="BL206" s="16" t="s">
        <v>226</v>
      </c>
      <c r="BM206" s="213" t="s">
        <v>1366</v>
      </c>
    </row>
    <row r="207" spans="2:51" s="13" customFormat="1" ht="12">
      <c r="B207" s="221"/>
      <c r="C207" s="222"/>
      <c r="D207" s="215" t="s">
        <v>163</v>
      </c>
      <c r="E207" s="223" t="s">
        <v>1</v>
      </c>
      <c r="F207" s="224" t="s">
        <v>1367</v>
      </c>
      <c r="G207" s="222"/>
      <c r="H207" s="225">
        <v>10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163</v>
      </c>
      <c r="AU207" s="231" t="s">
        <v>88</v>
      </c>
      <c r="AV207" s="13" t="s">
        <v>88</v>
      </c>
      <c r="AW207" s="13" t="s">
        <v>34</v>
      </c>
      <c r="AX207" s="13" t="s">
        <v>86</v>
      </c>
      <c r="AY207" s="231" t="s">
        <v>148</v>
      </c>
    </row>
    <row r="208" spans="1:65" s="2" customFormat="1" ht="21.75" customHeight="1">
      <c r="A208" s="33"/>
      <c r="B208" s="34"/>
      <c r="C208" s="201" t="s">
        <v>399</v>
      </c>
      <c r="D208" s="201" t="s">
        <v>149</v>
      </c>
      <c r="E208" s="202" t="s">
        <v>989</v>
      </c>
      <c r="F208" s="203" t="s">
        <v>1368</v>
      </c>
      <c r="G208" s="204" t="s">
        <v>186</v>
      </c>
      <c r="H208" s="205">
        <v>10</v>
      </c>
      <c r="I208" s="206"/>
      <c r="J208" s="207">
        <f>ROUND(I208*H208,2)</f>
        <v>0</v>
      </c>
      <c r="K208" s="208"/>
      <c r="L208" s="38"/>
      <c r="M208" s="209" t="s">
        <v>1</v>
      </c>
      <c r="N208" s="210" t="s">
        <v>43</v>
      </c>
      <c r="O208" s="70"/>
      <c r="P208" s="211">
        <f>O208*H208</f>
        <v>0</v>
      </c>
      <c r="Q208" s="211">
        <v>0.00066</v>
      </c>
      <c r="R208" s="211">
        <f>Q208*H208</f>
        <v>0.0066</v>
      </c>
      <c r="S208" s="211">
        <v>0</v>
      </c>
      <c r="T208" s="21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13" t="s">
        <v>226</v>
      </c>
      <c r="AT208" s="213" t="s">
        <v>149</v>
      </c>
      <c r="AU208" s="213" t="s">
        <v>88</v>
      </c>
      <c r="AY208" s="16" t="s">
        <v>148</v>
      </c>
      <c r="BE208" s="214">
        <f>IF(N208="základní",J208,0)</f>
        <v>0</v>
      </c>
      <c r="BF208" s="214">
        <f>IF(N208="snížená",J208,0)</f>
        <v>0</v>
      </c>
      <c r="BG208" s="214">
        <f>IF(N208="zákl. přenesená",J208,0)</f>
        <v>0</v>
      </c>
      <c r="BH208" s="214">
        <f>IF(N208="sníž. přenesená",J208,0)</f>
        <v>0</v>
      </c>
      <c r="BI208" s="214">
        <f>IF(N208="nulová",J208,0)</f>
        <v>0</v>
      </c>
      <c r="BJ208" s="16" t="s">
        <v>86</v>
      </c>
      <c r="BK208" s="214">
        <f>ROUND(I208*H208,2)</f>
        <v>0</v>
      </c>
      <c r="BL208" s="16" t="s">
        <v>226</v>
      </c>
      <c r="BM208" s="213" t="s">
        <v>1369</v>
      </c>
    </row>
    <row r="209" spans="1:65" s="2" customFormat="1" ht="16.5" customHeight="1">
      <c r="A209" s="33"/>
      <c r="B209" s="34"/>
      <c r="C209" s="201" t="s">
        <v>404</v>
      </c>
      <c r="D209" s="201" t="s">
        <v>149</v>
      </c>
      <c r="E209" s="202" t="s">
        <v>1370</v>
      </c>
      <c r="F209" s="203" t="s">
        <v>1371</v>
      </c>
      <c r="G209" s="204" t="s">
        <v>186</v>
      </c>
      <c r="H209" s="205">
        <v>21.36</v>
      </c>
      <c r="I209" s="206"/>
      <c r="J209" s="207">
        <f>ROUND(I209*H209,2)</f>
        <v>0</v>
      </c>
      <c r="K209" s="208"/>
      <c r="L209" s="38"/>
      <c r="M209" s="209" t="s">
        <v>1</v>
      </c>
      <c r="N209" s="210" t="s">
        <v>43</v>
      </c>
      <c r="O209" s="70"/>
      <c r="P209" s="211">
        <f>O209*H209</f>
        <v>0</v>
      </c>
      <c r="Q209" s="211">
        <v>0</v>
      </c>
      <c r="R209" s="211">
        <f>Q209*H209</f>
        <v>0</v>
      </c>
      <c r="S209" s="211">
        <v>0</v>
      </c>
      <c r="T209" s="212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213" t="s">
        <v>226</v>
      </c>
      <c r="AT209" s="213" t="s">
        <v>149</v>
      </c>
      <c r="AU209" s="213" t="s">
        <v>88</v>
      </c>
      <c r="AY209" s="16" t="s">
        <v>148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16" t="s">
        <v>86</v>
      </c>
      <c r="BK209" s="214">
        <f>ROUND(I209*H209,2)</f>
        <v>0</v>
      </c>
      <c r="BL209" s="16" t="s">
        <v>226</v>
      </c>
      <c r="BM209" s="213" t="s">
        <v>1372</v>
      </c>
    </row>
    <row r="210" spans="2:63" s="12" customFormat="1" ht="22.9" customHeight="1">
      <c r="B210" s="187"/>
      <c r="C210" s="188"/>
      <c r="D210" s="189" t="s">
        <v>77</v>
      </c>
      <c r="E210" s="219" t="s">
        <v>1373</v>
      </c>
      <c r="F210" s="219" t="s">
        <v>1374</v>
      </c>
      <c r="G210" s="188"/>
      <c r="H210" s="188"/>
      <c r="I210" s="191"/>
      <c r="J210" s="220">
        <f>BK210</f>
        <v>0</v>
      </c>
      <c r="K210" s="188"/>
      <c r="L210" s="193"/>
      <c r="M210" s="194"/>
      <c r="N210" s="195"/>
      <c r="O210" s="195"/>
      <c r="P210" s="196">
        <f>SUM(P211:P217)</f>
        <v>0</v>
      </c>
      <c r="Q210" s="195"/>
      <c r="R210" s="196">
        <f>SUM(R211:R217)</f>
        <v>0.1266368</v>
      </c>
      <c r="S210" s="195"/>
      <c r="T210" s="197">
        <f>SUM(T211:T217)</f>
        <v>0.025915999999999998</v>
      </c>
      <c r="AR210" s="198" t="s">
        <v>88</v>
      </c>
      <c r="AT210" s="199" t="s">
        <v>77</v>
      </c>
      <c r="AU210" s="199" t="s">
        <v>86</v>
      </c>
      <c r="AY210" s="198" t="s">
        <v>148</v>
      </c>
      <c r="BK210" s="200">
        <f>SUM(BK211:BK217)</f>
        <v>0</v>
      </c>
    </row>
    <row r="211" spans="1:65" s="2" customFormat="1" ht="16.5" customHeight="1">
      <c r="A211" s="33"/>
      <c r="B211" s="34"/>
      <c r="C211" s="201" t="s">
        <v>408</v>
      </c>
      <c r="D211" s="201" t="s">
        <v>149</v>
      </c>
      <c r="E211" s="202" t="s">
        <v>1375</v>
      </c>
      <c r="F211" s="203" t="s">
        <v>1376</v>
      </c>
      <c r="G211" s="204" t="s">
        <v>186</v>
      </c>
      <c r="H211" s="205">
        <v>83.6</v>
      </c>
      <c r="I211" s="206"/>
      <c r="J211" s="207">
        <f>ROUND(I211*H211,2)</f>
        <v>0</v>
      </c>
      <c r="K211" s="208"/>
      <c r="L211" s="38"/>
      <c r="M211" s="209" t="s">
        <v>1</v>
      </c>
      <c r="N211" s="210" t="s">
        <v>43</v>
      </c>
      <c r="O211" s="70"/>
      <c r="P211" s="211">
        <f>O211*H211</f>
        <v>0</v>
      </c>
      <c r="Q211" s="211">
        <v>0.001</v>
      </c>
      <c r="R211" s="211">
        <f>Q211*H211</f>
        <v>0.0836</v>
      </c>
      <c r="S211" s="211">
        <v>0.00031</v>
      </c>
      <c r="T211" s="212">
        <f>S211*H211</f>
        <v>0.025915999999999998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13" t="s">
        <v>226</v>
      </c>
      <c r="AT211" s="213" t="s">
        <v>149</v>
      </c>
      <c r="AU211" s="213" t="s">
        <v>88</v>
      </c>
      <c r="AY211" s="16" t="s">
        <v>148</v>
      </c>
      <c r="BE211" s="214">
        <f>IF(N211="základní",J211,0)</f>
        <v>0</v>
      </c>
      <c r="BF211" s="214">
        <f>IF(N211="snížená",J211,0)</f>
        <v>0</v>
      </c>
      <c r="BG211" s="214">
        <f>IF(N211="zákl. přenesená",J211,0)</f>
        <v>0</v>
      </c>
      <c r="BH211" s="214">
        <f>IF(N211="sníž. přenesená",J211,0)</f>
        <v>0</v>
      </c>
      <c r="BI211" s="214">
        <f>IF(N211="nulová",J211,0)</f>
        <v>0</v>
      </c>
      <c r="BJ211" s="16" t="s">
        <v>86</v>
      </c>
      <c r="BK211" s="214">
        <f>ROUND(I211*H211,2)</f>
        <v>0</v>
      </c>
      <c r="BL211" s="16" t="s">
        <v>226</v>
      </c>
      <c r="BM211" s="213" t="s">
        <v>1377</v>
      </c>
    </row>
    <row r="212" spans="1:65" s="2" customFormat="1" ht="21.75" customHeight="1">
      <c r="A212" s="33"/>
      <c r="B212" s="34"/>
      <c r="C212" s="201" t="s">
        <v>413</v>
      </c>
      <c r="D212" s="201" t="s">
        <v>149</v>
      </c>
      <c r="E212" s="202" t="s">
        <v>1378</v>
      </c>
      <c r="F212" s="203" t="s">
        <v>1379</v>
      </c>
      <c r="G212" s="204" t="s">
        <v>186</v>
      </c>
      <c r="H212" s="205">
        <v>83.6</v>
      </c>
      <c r="I212" s="206"/>
      <c r="J212" s="207">
        <f>ROUND(I212*H212,2)</f>
        <v>0</v>
      </c>
      <c r="K212" s="208"/>
      <c r="L212" s="38"/>
      <c r="M212" s="209" t="s">
        <v>1</v>
      </c>
      <c r="N212" s="210" t="s">
        <v>43</v>
      </c>
      <c r="O212" s="70"/>
      <c r="P212" s="211">
        <f>O212*H212</f>
        <v>0</v>
      </c>
      <c r="Q212" s="211">
        <v>0</v>
      </c>
      <c r="R212" s="211">
        <f>Q212*H212</f>
        <v>0</v>
      </c>
      <c r="S212" s="211">
        <v>0</v>
      </c>
      <c r="T212" s="21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13" t="s">
        <v>226</v>
      </c>
      <c r="AT212" s="213" t="s">
        <v>149</v>
      </c>
      <c r="AU212" s="213" t="s">
        <v>88</v>
      </c>
      <c r="AY212" s="16" t="s">
        <v>148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16" t="s">
        <v>86</v>
      </c>
      <c r="BK212" s="214">
        <f>ROUND(I212*H212,2)</f>
        <v>0</v>
      </c>
      <c r="BL212" s="16" t="s">
        <v>226</v>
      </c>
      <c r="BM212" s="213" t="s">
        <v>1380</v>
      </c>
    </row>
    <row r="213" spans="1:65" s="2" customFormat="1" ht="21.75" customHeight="1">
      <c r="A213" s="33"/>
      <c r="B213" s="34"/>
      <c r="C213" s="201" t="s">
        <v>417</v>
      </c>
      <c r="D213" s="201" t="s">
        <v>149</v>
      </c>
      <c r="E213" s="202" t="s">
        <v>1381</v>
      </c>
      <c r="F213" s="203" t="s">
        <v>1382</v>
      </c>
      <c r="G213" s="204" t="s">
        <v>173</v>
      </c>
      <c r="H213" s="205">
        <v>1</v>
      </c>
      <c r="I213" s="206"/>
      <c r="J213" s="207">
        <f>ROUND(I213*H213,2)</f>
        <v>0</v>
      </c>
      <c r="K213" s="208"/>
      <c r="L213" s="38"/>
      <c r="M213" s="209" t="s">
        <v>1</v>
      </c>
      <c r="N213" s="210" t="s">
        <v>43</v>
      </c>
      <c r="O213" s="70"/>
      <c r="P213" s="211">
        <f>O213*H213</f>
        <v>0</v>
      </c>
      <c r="Q213" s="211">
        <v>0</v>
      </c>
      <c r="R213" s="211">
        <f>Q213*H213</f>
        <v>0</v>
      </c>
      <c r="S213" s="211">
        <v>0</v>
      </c>
      <c r="T213" s="21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13" t="s">
        <v>226</v>
      </c>
      <c r="AT213" s="213" t="s">
        <v>149</v>
      </c>
      <c r="AU213" s="213" t="s">
        <v>88</v>
      </c>
      <c r="AY213" s="16" t="s">
        <v>148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16" t="s">
        <v>86</v>
      </c>
      <c r="BK213" s="214">
        <f>ROUND(I213*H213,2)</f>
        <v>0</v>
      </c>
      <c r="BL213" s="16" t="s">
        <v>226</v>
      </c>
      <c r="BM213" s="213" t="s">
        <v>1383</v>
      </c>
    </row>
    <row r="214" spans="1:65" s="2" customFormat="1" ht="21.75" customHeight="1">
      <c r="A214" s="33"/>
      <c r="B214" s="34"/>
      <c r="C214" s="201" t="s">
        <v>421</v>
      </c>
      <c r="D214" s="201" t="s">
        <v>149</v>
      </c>
      <c r="E214" s="202" t="s">
        <v>1384</v>
      </c>
      <c r="F214" s="203" t="s">
        <v>1385</v>
      </c>
      <c r="G214" s="204" t="s">
        <v>186</v>
      </c>
      <c r="H214" s="205">
        <v>56.96</v>
      </c>
      <c r="I214" s="206"/>
      <c r="J214" s="207">
        <f>ROUND(I214*H214,2)</f>
        <v>0</v>
      </c>
      <c r="K214" s="208"/>
      <c r="L214" s="38"/>
      <c r="M214" s="209" t="s">
        <v>1</v>
      </c>
      <c r="N214" s="210" t="s">
        <v>43</v>
      </c>
      <c r="O214" s="70"/>
      <c r="P214" s="211">
        <f>O214*H214</f>
        <v>0</v>
      </c>
      <c r="Q214" s="211">
        <v>0.0002</v>
      </c>
      <c r="R214" s="211">
        <f>Q214*H214</f>
        <v>0.011392000000000001</v>
      </c>
      <c r="S214" s="211">
        <v>0</v>
      </c>
      <c r="T214" s="21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213" t="s">
        <v>226</v>
      </c>
      <c r="AT214" s="213" t="s">
        <v>149</v>
      </c>
      <c r="AU214" s="213" t="s">
        <v>88</v>
      </c>
      <c r="AY214" s="16" t="s">
        <v>148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16" t="s">
        <v>86</v>
      </c>
      <c r="BK214" s="214">
        <f>ROUND(I214*H214,2)</f>
        <v>0</v>
      </c>
      <c r="BL214" s="16" t="s">
        <v>226</v>
      </c>
      <c r="BM214" s="213" t="s">
        <v>1386</v>
      </c>
    </row>
    <row r="215" spans="1:65" s="2" customFormat="1" ht="21.75" customHeight="1">
      <c r="A215" s="33"/>
      <c r="B215" s="34"/>
      <c r="C215" s="201" t="s">
        <v>425</v>
      </c>
      <c r="D215" s="201" t="s">
        <v>149</v>
      </c>
      <c r="E215" s="202" t="s">
        <v>1387</v>
      </c>
      <c r="F215" s="203" t="s">
        <v>1388</v>
      </c>
      <c r="G215" s="204" t="s">
        <v>186</v>
      </c>
      <c r="H215" s="205">
        <v>109.12</v>
      </c>
      <c r="I215" s="206"/>
      <c r="J215" s="207">
        <f>ROUND(I215*H215,2)</f>
        <v>0</v>
      </c>
      <c r="K215" s="208"/>
      <c r="L215" s="38"/>
      <c r="M215" s="209" t="s">
        <v>1</v>
      </c>
      <c r="N215" s="210" t="s">
        <v>43</v>
      </c>
      <c r="O215" s="70"/>
      <c r="P215" s="211">
        <f>O215*H215</f>
        <v>0</v>
      </c>
      <c r="Q215" s="211">
        <v>0.00029</v>
      </c>
      <c r="R215" s="211">
        <f>Q215*H215</f>
        <v>0.0316448</v>
      </c>
      <c r="S215" s="211">
        <v>0</v>
      </c>
      <c r="T215" s="21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13" t="s">
        <v>226</v>
      </c>
      <c r="AT215" s="213" t="s">
        <v>149</v>
      </c>
      <c r="AU215" s="213" t="s">
        <v>88</v>
      </c>
      <c r="AY215" s="16" t="s">
        <v>148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16" t="s">
        <v>86</v>
      </c>
      <c r="BK215" s="214">
        <f>ROUND(I215*H215,2)</f>
        <v>0</v>
      </c>
      <c r="BL215" s="16" t="s">
        <v>226</v>
      </c>
      <c r="BM215" s="213" t="s">
        <v>1389</v>
      </c>
    </row>
    <row r="216" spans="1:47" s="2" customFormat="1" ht="19.5">
      <c r="A216" s="33"/>
      <c r="B216" s="34"/>
      <c r="C216" s="35"/>
      <c r="D216" s="215" t="s">
        <v>153</v>
      </c>
      <c r="E216" s="35"/>
      <c r="F216" s="216" t="s">
        <v>1390</v>
      </c>
      <c r="G216" s="35"/>
      <c r="H216" s="35"/>
      <c r="I216" s="114"/>
      <c r="J216" s="35"/>
      <c r="K216" s="35"/>
      <c r="L216" s="38"/>
      <c r="M216" s="217"/>
      <c r="N216" s="218"/>
      <c r="O216" s="70"/>
      <c r="P216" s="70"/>
      <c r="Q216" s="70"/>
      <c r="R216" s="70"/>
      <c r="S216" s="70"/>
      <c r="T216" s="71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6" t="s">
        <v>153</v>
      </c>
      <c r="AU216" s="16" t="s">
        <v>88</v>
      </c>
    </row>
    <row r="217" spans="2:51" s="13" customFormat="1" ht="12">
      <c r="B217" s="221"/>
      <c r="C217" s="222"/>
      <c r="D217" s="215" t="s">
        <v>163</v>
      </c>
      <c r="E217" s="223" t="s">
        <v>1</v>
      </c>
      <c r="F217" s="224" t="s">
        <v>1391</v>
      </c>
      <c r="G217" s="222"/>
      <c r="H217" s="225">
        <v>109.12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163</v>
      </c>
      <c r="AU217" s="231" t="s">
        <v>88</v>
      </c>
      <c r="AV217" s="13" t="s">
        <v>88</v>
      </c>
      <c r="AW217" s="13" t="s">
        <v>34</v>
      </c>
      <c r="AX217" s="13" t="s">
        <v>86</v>
      </c>
      <c r="AY217" s="231" t="s">
        <v>148</v>
      </c>
    </row>
    <row r="218" spans="2:63" s="12" customFormat="1" ht="25.9" customHeight="1">
      <c r="B218" s="187"/>
      <c r="C218" s="188"/>
      <c r="D218" s="189" t="s">
        <v>77</v>
      </c>
      <c r="E218" s="190" t="s">
        <v>1007</v>
      </c>
      <c r="F218" s="190" t="s">
        <v>1008</v>
      </c>
      <c r="G218" s="188"/>
      <c r="H218" s="188"/>
      <c r="I218" s="191"/>
      <c r="J218" s="192">
        <f>BK218</f>
        <v>0</v>
      </c>
      <c r="K218" s="188"/>
      <c r="L218" s="193"/>
      <c r="M218" s="194"/>
      <c r="N218" s="195"/>
      <c r="O218" s="195"/>
      <c r="P218" s="196">
        <f>SUM(P219:P225)</f>
        <v>0</v>
      </c>
      <c r="Q218" s="195"/>
      <c r="R218" s="196">
        <f>SUM(R219:R225)</f>
        <v>0</v>
      </c>
      <c r="S218" s="195"/>
      <c r="T218" s="197">
        <f>SUM(T219:T225)</f>
        <v>0</v>
      </c>
      <c r="AR218" s="198" t="s">
        <v>157</v>
      </c>
      <c r="AT218" s="199" t="s">
        <v>77</v>
      </c>
      <c r="AU218" s="199" t="s">
        <v>78</v>
      </c>
      <c r="AY218" s="198" t="s">
        <v>148</v>
      </c>
      <c r="BK218" s="200">
        <f>SUM(BK219:BK225)</f>
        <v>0</v>
      </c>
    </row>
    <row r="219" spans="1:65" s="2" customFormat="1" ht="21.75" customHeight="1">
      <c r="A219" s="33"/>
      <c r="B219" s="34"/>
      <c r="C219" s="201" t="s">
        <v>429</v>
      </c>
      <c r="D219" s="201" t="s">
        <v>149</v>
      </c>
      <c r="E219" s="202" t="s">
        <v>1392</v>
      </c>
      <c r="F219" s="203" t="s">
        <v>1393</v>
      </c>
      <c r="G219" s="204" t="s">
        <v>249</v>
      </c>
      <c r="H219" s="205">
        <v>20</v>
      </c>
      <c r="I219" s="206"/>
      <c r="J219" s="207">
        <f>ROUND(I219*H219,2)</f>
        <v>0</v>
      </c>
      <c r="K219" s="208"/>
      <c r="L219" s="38"/>
      <c r="M219" s="209" t="s">
        <v>1</v>
      </c>
      <c r="N219" s="210" t="s">
        <v>43</v>
      </c>
      <c r="O219" s="70"/>
      <c r="P219" s="211">
        <f>O219*H219</f>
        <v>0</v>
      </c>
      <c r="Q219" s="211">
        <v>0</v>
      </c>
      <c r="R219" s="211">
        <f>Q219*H219</f>
        <v>0</v>
      </c>
      <c r="S219" s="211">
        <v>0</v>
      </c>
      <c r="T219" s="21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13" t="s">
        <v>460</v>
      </c>
      <c r="AT219" s="213" t="s">
        <v>149</v>
      </c>
      <c r="AU219" s="213" t="s">
        <v>86</v>
      </c>
      <c r="AY219" s="16" t="s">
        <v>148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16" t="s">
        <v>86</v>
      </c>
      <c r="BK219" s="214">
        <f>ROUND(I219*H219,2)</f>
        <v>0</v>
      </c>
      <c r="BL219" s="16" t="s">
        <v>460</v>
      </c>
      <c r="BM219" s="213" t="s">
        <v>1394</v>
      </c>
    </row>
    <row r="220" spans="1:47" s="2" customFormat="1" ht="97.5">
      <c r="A220" s="33"/>
      <c r="B220" s="34"/>
      <c r="C220" s="35"/>
      <c r="D220" s="215" t="s">
        <v>153</v>
      </c>
      <c r="E220" s="35"/>
      <c r="F220" s="216" t="s">
        <v>1395</v>
      </c>
      <c r="G220" s="35"/>
      <c r="H220" s="35"/>
      <c r="I220" s="114"/>
      <c r="J220" s="35"/>
      <c r="K220" s="35"/>
      <c r="L220" s="38"/>
      <c r="M220" s="217"/>
      <c r="N220" s="218"/>
      <c r="O220" s="70"/>
      <c r="P220" s="70"/>
      <c r="Q220" s="70"/>
      <c r="R220" s="70"/>
      <c r="S220" s="70"/>
      <c r="T220" s="71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6" t="s">
        <v>153</v>
      </c>
      <c r="AU220" s="16" t="s">
        <v>86</v>
      </c>
    </row>
    <row r="221" spans="1:65" s="2" customFormat="1" ht="16.5" customHeight="1">
      <c r="A221" s="33"/>
      <c r="B221" s="34"/>
      <c r="C221" s="201" t="s">
        <v>433</v>
      </c>
      <c r="D221" s="201" t="s">
        <v>149</v>
      </c>
      <c r="E221" s="202" t="s">
        <v>1396</v>
      </c>
      <c r="F221" s="203" t="s">
        <v>1011</v>
      </c>
      <c r="G221" s="204" t="s">
        <v>762</v>
      </c>
      <c r="H221" s="205">
        <v>1</v>
      </c>
      <c r="I221" s="206"/>
      <c r="J221" s="207">
        <f>ROUND(I221*H221,2)</f>
        <v>0</v>
      </c>
      <c r="K221" s="208"/>
      <c r="L221" s="38"/>
      <c r="M221" s="209" t="s">
        <v>1</v>
      </c>
      <c r="N221" s="210" t="s">
        <v>43</v>
      </c>
      <c r="O221" s="70"/>
      <c r="P221" s="211">
        <f>O221*H221</f>
        <v>0</v>
      </c>
      <c r="Q221" s="211">
        <v>0</v>
      </c>
      <c r="R221" s="211">
        <f>Q221*H221</f>
        <v>0</v>
      </c>
      <c r="S221" s="211">
        <v>0</v>
      </c>
      <c r="T221" s="21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213" t="s">
        <v>147</v>
      </c>
      <c r="AT221" s="213" t="s">
        <v>149</v>
      </c>
      <c r="AU221" s="213" t="s">
        <v>86</v>
      </c>
      <c r="AY221" s="16" t="s">
        <v>148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16" t="s">
        <v>86</v>
      </c>
      <c r="BK221" s="214">
        <f>ROUND(I221*H221,2)</f>
        <v>0</v>
      </c>
      <c r="BL221" s="16" t="s">
        <v>147</v>
      </c>
      <c r="BM221" s="213" t="s">
        <v>1397</v>
      </c>
    </row>
    <row r="222" spans="1:65" s="2" customFormat="1" ht="16.5" customHeight="1">
      <c r="A222" s="33"/>
      <c r="B222" s="34"/>
      <c r="C222" s="201" t="s">
        <v>437</v>
      </c>
      <c r="D222" s="201" t="s">
        <v>149</v>
      </c>
      <c r="E222" s="202" t="s">
        <v>1398</v>
      </c>
      <c r="F222" s="203" t="s">
        <v>1399</v>
      </c>
      <c r="G222" s="204" t="s">
        <v>762</v>
      </c>
      <c r="H222" s="205">
        <v>1</v>
      </c>
      <c r="I222" s="206"/>
      <c r="J222" s="207">
        <f>ROUND(I222*H222,2)</f>
        <v>0</v>
      </c>
      <c r="K222" s="208"/>
      <c r="L222" s="38"/>
      <c r="M222" s="209" t="s">
        <v>1</v>
      </c>
      <c r="N222" s="210" t="s">
        <v>43</v>
      </c>
      <c r="O222" s="70"/>
      <c r="P222" s="211">
        <f>O222*H222</f>
        <v>0</v>
      </c>
      <c r="Q222" s="211">
        <v>0</v>
      </c>
      <c r="R222" s="211">
        <f>Q222*H222</f>
        <v>0</v>
      </c>
      <c r="S222" s="211">
        <v>0</v>
      </c>
      <c r="T222" s="21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13" t="s">
        <v>147</v>
      </c>
      <c r="AT222" s="213" t="s">
        <v>149</v>
      </c>
      <c r="AU222" s="213" t="s">
        <v>86</v>
      </c>
      <c r="AY222" s="16" t="s">
        <v>148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16" t="s">
        <v>86</v>
      </c>
      <c r="BK222" s="214">
        <f>ROUND(I222*H222,2)</f>
        <v>0</v>
      </c>
      <c r="BL222" s="16" t="s">
        <v>147</v>
      </c>
      <c r="BM222" s="213" t="s">
        <v>1400</v>
      </c>
    </row>
    <row r="223" spans="1:65" s="2" customFormat="1" ht="21.75" customHeight="1">
      <c r="A223" s="33"/>
      <c r="B223" s="34"/>
      <c r="C223" s="232" t="s">
        <v>441</v>
      </c>
      <c r="D223" s="232" t="s">
        <v>239</v>
      </c>
      <c r="E223" s="233" t="s">
        <v>1401</v>
      </c>
      <c r="F223" s="234" t="s">
        <v>1402</v>
      </c>
      <c r="G223" s="235" t="s">
        <v>762</v>
      </c>
      <c r="H223" s="236">
        <v>1</v>
      </c>
      <c r="I223" s="237"/>
      <c r="J223" s="238">
        <f>ROUND(I223*H223,2)</f>
        <v>0</v>
      </c>
      <c r="K223" s="239"/>
      <c r="L223" s="240"/>
      <c r="M223" s="241" t="s">
        <v>1</v>
      </c>
      <c r="N223" s="242" t="s">
        <v>43</v>
      </c>
      <c r="O223" s="70"/>
      <c r="P223" s="211">
        <f>O223*H223</f>
        <v>0</v>
      </c>
      <c r="Q223" s="211">
        <v>0</v>
      </c>
      <c r="R223" s="211">
        <f>Q223*H223</f>
        <v>0</v>
      </c>
      <c r="S223" s="211">
        <v>0</v>
      </c>
      <c r="T223" s="21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213" t="s">
        <v>191</v>
      </c>
      <c r="AT223" s="213" t="s">
        <v>239</v>
      </c>
      <c r="AU223" s="213" t="s">
        <v>86</v>
      </c>
      <c r="AY223" s="16" t="s">
        <v>148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16" t="s">
        <v>86</v>
      </c>
      <c r="BK223" s="214">
        <f>ROUND(I223*H223,2)</f>
        <v>0</v>
      </c>
      <c r="BL223" s="16" t="s">
        <v>147</v>
      </c>
      <c r="BM223" s="213" t="s">
        <v>1403</v>
      </c>
    </row>
    <row r="224" spans="1:65" s="2" customFormat="1" ht="21.75" customHeight="1">
      <c r="A224" s="33"/>
      <c r="B224" s="34"/>
      <c r="C224" s="201" t="s">
        <v>445</v>
      </c>
      <c r="D224" s="201" t="s">
        <v>149</v>
      </c>
      <c r="E224" s="202" t="s">
        <v>1404</v>
      </c>
      <c r="F224" s="203" t="s">
        <v>1405</v>
      </c>
      <c r="G224" s="204" t="s">
        <v>167</v>
      </c>
      <c r="H224" s="205">
        <v>1</v>
      </c>
      <c r="I224" s="206"/>
      <c r="J224" s="207">
        <f>ROUND(I224*H224,2)</f>
        <v>0</v>
      </c>
      <c r="K224" s="208"/>
      <c r="L224" s="38"/>
      <c r="M224" s="209" t="s">
        <v>1</v>
      </c>
      <c r="N224" s="210" t="s">
        <v>43</v>
      </c>
      <c r="O224" s="70"/>
      <c r="P224" s="211">
        <f>O224*H224</f>
        <v>0</v>
      </c>
      <c r="Q224" s="211">
        <v>0</v>
      </c>
      <c r="R224" s="211">
        <f>Q224*H224</f>
        <v>0</v>
      </c>
      <c r="S224" s="211">
        <v>0</v>
      </c>
      <c r="T224" s="21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213" t="s">
        <v>147</v>
      </c>
      <c r="AT224" s="213" t="s">
        <v>149</v>
      </c>
      <c r="AU224" s="213" t="s">
        <v>86</v>
      </c>
      <c r="AY224" s="16" t="s">
        <v>148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16" t="s">
        <v>86</v>
      </c>
      <c r="BK224" s="214">
        <f>ROUND(I224*H224,2)</f>
        <v>0</v>
      </c>
      <c r="BL224" s="16" t="s">
        <v>147</v>
      </c>
      <c r="BM224" s="213" t="s">
        <v>1406</v>
      </c>
    </row>
    <row r="225" spans="1:65" s="2" customFormat="1" ht="16.5" customHeight="1">
      <c r="A225" s="33"/>
      <c r="B225" s="34"/>
      <c r="C225" s="232" t="s">
        <v>451</v>
      </c>
      <c r="D225" s="232" t="s">
        <v>239</v>
      </c>
      <c r="E225" s="233" t="s">
        <v>1407</v>
      </c>
      <c r="F225" s="234" t="s">
        <v>1408</v>
      </c>
      <c r="G225" s="235" t="s">
        <v>762</v>
      </c>
      <c r="H225" s="236">
        <v>1</v>
      </c>
      <c r="I225" s="237"/>
      <c r="J225" s="238">
        <f>ROUND(I225*H225,2)</f>
        <v>0</v>
      </c>
      <c r="K225" s="239"/>
      <c r="L225" s="240"/>
      <c r="M225" s="263" t="s">
        <v>1</v>
      </c>
      <c r="N225" s="264" t="s">
        <v>43</v>
      </c>
      <c r="O225" s="257"/>
      <c r="P225" s="261">
        <f>O225*H225</f>
        <v>0</v>
      </c>
      <c r="Q225" s="261">
        <v>0</v>
      </c>
      <c r="R225" s="261">
        <f>Q225*H225</f>
        <v>0</v>
      </c>
      <c r="S225" s="261">
        <v>0</v>
      </c>
      <c r="T225" s="26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13" t="s">
        <v>191</v>
      </c>
      <c r="AT225" s="213" t="s">
        <v>239</v>
      </c>
      <c r="AU225" s="213" t="s">
        <v>86</v>
      </c>
      <c r="AY225" s="16" t="s">
        <v>148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16" t="s">
        <v>86</v>
      </c>
      <c r="BK225" s="214">
        <f>ROUND(I225*H225,2)</f>
        <v>0</v>
      </c>
      <c r="BL225" s="16" t="s">
        <v>147</v>
      </c>
      <c r="BM225" s="213" t="s">
        <v>1409</v>
      </c>
    </row>
    <row r="226" spans="1:31" s="2" customFormat="1" ht="6.95" customHeight="1">
      <c r="A226" s="33"/>
      <c r="B226" s="53"/>
      <c r="C226" s="54"/>
      <c r="D226" s="54"/>
      <c r="E226" s="54"/>
      <c r="F226" s="54"/>
      <c r="G226" s="54"/>
      <c r="H226" s="54"/>
      <c r="I226" s="151"/>
      <c r="J226" s="54"/>
      <c r="K226" s="54"/>
      <c r="L226" s="38"/>
      <c r="M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</row>
  </sheetData>
  <sheetProtection algorithmName="SHA-512" hashValue="heS0M0Vp1VdApXBtXt8nSfx8azNLRPhznrnnuZdMrc0O89Kq4irV5+qSpxGAimgoxj2A/4z8EnAdDxVp1lIiKA==" saltValue="5zZIPLSiMd29f+C9lZ7913K6U+nCBG32NoNqFsz+fc2D3L5TV+bDbyqs8arCmUzJ4eoDMYIpcJ1DtQNNrrGNfQ==" spinCount="100000" sheet="1" objects="1" scenarios="1" formatColumns="0" formatRows="0" autoFilter="0"/>
  <autoFilter ref="C131:K225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7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6" t="s">
        <v>100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24.95" customHeight="1">
      <c r="B4" s="19"/>
      <c r="D4" s="111" t="s">
        <v>111</v>
      </c>
      <c r="I4" s="107"/>
      <c r="L4" s="19"/>
      <c r="M4" s="112" t="s">
        <v>10</v>
      </c>
      <c r="AT4" s="16" t="s">
        <v>4</v>
      </c>
    </row>
    <row r="5" spans="2:12" s="1" customFormat="1" ht="6.95" customHeight="1">
      <c r="B5" s="19"/>
      <c r="I5" s="107"/>
      <c r="L5" s="19"/>
    </row>
    <row r="6" spans="2:12" s="1" customFormat="1" ht="12" customHeight="1">
      <c r="B6" s="19"/>
      <c r="D6" s="113" t="s">
        <v>16</v>
      </c>
      <c r="I6" s="107"/>
      <c r="L6" s="19"/>
    </row>
    <row r="7" spans="2:12" s="1" customFormat="1" ht="16.5" customHeight="1">
      <c r="B7" s="19"/>
      <c r="E7" s="309" t="str">
        <f>'Rekapitulace zakázky'!K6</f>
        <v>Nové Strašecí ON - oprava</v>
      </c>
      <c r="F7" s="310"/>
      <c r="G7" s="310"/>
      <c r="H7" s="310"/>
      <c r="I7" s="107"/>
      <c r="L7" s="19"/>
    </row>
    <row r="8" spans="1:31" s="2" customFormat="1" ht="12" customHeight="1">
      <c r="A8" s="33"/>
      <c r="B8" s="38"/>
      <c r="C8" s="33"/>
      <c r="D8" s="113" t="s">
        <v>112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11" t="s">
        <v>1410</v>
      </c>
      <c r="F9" s="312"/>
      <c r="G9" s="312"/>
      <c r="H9" s="312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zakázky'!AN8</f>
        <v>25. 2. 2020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29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3" t="s">
        <v>30</v>
      </c>
      <c r="E17" s="33"/>
      <c r="F17" s="33"/>
      <c r="G17" s="33"/>
      <c r="H17" s="33"/>
      <c r="I17" s="116" t="s">
        <v>25</v>
      </c>
      <c r="J17" s="29" t="str">
        <f>'Rekapitulace zakázky'!AN13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13" t="str">
        <f>'Rekapitulace zakázky'!E14</f>
        <v>Vyplň údaj</v>
      </c>
      <c r="F18" s="314"/>
      <c r="G18" s="314"/>
      <c r="H18" s="314"/>
      <c r="I18" s="116" t="s">
        <v>28</v>
      </c>
      <c r="J18" s="29" t="str">
        <f>'Rekapitulace zakázky'!AN14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3" t="s">
        <v>32</v>
      </c>
      <c r="E20" s="33"/>
      <c r="F20" s="33"/>
      <c r="G20" s="33"/>
      <c r="H20" s="33"/>
      <c r="I20" s="116" t="s">
        <v>25</v>
      </c>
      <c r="J20" s="115" t="str">
        <f>IF('Rekapitulace zakázky'!AN16="","",'Rekapitulace zakázky'!AN16)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5" t="str">
        <f>IF('Rekapitulace zakázky'!E17="","",'Rekapitulace zakázky'!E17)</f>
        <v xml:space="preserve"> </v>
      </c>
      <c r="F21" s="33"/>
      <c r="G21" s="33"/>
      <c r="H21" s="33"/>
      <c r="I21" s="116" t="s">
        <v>28</v>
      </c>
      <c r="J21" s="115" t="str">
        <f>IF('Rekapitulace zakázky'!AN17="","",'Rekapitulace zakázky'!AN17)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3" t="s">
        <v>35</v>
      </c>
      <c r="E23" s="33"/>
      <c r="F23" s="33"/>
      <c r="G23" s="33"/>
      <c r="H23" s="33"/>
      <c r="I23" s="116" t="s">
        <v>25</v>
      </c>
      <c r="J23" s="115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5" t="s">
        <v>36</v>
      </c>
      <c r="F24" s="33"/>
      <c r="G24" s="33"/>
      <c r="H24" s="33"/>
      <c r="I24" s="116" t="s">
        <v>28</v>
      </c>
      <c r="J24" s="115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8"/>
      <c r="B27" s="119"/>
      <c r="C27" s="118"/>
      <c r="D27" s="118"/>
      <c r="E27" s="315" t="s">
        <v>1</v>
      </c>
      <c r="F27" s="315"/>
      <c r="G27" s="315"/>
      <c r="H27" s="315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ROUND(J134,2)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8" t="s">
        <v>42</v>
      </c>
      <c r="E33" s="113" t="s">
        <v>43</v>
      </c>
      <c r="F33" s="129">
        <f>ROUND((SUM(BE134:BE273)),2)</f>
        <v>0</v>
      </c>
      <c r="G33" s="33"/>
      <c r="H33" s="33"/>
      <c r="I33" s="130">
        <v>0.21</v>
      </c>
      <c r="J33" s="129">
        <f>ROUND(((SUM(BE134:BE273))*I33),2)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3" t="s">
        <v>44</v>
      </c>
      <c r="F34" s="129">
        <f>ROUND((SUM(BF134:BF273)),2)</f>
        <v>0</v>
      </c>
      <c r="G34" s="33"/>
      <c r="H34" s="33"/>
      <c r="I34" s="130">
        <v>0.15</v>
      </c>
      <c r="J34" s="129">
        <f>ROUND(((SUM(BF134:BF273))*I34),2)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3" t="s">
        <v>45</v>
      </c>
      <c r="F35" s="129">
        <f>ROUND((SUM(BG134:BG273)),2)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3" t="s">
        <v>46</v>
      </c>
      <c r="F36" s="129">
        <f>ROUND((SUM(BH134:BH273)),2)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3" t="s">
        <v>47</v>
      </c>
      <c r="F37" s="129">
        <f>ROUND((SUM(BI134:BI273)),2)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I41" s="107"/>
      <c r="L41" s="19"/>
    </row>
    <row r="42" spans="2:12" s="1" customFormat="1" ht="14.45" customHeight="1">
      <c r="B42" s="19"/>
      <c r="I42" s="107"/>
      <c r="L42" s="19"/>
    </row>
    <row r="43" spans="2:12" s="1" customFormat="1" ht="14.45" customHeight="1">
      <c r="B43" s="19"/>
      <c r="I43" s="107"/>
      <c r="L43" s="19"/>
    </row>
    <row r="44" spans="2:12" s="1" customFormat="1" ht="14.45" customHeight="1">
      <c r="B44" s="19"/>
      <c r="I44" s="107"/>
      <c r="L44" s="19"/>
    </row>
    <row r="45" spans="2:12" s="1" customFormat="1" ht="14.45" customHeight="1">
      <c r="B45" s="19"/>
      <c r="I45" s="107"/>
      <c r="L45" s="19"/>
    </row>
    <row r="46" spans="2:12" s="1" customFormat="1" ht="14.45" customHeight="1">
      <c r="B46" s="19"/>
      <c r="I46" s="107"/>
      <c r="L46" s="19"/>
    </row>
    <row r="47" spans="2:12" s="1" customFormat="1" ht="14.45" customHeight="1">
      <c r="B47" s="19"/>
      <c r="I47" s="107"/>
      <c r="L47" s="19"/>
    </row>
    <row r="48" spans="2:12" s="1" customFormat="1" ht="14.45" customHeight="1">
      <c r="B48" s="19"/>
      <c r="I48" s="107"/>
      <c r="L48" s="19"/>
    </row>
    <row r="49" spans="2:12" s="1" customFormat="1" ht="14.45" customHeight="1">
      <c r="B49" s="19"/>
      <c r="I49" s="107"/>
      <c r="L49" s="19"/>
    </row>
    <row r="50" spans="2:12" s="2" customFormat="1" ht="14.45" customHeight="1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7" t="str">
        <f>E7</f>
        <v>Nové Strašecí ON - oprava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112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86" t="str">
        <f>E9</f>
        <v>005 - Oprava zázemí pro dopravu</v>
      </c>
      <c r="F87" s="306"/>
      <c r="G87" s="306"/>
      <c r="H87" s="306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žst. Nové Strašecí</v>
      </c>
      <c r="G89" s="35"/>
      <c r="H89" s="35"/>
      <c r="I89" s="116" t="s">
        <v>22</v>
      </c>
      <c r="J89" s="65" t="str">
        <f>IF(J12="","",J12)</f>
        <v>25. 2. 2020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Správa železnic, státní organizace</v>
      </c>
      <c r="G91" s="35"/>
      <c r="H91" s="35"/>
      <c r="I91" s="116" t="s">
        <v>32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30</v>
      </c>
      <c r="D92" s="35"/>
      <c r="E92" s="35"/>
      <c r="F92" s="26" t="str">
        <f>IF(E18="","",E18)</f>
        <v>Vyplň údaj</v>
      </c>
      <c r="G92" s="35"/>
      <c r="H92" s="35"/>
      <c r="I92" s="116" t="s">
        <v>35</v>
      </c>
      <c r="J92" s="31" t="str">
        <f>E24</f>
        <v>L. Ulrich, DiS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55" t="s">
        <v>115</v>
      </c>
      <c r="D94" s="156"/>
      <c r="E94" s="156"/>
      <c r="F94" s="156"/>
      <c r="G94" s="156"/>
      <c r="H94" s="156"/>
      <c r="I94" s="157"/>
      <c r="J94" s="158" t="s">
        <v>116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59" t="s">
        <v>117</v>
      </c>
      <c r="D96" s="35"/>
      <c r="E96" s="35"/>
      <c r="F96" s="35"/>
      <c r="G96" s="35"/>
      <c r="H96" s="35"/>
      <c r="I96" s="114"/>
      <c r="J96" s="83">
        <f>J134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118</v>
      </c>
    </row>
    <row r="97" spans="2:12" s="9" customFormat="1" ht="24.95" customHeight="1">
      <c r="B97" s="160"/>
      <c r="C97" s="161"/>
      <c r="D97" s="162" t="s">
        <v>120</v>
      </c>
      <c r="E97" s="163"/>
      <c r="F97" s="163"/>
      <c r="G97" s="163"/>
      <c r="H97" s="163"/>
      <c r="I97" s="164"/>
      <c r="J97" s="165">
        <f>J135</f>
        <v>0</v>
      </c>
      <c r="K97" s="161"/>
      <c r="L97" s="166"/>
    </row>
    <row r="98" spans="2:12" s="10" customFormat="1" ht="19.9" customHeight="1">
      <c r="B98" s="167"/>
      <c r="C98" s="168"/>
      <c r="D98" s="169" t="s">
        <v>526</v>
      </c>
      <c r="E98" s="170"/>
      <c r="F98" s="170"/>
      <c r="G98" s="170"/>
      <c r="H98" s="170"/>
      <c r="I98" s="171"/>
      <c r="J98" s="172">
        <f>J136</f>
        <v>0</v>
      </c>
      <c r="K98" s="168"/>
      <c r="L98" s="173"/>
    </row>
    <row r="99" spans="2:12" s="10" customFormat="1" ht="19.9" customHeight="1">
      <c r="B99" s="167"/>
      <c r="C99" s="168"/>
      <c r="D99" s="169" t="s">
        <v>122</v>
      </c>
      <c r="E99" s="170"/>
      <c r="F99" s="170"/>
      <c r="G99" s="170"/>
      <c r="H99" s="170"/>
      <c r="I99" s="171"/>
      <c r="J99" s="172">
        <f>J161</f>
        <v>0</v>
      </c>
      <c r="K99" s="168"/>
      <c r="L99" s="173"/>
    </row>
    <row r="100" spans="2:12" s="10" customFormat="1" ht="19.9" customHeight="1">
      <c r="B100" s="167"/>
      <c r="C100" s="168"/>
      <c r="D100" s="169" t="s">
        <v>529</v>
      </c>
      <c r="E100" s="170"/>
      <c r="F100" s="170"/>
      <c r="G100" s="170"/>
      <c r="H100" s="170"/>
      <c r="I100" s="171"/>
      <c r="J100" s="172">
        <f>J170</f>
        <v>0</v>
      </c>
      <c r="K100" s="168"/>
      <c r="L100" s="173"/>
    </row>
    <row r="101" spans="2:12" s="10" customFormat="1" ht="19.9" customHeight="1">
      <c r="B101" s="167"/>
      <c r="C101" s="168"/>
      <c r="D101" s="169" t="s">
        <v>124</v>
      </c>
      <c r="E101" s="170"/>
      <c r="F101" s="170"/>
      <c r="G101" s="170"/>
      <c r="H101" s="170"/>
      <c r="I101" s="171"/>
      <c r="J101" s="172">
        <f>J179</f>
        <v>0</v>
      </c>
      <c r="K101" s="168"/>
      <c r="L101" s="173"/>
    </row>
    <row r="102" spans="2:12" s="9" customFormat="1" ht="24.95" customHeight="1">
      <c r="B102" s="160"/>
      <c r="C102" s="161"/>
      <c r="D102" s="162" t="s">
        <v>1411</v>
      </c>
      <c r="E102" s="163"/>
      <c r="F102" s="163"/>
      <c r="G102" s="163"/>
      <c r="H102" s="163"/>
      <c r="I102" s="164"/>
      <c r="J102" s="165">
        <f>J181</f>
        <v>0</v>
      </c>
      <c r="K102" s="161"/>
      <c r="L102" s="166"/>
    </row>
    <row r="103" spans="2:12" s="9" customFormat="1" ht="24.95" customHeight="1">
      <c r="B103" s="160"/>
      <c r="C103" s="161"/>
      <c r="D103" s="162" t="s">
        <v>1412</v>
      </c>
      <c r="E103" s="163"/>
      <c r="F103" s="163"/>
      <c r="G103" s="163"/>
      <c r="H103" s="163"/>
      <c r="I103" s="164"/>
      <c r="J103" s="165">
        <f>J186</f>
        <v>0</v>
      </c>
      <c r="K103" s="161"/>
      <c r="L103" s="166"/>
    </row>
    <row r="104" spans="2:12" s="9" customFormat="1" ht="24.95" customHeight="1">
      <c r="B104" s="160"/>
      <c r="C104" s="161"/>
      <c r="D104" s="162" t="s">
        <v>1413</v>
      </c>
      <c r="E104" s="163"/>
      <c r="F104" s="163"/>
      <c r="G104" s="163"/>
      <c r="H104" s="163"/>
      <c r="I104" s="164"/>
      <c r="J104" s="165">
        <f>J190</f>
        <v>0</v>
      </c>
      <c r="K104" s="161"/>
      <c r="L104" s="166"/>
    </row>
    <row r="105" spans="2:12" s="9" customFormat="1" ht="24.95" customHeight="1">
      <c r="B105" s="160"/>
      <c r="C105" s="161"/>
      <c r="D105" s="162" t="s">
        <v>1414</v>
      </c>
      <c r="E105" s="163"/>
      <c r="F105" s="163"/>
      <c r="G105" s="163"/>
      <c r="H105" s="163"/>
      <c r="I105" s="164"/>
      <c r="J105" s="165">
        <f>J195</f>
        <v>0</v>
      </c>
      <c r="K105" s="161"/>
      <c r="L105" s="166"/>
    </row>
    <row r="106" spans="2:12" s="9" customFormat="1" ht="24.95" customHeight="1">
      <c r="B106" s="160"/>
      <c r="C106" s="161"/>
      <c r="D106" s="162" t="s">
        <v>125</v>
      </c>
      <c r="E106" s="163"/>
      <c r="F106" s="163"/>
      <c r="G106" s="163"/>
      <c r="H106" s="163"/>
      <c r="I106" s="164"/>
      <c r="J106" s="165">
        <f>J200</f>
        <v>0</v>
      </c>
      <c r="K106" s="161"/>
      <c r="L106" s="166"/>
    </row>
    <row r="107" spans="2:12" s="10" customFormat="1" ht="19.9" customHeight="1">
      <c r="B107" s="167"/>
      <c r="C107" s="168"/>
      <c r="D107" s="169" t="s">
        <v>1415</v>
      </c>
      <c r="E107" s="170"/>
      <c r="F107" s="170"/>
      <c r="G107" s="170"/>
      <c r="H107" s="170"/>
      <c r="I107" s="171"/>
      <c r="J107" s="172">
        <f>J201</f>
        <v>0</v>
      </c>
      <c r="K107" s="168"/>
      <c r="L107" s="173"/>
    </row>
    <row r="108" spans="2:12" s="10" customFormat="1" ht="19.9" customHeight="1">
      <c r="B108" s="167"/>
      <c r="C108" s="168"/>
      <c r="D108" s="169" t="s">
        <v>1416</v>
      </c>
      <c r="E108" s="170"/>
      <c r="F108" s="170"/>
      <c r="G108" s="170"/>
      <c r="H108" s="170"/>
      <c r="I108" s="171"/>
      <c r="J108" s="172">
        <f>J205</f>
        <v>0</v>
      </c>
      <c r="K108" s="168"/>
      <c r="L108" s="173"/>
    </row>
    <row r="109" spans="2:12" s="10" customFormat="1" ht="19.9" customHeight="1">
      <c r="B109" s="167"/>
      <c r="C109" s="168"/>
      <c r="D109" s="169" t="s">
        <v>1417</v>
      </c>
      <c r="E109" s="170"/>
      <c r="F109" s="170"/>
      <c r="G109" s="170"/>
      <c r="H109" s="170"/>
      <c r="I109" s="171"/>
      <c r="J109" s="172">
        <f>J209</f>
        <v>0</v>
      </c>
      <c r="K109" s="168"/>
      <c r="L109" s="173"/>
    </row>
    <row r="110" spans="2:12" s="10" customFormat="1" ht="19.9" customHeight="1">
      <c r="B110" s="167"/>
      <c r="C110" s="168"/>
      <c r="D110" s="169" t="s">
        <v>1208</v>
      </c>
      <c r="E110" s="170"/>
      <c r="F110" s="170"/>
      <c r="G110" s="170"/>
      <c r="H110" s="170"/>
      <c r="I110" s="171"/>
      <c r="J110" s="172">
        <f>J214</f>
        <v>0</v>
      </c>
      <c r="K110" s="168"/>
      <c r="L110" s="173"/>
    </row>
    <row r="111" spans="2:12" s="10" customFormat="1" ht="19.9" customHeight="1">
      <c r="B111" s="167"/>
      <c r="C111" s="168"/>
      <c r="D111" s="169" t="s">
        <v>130</v>
      </c>
      <c r="E111" s="170"/>
      <c r="F111" s="170"/>
      <c r="G111" s="170"/>
      <c r="H111" s="170"/>
      <c r="I111" s="171"/>
      <c r="J111" s="172">
        <f>J216</f>
        <v>0</v>
      </c>
      <c r="K111" s="168"/>
      <c r="L111" s="173"/>
    </row>
    <row r="112" spans="2:12" s="10" customFormat="1" ht="19.9" customHeight="1">
      <c r="B112" s="167"/>
      <c r="C112" s="168"/>
      <c r="D112" s="169" t="s">
        <v>1211</v>
      </c>
      <c r="E112" s="170"/>
      <c r="F112" s="170"/>
      <c r="G112" s="170"/>
      <c r="H112" s="170"/>
      <c r="I112" s="171"/>
      <c r="J112" s="172">
        <f>J219</f>
        <v>0</v>
      </c>
      <c r="K112" s="168"/>
      <c r="L112" s="173"/>
    </row>
    <row r="113" spans="2:12" s="10" customFormat="1" ht="19.9" customHeight="1">
      <c r="B113" s="167"/>
      <c r="C113" s="168"/>
      <c r="D113" s="169" t="s">
        <v>535</v>
      </c>
      <c r="E113" s="170"/>
      <c r="F113" s="170"/>
      <c r="G113" s="170"/>
      <c r="H113" s="170"/>
      <c r="I113" s="171"/>
      <c r="J113" s="172">
        <f>J258</f>
        <v>0</v>
      </c>
      <c r="K113" s="168"/>
      <c r="L113" s="173"/>
    </row>
    <row r="114" spans="2:12" s="10" customFormat="1" ht="19.9" customHeight="1">
      <c r="B114" s="167"/>
      <c r="C114" s="168"/>
      <c r="D114" s="169" t="s">
        <v>1212</v>
      </c>
      <c r="E114" s="170"/>
      <c r="F114" s="170"/>
      <c r="G114" s="170"/>
      <c r="H114" s="170"/>
      <c r="I114" s="171"/>
      <c r="J114" s="172">
        <f>J267</f>
        <v>0</v>
      </c>
      <c r="K114" s="168"/>
      <c r="L114" s="173"/>
    </row>
    <row r="115" spans="1:31" s="2" customFormat="1" ht="21.75" customHeight="1">
      <c r="A115" s="33"/>
      <c r="B115" s="34"/>
      <c r="C115" s="35"/>
      <c r="D115" s="35"/>
      <c r="E115" s="35"/>
      <c r="F115" s="35"/>
      <c r="G115" s="35"/>
      <c r="H115" s="35"/>
      <c r="I115" s="114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53"/>
      <c r="C116" s="54"/>
      <c r="D116" s="54"/>
      <c r="E116" s="54"/>
      <c r="F116" s="54"/>
      <c r="G116" s="54"/>
      <c r="H116" s="54"/>
      <c r="I116" s="151"/>
      <c r="J116" s="54"/>
      <c r="K116" s="54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6.95" customHeight="1">
      <c r="A120" s="33"/>
      <c r="B120" s="55"/>
      <c r="C120" s="56"/>
      <c r="D120" s="56"/>
      <c r="E120" s="56"/>
      <c r="F120" s="56"/>
      <c r="G120" s="56"/>
      <c r="H120" s="56"/>
      <c r="I120" s="154"/>
      <c r="J120" s="56"/>
      <c r="K120" s="56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4.95" customHeight="1">
      <c r="A121" s="33"/>
      <c r="B121" s="34"/>
      <c r="C121" s="22" t="s">
        <v>132</v>
      </c>
      <c r="D121" s="35"/>
      <c r="E121" s="35"/>
      <c r="F121" s="35"/>
      <c r="G121" s="35"/>
      <c r="H121" s="35"/>
      <c r="I121" s="114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114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16</v>
      </c>
      <c r="D123" s="35"/>
      <c r="E123" s="35"/>
      <c r="F123" s="35"/>
      <c r="G123" s="35"/>
      <c r="H123" s="35"/>
      <c r="I123" s="114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5"/>
      <c r="D124" s="35"/>
      <c r="E124" s="307" t="str">
        <f>E7</f>
        <v>Nové Strašecí ON - oprava</v>
      </c>
      <c r="F124" s="308"/>
      <c r="G124" s="308"/>
      <c r="H124" s="308"/>
      <c r="I124" s="114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112</v>
      </c>
      <c r="D125" s="35"/>
      <c r="E125" s="35"/>
      <c r="F125" s="35"/>
      <c r="G125" s="35"/>
      <c r="H125" s="35"/>
      <c r="I125" s="114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5"/>
      <c r="D126" s="35"/>
      <c r="E126" s="286" t="str">
        <f>E9</f>
        <v>005 - Oprava zázemí pro dopravu</v>
      </c>
      <c r="F126" s="306"/>
      <c r="G126" s="306"/>
      <c r="H126" s="306"/>
      <c r="I126" s="114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5"/>
      <c r="D127" s="35"/>
      <c r="E127" s="35"/>
      <c r="F127" s="35"/>
      <c r="G127" s="35"/>
      <c r="H127" s="35"/>
      <c r="I127" s="114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20</v>
      </c>
      <c r="D128" s="35"/>
      <c r="E128" s="35"/>
      <c r="F128" s="26" t="str">
        <f>F12</f>
        <v>žst. Nové Strašecí</v>
      </c>
      <c r="G128" s="35"/>
      <c r="H128" s="35"/>
      <c r="I128" s="116" t="s">
        <v>22</v>
      </c>
      <c r="J128" s="65" t="str">
        <f>IF(J12="","",J12)</f>
        <v>25. 2. 2020</v>
      </c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114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5.2" customHeight="1">
      <c r="A130" s="33"/>
      <c r="B130" s="34"/>
      <c r="C130" s="28" t="s">
        <v>24</v>
      </c>
      <c r="D130" s="35"/>
      <c r="E130" s="35"/>
      <c r="F130" s="26" t="str">
        <f>E15</f>
        <v>Správa železnic, státní organizace</v>
      </c>
      <c r="G130" s="35"/>
      <c r="H130" s="35"/>
      <c r="I130" s="116" t="s">
        <v>32</v>
      </c>
      <c r="J130" s="31" t="str">
        <f>E21</f>
        <v xml:space="preserve"> 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5.2" customHeight="1">
      <c r="A131" s="33"/>
      <c r="B131" s="34"/>
      <c r="C131" s="28" t="s">
        <v>30</v>
      </c>
      <c r="D131" s="35"/>
      <c r="E131" s="35"/>
      <c r="F131" s="26" t="str">
        <f>IF(E18="","",E18)</f>
        <v>Vyplň údaj</v>
      </c>
      <c r="G131" s="35"/>
      <c r="H131" s="35"/>
      <c r="I131" s="116" t="s">
        <v>35</v>
      </c>
      <c r="J131" s="31" t="str">
        <f>E24</f>
        <v>L. Ulrich, DiS</v>
      </c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0.35" customHeight="1">
      <c r="A132" s="33"/>
      <c r="B132" s="34"/>
      <c r="C132" s="35"/>
      <c r="D132" s="35"/>
      <c r="E132" s="35"/>
      <c r="F132" s="35"/>
      <c r="G132" s="35"/>
      <c r="H132" s="35"/>
      <c r="I132" s="114"/>
      <c r="J132" s="35"/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11" customFormat="1" ht="29.25" customHeight="1">
      <c r="A133" s="174"/>
      <c r="B133" s="175"/>
      <c r="C133" s="176" t="s">
        <v>133</v>
      </c>
      <c r="D133" s="177" t="s">
        <v>63</v>
      </c>
      <c r="E133" s="177" t="s">
        <v>59</v>
      </c>
      <c r="F133" s="177" t="s">
        <v>60</v>
      </c>
      <c r="G133" s="177" t="s">
        <v>134</v>
      </c>
      <c r="H133" s="177" t="s">
        <v>135</v>
      </c>
      <c r="I133" s="178" t="s">
        <v>136</v>
      </c>
      <c r="J133" s="179" t="s">
        <v>116</v>
      </c>
      <c r="K133" s="180" t="s">
        <v>137</v>
      </c>
      <c r="L133" s="181"/>
      <c r="M133" s="74" t="s">
        <v>1</v>
      </c>
      <c r="N133" s="75" t="s">
        <v>42</v>
      </c>
      <c r="O133" s="75" t="s">
        <v>138</v>
      </c>
      <c r="P133" s="75" t="s">
        <v>139</v>
      </c>
      <c r="Q133" s="75" t="s">
        <v>140</v>
      </c>
      <c r="R133" s="75" t="s">
        <v>141</v>
      </c>
      <c r="S133" s="75" t="s">
        <v>142</v>
      </c>
      <c r="T133" s="76" t="s">
        <v>143</v>
      </c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</row>
    <row r="134" spans="1:63" s="2" customFormat="1" ht="22.9" customHeight="1">
      <c r="A134" s="33"/>
      <c r="B134" s="34"/>
      <c r="C134" s="81" t="s">
        <v>144</v>
      </c>
      <c r="D134" s="35"/>
      <c r="E134" s="35"/>
      <c r="F134" s="35"/>
      <c r="G134" s="35"/>
      <c r="H134" s="35"/>
      <c r="I134" s="114"/>
      <c r="J134" s="182">
        <f>BK134</f>
        <v>0</v>
      </c>
      <c r="K134" s="35"/>
      <c r="L134" s="38"/>
      <c r="M134" s="77"/>
      <c r="N134" s="183"/>
      <c r="O134" s="78"/>
      <c r="P134" s="184">
        <f>P135+P181+P186+P190+P195+P200</f>
        <v>0</v>
      </c>
      <c r="Q134" s="78"/>
      <c r="R134" s="184">
        <f>R135+R181+R186+R190+R195+R200</f>
        <v>14.631532700000001</v>
      </c>
      <c r="S134" s="78"/>
      <c r="T134" s="185">
        <f>T135+T181+T186+T190+T195+T200</f>
        <v>7.236815900000001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77</v>
      </c>
      <c r="AU134" s="16" t="s">
        <v>118</v>
      </c>
      <c r="BK134" s="186">
        <f>BK135+BK181+BK186+BK190+BK195+BK200</f>
        <v>0</v>
      </c>
    </row>
    <row r="135" spans="2:63" s="12" customFormat="1" ht="25.9" customHeight="1">
      <c r="B135" s="187"/>
      <c r="C135" s="188"/>
      <c r="D135" s="189" t="s">
        <v>77</v>
      </c>
      <c r="E135" s="190" t="s">
        <v>155</v>
      </c>
      <c r="F135" s="190" t="s">
        <v>156</v>
      </c>
      <c r="G135" s="188"/>
      <c r="H135" s="188"/>
      <c r="I135" s="191"/>
      <c r="J135" s="192">
        <f>BK135</f>
        <v>0</v>
      </c>
      <c r="K135" s="188"/>
      <c r="L135" s="193"/>
      <c r="M135" s="194"/>
      <c r="N135" s="195"/>
      <c r="O135" s="195"/>
      <c r="P135" s="196">
        <f>P136+P161+P170+P179</f>
        <v>0</v>
      </c>
      <c r="Q135" s="195"/>
      <c r="R135" s="196">
        <f>R136+R161+R170+R179</f>
        <v>11.479285300000003</v>
      </c>
      <c r="S135" s="195"/>
      <c r="T135" s="197">
        <f>T136+T161+T170+T179</f>
        <v>6.641900000000001</v>
      </c>
      <c r="AR135" s="198" t="s">
        <v>86</v>
      </c>
      <c r="AT135" s="199" t="s">
        <v>77</v>
      </c>
      <c r="AU135" s="199" t="s">
        <v>78</v>
      </c>
      <c r="AY135" s="198" t="s">
        <v>148</v>
      </c>
      <c r="BK135" s="200">
        <f>BK136+BK161+BK170+BK179</f>
        <v>0</v>
      </c>
    </row>
    <row r="136" spans="2:63" s="12" customFormat="1" ht="22.9" customHeight="1">
      <c r="B136" s="187"/>
      <c r="C136" s="188"/>
      <c r="D136" s="189" t="s">
        <v>77</v>
      </c>
      <c r="E136" s="219" t="s">
        <v>179</v>
      </c>
      <c r="F136" s="219" t="s">
        <v>547</v>
      </c>
      <c r="G136" s="188"/>
      <c r="H136" s="188"/>
      <c r="I136" s="191"/>
      <c r="J136" s="220">
        <f>BK136</f>
        <v>0</v>
      </c>
      <c r="K136" s="188"/>
      <c r="L136" s="193"/>
      <c r="M136" s="194"/>
      <c r="N136" s="195"/>
      <c r="O136" s="195"/>
      <c r="P136" s="196">
        <f>SUM(P137:P160)</f>
        <v>0</v>
      </c>
      <c r="Q136" s="195"/>
      <c r="R136" s="196">
        <f>SUM(R137:R160)</f>
        <v>11.456263800000002</v>
      </c>
      <c r="S136" s="195"/>
      <c r="T136" s="197">
        <f>SUM(T137:T160)</f>
        <v>0</v>
      </c>
      <c r="AR136" s="198" t="s">
        <v>86</v>
      </c>
      <c r="AT136" s="199" t="s">
        <v>77</v>
      </c>
      <c r="AU136" s="199" t="s">
        <v>86</v>
      </c>
      <c r="AY136" s="198" t="s">
        <v>148</v>
      </c>
      <c r="BK136" s="200">
        <f>SUM(BK137:BK160)</f>
        <v>0</v>
      </c>
    </row>
    <row r="137" spans="1:65" s="2" customFormat="1" ht="21.75" customHeight="1">
      <c r="A137" s="33"/>
      <c r="B137" s="34"/>
      <c r="C137" s="201" t="s">
        <v>86</v>
      </c>
      <c r="D137" s="201" t="s">
        <v>149</v>
      </c>
      <c r="E137" s="202" t="s">
        <v>1418</v>
      </c>
      <c r="F137" s="203" t="s">
        <v>1419</v>
      </c>
      <c r="G137" s="204" t="s">
        <v>186</v>
      </c>
      <c r="H137" s="205">
        <v>134.95</v>
      </c>
      <c r="I137" s="206"/>
      <c r="J137" s="207">
        <f>ROUND(I137*H137,2)</f>
        <v>0</v>
      </c>
      <c r="K137" s="208"/>
      <c r="L137" s="38"/>
      <c r="M137" s="209" t="s">
        <v>1</v>
      </c>
      <c r="N137" s="210" t="s">
        <v>43</v>
      </c>
      <c r="O137" s="70"/>
      <c r="P137" s="211">
        <f>O137*H137</f>
        <v>0</v>
      </c>
      <c r="Q137" s="211">
        <v>0.00026</v>
      </c>
      <c r="R137" s="211">
        <f>Q137*H137</f>
        <v>0.03508699999999999</v>
      </c>
      <c r="S137" s="211">
        <v>0</v>
      </c>
      <c r="T137" s="21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3" t="s">
        <v>147</v>
      </c>
      <c r="AT137" s="213" t="s">
        <v>149</v>
      </c>
      <c r="AU137" s="213" t="s">
        <v>88</v>
      </c>
      <c r="AY137" s="16" t="s">
        <v>148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6" t="s">
        <v>86</v>
      </c>
      <c r="BK137" s="214">
        <f>ROUND(I137*H137,2)</f>
        <v>0</v>
      </c>
      <c r="BL137" s="16" t="s">
        <v>147</v>
      </c>
      <c r="BM137" s="213" t="s">
        <v>1420</v>
      </c>
    </row>
    <row r="138" spans="2:51" s="13" customFormat="1" ht="12">
      <c r="B138" s="221"/>
      <c r="C138" s="222"/>
      <c r="D138" s="215" t="s">
        <v>163</v>
      </c>
      <c r="E138" s="223" t="s">
        <v>1</v>
      </c>
      <c r="F138" s="224" t="s">
        <v>1421</v>
      </c>
      <c r="G138" s="222"/>
      <c r="H138" s="225">
        <v>29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163</v>
      </c>
      <c r="AU138" s="231" t="s">
        <v>88</v>
      </c>
      <c r="AV138" s="13" t="s">
        <v>88</v>
      </c>
      <c r="AW138" s="13" t="s">
        <v>34</v>
      </c>
      <c r="AX138" s="13" t="s">
        <v>78</v>
      </c>
      <c r="AY138" s="231" t="s">
        <v>148</v>
      </c>
    </row>
    <row r="139" spans="2:51" s="13" customFormat="1" ht="12">
      <c r="B139" s="221"/>
      <c r="C139" s="222"/>
      <c r="D139" s="215" t="s">
        <v>163</v>
      </c>
      <c r="E139" s="223" t="s">
        <v>1</v>
      </c>
      <c r="F139" s="224" t="s">
        <v>1422</v>
      </c>
      <c r="G139" s="222"/>
      <c r="H139" s="225">
        <v>16.2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163</v>
      </c>
      <c r="AU139" s="231" t="s">
        <v>88</v>
      </c>
      <c r="AV139" s="13" t="s">
        <v>88</v>
      </c>
      <c r="AW139" s="13" t="s">
        <v>34</v>
      </c>
      <c r="AX139" s="13" t="s">
        <v>78</v>
      </c>
      <c r="AY139" s="231" t="s">
        <v>148</v>
      </c>
    </row>
    <row r="140" spans="2:51" s="13" customFormat="1" ht="12">
      <c r="B140" s="221"/>
      <c r="C140" s="222"/>
      <c r="D140" s="215" t="s">
        <v>163</v>
      </c>
      <c r="E140" s="223" t="s">
        <v>1</v>
      </c>
      <c r="F140" s="224" t="s">
        <v>1423</v>
      </c>
      <c r="G140" s="222"/>
      <c r="H140" s="225">
        <v>20.7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163</v>
      </c>
      <c r="AU140" s="231" t="s">
        <v>88</v>
      </c>
      <c r="AV140" s="13" t="s">
        <v>88</v>
      </c>
      <c r="AW140" s="13" t="s">
        <v>34</v>
      </c>
      <c r="AX140" s="13" t="s">
        <v>78</v>
      </c>
      <c r="AY140" s="231" t="s">
        <v>148</v>
      </c>
    </row>
    <row r="141" spans="2:51" s="13" customFormat="1" ht="12">
      <c r="B141" s="221"/>
      <c r="C141" s="222"/>
      <c r="D141" s="215" t="s">
        <v>163</v>
      </c>
      <c r="E141" s="223" t="s">
        <v>1</v>
      </c>
      <c r="F141" s="224" t="s">
        <v>1424</v>
      </c>
      <c r="G141" s="222"/>
      <c r="H141" s="225">
        <v>9.5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163</v>
      </c>
      <c r="AU141" s="231" t="s">
        <v>88</v>
      </c>
      <c r="AV141" s="13" t="s">
        <v>88</v>
      </c>
      <c r="AW141" s="13" t="s">
        <v>34</v>
      </c>
      <c r="AX141" s="13" t="s">
        <v>78</v>
      </c>
      <c r="AY141" s="231" t="s">
        <v>148</v>
      </c>
    </row>
    <row r="142" spans="2:51" s="13" customFormat="1" ht="12">
      <c r="B142" s="221"/>
      <c r="C142" s="222"/>
      <c r="D142" s="215" t="s">
        <v>163</v>
      </c>
      <c r="E142" s="223" t="s">
        <v>1</v>
      </c>
      <c r="F142" s="224" t="s">
        <v>1425</v>
      </c>
      <c r="G142" s="222"/>
      <c r="H142" s="225">
        <v>2.85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163</v>
      </c>
      <c r="AU142" s="231" t="s">
        <v>88</v>
      </c>
      <c r="AV142" s="13" t="s">
        <v>88</v>
      </c>
      <c r="AW142" s="13" t="s">
        <v>34</v>
      </c>
      <c r="AX142" s="13" t="s">
        <v>78</v>
      </c>
      <c r="AY142" s="231" t="s">
        <v>148</v>
      </c>
    </row>
    <row r="143" spans="2:51" s="13" customFormat="1" ht="12">
      <c r="B143" s="221"/>
      <c r="C143" s="222"/>
      <c r="D143" s="215" t="s">
        <v>163</v>
      </c>
      <c r="E143" s="223" t="s">
        <v>1</v>
      </c>
      <c r="F143" s="224" t="s">
        <v>1426</v>
      </c>
      <c r="G143" s="222"/>
      <c r="H143" s="225">
        <v>4.18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163</v>
      </c>
      <c r="AU143" s="231" t="s">
        <v>88</v>
      </c>
      <c r="AV143" s="13" t="s">
        <v>88</v>
      </c>
      <c r="AW143" s="13" t="s">
        <v>34</v>
      </c>
      <c r="AX143" s="13" t="s">
        <v>78</v>
      </c>
      <c r="AY143" s="231" t="s">
        <v>148</v>
      </c>
    </row>
    <row r="144" spans="2:51" s="13" customFormat="1" ht="12">
      <c r="B144" s="221"/>
      <c r="C144" s="222"/>
      <c r="D144" s="215" t="s">
        <v>163</v>
      </c>
      <c r="E144" s="223" t="s">
        <v>1</v>
      </c>
      <c r="F144" s="224" t="s">
        <v>1427</v>
      </c>
      <c r="G144" s="222"/>
      <c r="H144" s="225">
        <v>5.04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163</v>
      </c>
      <c r="AU144" s="231" t="s">
        <v>88</v>
      </c>
      <c r="AV144" s="13" t="s">
        <v>88</v>
      </c>
      <c r="AW144" s="13" t="s">
        <v>34</v>
      </c>
      <c r="AX144" s="13" t="s">
        <v>78</v>
      </c>
      <c r="AY144" s="231" t="s">
        <v>148</v>
      </c>
    </row>
    <row r="145" spans="2:51" s="13" customFormat="1" ht="12">
      <c r="B145" s="221"/>
      <c r="C145" s="222"/>
      <c r="D145" s="215" t="s">
        <v>163</v>
      </c>
      <c r="E145" s="223" t="s">
        <v>1</v>
      </c>
      <c r="F145" s="224" t="s">
        <v>1428</v>
      </c>
      <c r="G145" s="222"/>
      <c r="H145" s="225">
        <v>25.48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163</v>
      </c>
      <c r="AU145" s="231" t="s">
        <v>88</v>
      </c>
      <c r="AV145" s="13" t="s">
        <v>88</v>
      </c>
      <c r="AW145" s="13" t="s">
        <v>34</v>
      </c>
      <c r="AX145" s="13" t="s">
        <v>78</v>
      </c>
      <c r="AY145" s="231" t="s">
        <v>148</v>
      </c>
    </row>
    <row r="146" spans="2:51" s="13" customFormat="1" ht="12">
      <c r="B146" s="221"/>
      <c r="C146" s="222"/>
      <c r="D146" s="215" t="s">
        <v>163</v>
      </c>
      <c r="E146" s="223" t="s">
        <v>1</v>
      </c>
      <c r="F146" s="224" t="s">
        <v>1429</v>
      </c>
      <c r="G146" s="222"/>
      <c r="H146" s="225">
        <v>22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163</v>
      </c>
      <c r="AU146" s="231" t="s">
        <v>88</v>
      </c>
      <c r="AV146" s="13" t="s">
        <v>88</v>
      </c>
      <c r="AW146" s="13" t="s">
        <v>34</v>
      </c>
      <c r="AX146" s="13" t="s">
        <v>78</v>
      </c>
      <c r="AY146" s="231" t="s">
        <v>148</v>
      </c>
    </row>
    <row r="147" spans="2:51" s="14" customFormat="1" ht="12">
      <c r="B147" s="243"/>
      <c r="C147" s="244"/>
      <c r="D147" s="215" t="s">
        <v>163</v>
      </c>
      <c r="E147" s="245" t="s">
        <v>1</v>
      </c>
      <c r="F147" s="246" t="s">
        <v>253</v>
      </c>
      <c r="G147" s="244"/>
      <c r="H147" s="247">
        <v>134.95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163</v>
      </c>
      <c r="AU147" s="253" t="s">
        <v>88</v>
      </c>
      <c r="AV147" s="14" t="s">
        <v>147</v>
      </c>
      <c r="AW147" s="14" t="s">
        <v>34</v>
      </c>
      <c r="AX147" s="14" t="s">
        <v>86</v>
      </c>
      <c r="AY147" s="253" t="s">
        <v>148</v>
      </c>
    </row>
    <row r="148" spans="1:65" s="2" customFormat="1" ht="21.75" customHeight="1">
      <c r="A148" s="33"/>
      <c r="B148" s="34"/>
      <c r="C148" s="201" t="s">
        <v>88</v>
      </c>
      <c r="D148" s="201" t="s">
        <v>149</v>
      </c>
      <c r="E148" s="202" t="s">
        <v>1430</v>
      </c>
      <c r="F148" s="203" t="s">
        <v>1431</v>
      </c>
      <c r="G148" s="204" t="s">
        <v>186</v>
      </c>
      <c r="H148" s="205">
        <v>134.95</v>
      </c>
      <c r="I148" s="206"/>
      <c r="J148" s="207">
        <f>ROUND(I148*H148,2)</f>
        <v>0</v>
      </c>
      <c r="K148" s="208"/>
      <c r="L148" s="38"/>
      <c r="M148" s="209" t="s">
        <v>1</v>
      </c>
      <c r="N148" s="210" t="s">
        <v>43</v>
      </c>
      <c r="O148" s="70"/>
      <c r="P148" s="211">
        <f>O148*H148</f>
        <v>0</v>
      </c>
      <c r="Q148" s="211">
        <v>0.017</v>
      </c>
      <c r="R148" s="211">
        <f>Q148*H148</f>
        <v>2.29415</v>
      </c>
      <c r="S148" s="211">
        <v>0</v>
      </c>
      <c r="T148" s="21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3" t="s">
        <v>147</v>
      </c>
      <c r="AT148" s="213" t="s">
        <v>149</v>
      </c>
      <c r="AU148" s="213" t="s">
        <v>88</v>
      </c>
      <c r="AY148" s="16" t="s">
        <v>148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6" t="s">
        <v>86</v>
      </c>
      <c r="BK148" s="214">
        <f>ROUND(I148*H148,2)</f>
        <v>0</v>
      </c>
      <c r="BL148" s="16" t="s">
        <v>147</v>
      </c>
      <c r="BM148" s="213" t="s">
        <v>1432</v>
      </c>
    </row>
    <row r="149" spans="1:65" s="2" customFormat="1" ht="21.75" customHeight="1">
      <c r="A149" s="33"/>
      <c r="B149" s="34"/>
      <c r="C149" s="201" t="s">
        <v>157</v>
      </c>
      <c r="D149" s="201" t="s">
        <v>149</v>
      </c>
      <c r="E149" s="202" t="s">
        <v>1221</v>
      </c>
      <c r="F149" s="203" t="s">
        <v>1222</v>
      </c>
      <c r="G149" s="204" t="s">
        <v>186</v>
      </c>
      <c r="H149" s="205">
        <v>522.44</v>
      </c>
      <c r="I149" s="206"/>
      <c r="J149" s="207">
        <f>ROUND(I149*H149,2)</f>
        <v>0</v>
      </c>
      <c r="K149" s="208"/>
      <c r="L149" s="38"/>
      <c r="M149" s="209" t="s">
        <v>1</v>
      </c>
      <c r="N149" s="210" t="s">
        <v>43</v>
      </c>
      <c r="O149" s="70"/>
      <c r="P149" s="211">
        <f>O149*H149</f>
        <v>0</v>
      </c>
      <c r="Q149" s="211">
        <v>0.00047</v>
      </c>
      <c r="R149" s="211">
        <f>Q149*H149</f>
        <v>0.2455468</v>
      </c>
      <c r="S149" s="211">
        <v>0</v>
      </c>
      <c r="T149" s="21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13" t="s">
        <v>147</v>
      </c>
      <c r="AT149" s="213" t="s">
        <v>149</v>
      </c>
      <c r="AU149" s="213" t="s">
        <v>88</v>
      </c>
      <c r="AY149" s="16" t="s">
        <v>148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6" t="s">
        <v>86</v>
      </c>
      <c r="BK149" s="214">
        <f>ROUND(I149*H149,2)</f>
        <v>0</v>
      </c>
      <c r="BL149" s="16" t="s">
        <v>147</v>
      </c>
      <c r="BM149" s="213" t="s">
        <v>1433</v>
      </c>
    </row>
    <row r="150" spans="1:65" s="2" customFormat="1" ht="21.75" customHeight="1">
      <c r="A150" s="33"/>
      <c r="B150" s="34"/>
      <c r="C150" s="201" t="s">
        <v>147</v>
      </c>
      <c r="D150" s="201" t="s">
        <v>149</v>
      </c>
      <c r="E150" s="202" t="s">
        <v>1434</v>
      </c>
      <c r="F150" s="203" t="s">
        <v>1435</v>
      </c>
      <c r="G150" s="204" t="s">
        <v>186</v>
      </c>
      <c r="H150" s="205">
        <v>522.44</v>
      </c>
      <c r="I150" s="206"/>
      <c r="J150" s="207">
        <f>ROUND(I150*H150,2)</f>
        <v>0</v>
      </c>
      <c r="K150" s="208"/>
      <c r="L150" s="38"/>
      <c r="M150" s="209" t="s">
        <v>1</v>
      </c>
      <c r="N150" s="210" t="s">
        <v>43</v>
      </c>
      <c r="O150" s="70"/>
      <c r="P150" s="211">
        <f>O150*H150</f>
        <v>0</v>
      </c>
      <c r="Q150" s="211">
        <v>0.017</v>
      </c>
      <c r="R150" s="211">
        <f>Q150*H150</f>
        <v>8.881480000000002</v>
      </c>
      <c r="S150" s="211">
        <v>0</v>
      </c>
      <c r="T150" s="21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3" t="s">
        <v>147</v>
      </c>
      <c r="AT150" s="213" t="s">
        <v>149</v>
      </c>
      <c r="AU150" s="213" t="s">
        <v>88</v>
      </c>
      <c r="AY150" s="16" t="s">
        <v>148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6" t="s">
        <v>86</v>
      </c>
      <c r="BK150" s="214">
        <f>ROUND(I150*H150,2)</f>
        <v>0</v>
      </c>
      <c r="BL150" s="16" t="s">
        <v>147</v>
      </c>
      <c r="BM150" s="213" t="s">
        <v>1436</v>
      </c>
    </row>
    <row r="151" spans="2:51" s="13" customFormat="1" ht="12">
      <c r="B151" s="221"/>
      <c r="C151" s="222"/>
      <c r="D151" s="215" t="s">
        <v>163</v>
      </c>
      <c r="E151" s="223" t="s">
        <v>1</v>
      </c>
      <c r="F151" s="224" t="s">
        <v>1437</v>
      </c>
      <c r="G151" s="222"/>
      <c r="H151" s="225">
        <v>88.16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163</v>
      </c>
      <c r="AU151" s="231" t="s">
        <v>88</v>
      </c>
      <c r="AV151" s="13" t="s">
        <v>88</v>
      </c>
      <c r="AW151" s="13" t="s">
        <v>34</v>
      </c>
      <c r="AX151" s="13" t="s">
        <v>78</v>
      </c>
      <c r="AY151" s="231" t="s">
        <v>148</v>
      </c>
    </row>
    <row r="152" spans="2:51" s="13" customFormat="1" ht="12">
      <c r="B152" s="221"/>
      <c r="C152" s="222"/>
      <c r="D152" s="215" t="s">
        <v>163</v>
      </c>
      <c r="E152" s="223" t="s">
        <v>1</v>
      </c>
      <c r="F152" s="224" t="s">
        <v>1438</v>
      </c>
      <c r="G152" s="222"/>
      <c r="H152" s="225">
        <v>66.12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163</v>
      </c>
      <c r="AU152" s="231" t="s">
        <v>88</v>
      </c>
      <c r="AV152" s="13" t="s">
        <v>88</v>
      </c>
      <c r="AW152" s="13" t="s">
        <v>34</v>
      </c>
      <c r="AX152" s="13" t="s">
        <v>78</v>
      </c>
      <c r="AY152" s="231" t="s">
        <v>148</v>
      </c>
    </row>
    <row r="153" spans="2:51" s="13" customFormat="1" ht="12">
      <c r="B153" s="221"/>
      <c r="C153" s="222"/>
      <c r="D153" s="215" t="s">
        <v>163</v>
      </c>
      <c r="E153" s="223" t="s">
        <v>1</v>
      </c>
      <c r="F153" s="224" t="s">
        <v>1439</v>
      </c>
      <c r="G153" s="222"/>
      <c r="H153" s="225">
        <v>69.16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163</v>
      </c>
      <c r="AU153" s="231" t="s">
        <v>88</v>
      </c>
      <c r="AV153" s="13" t="s">
        <v>88</v>
      </c>
      <c r="AW153" s="13" t="s">
        <v>34</v>
      </c>
      <c r="AX153" s="13" t="s">
        <v>78</v>
      </c>
      <c r="AY153" s="231" t="s">
        <v>148</v>
      </c>
    </row>
    <row r="154" spans="2:51" s="13" customFormat="1" ht="12">
      <c r="B154" s="221"/>
      <c r="C154" s="222"/>
      <c r="D154" s="215" t="s">
        <v>163</v>
      </c>
      <c r="E154" s="223" t="s">
        <v>1</v>
      </c>
      <c r="F154" s="224" t="s">
        <v>1440</v>
      </c>
      <c r="G154" s="222"/>
      <c r="H154" s="225">
        <v>47.88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163</v>
      </c>
      <c r="AU154" s="231" t="s">
        <v>88</v>
      </c>
      <c r="AV154" s="13" t="s">
        <v>88</v>
      </c>
      <c r="AW154" s="13" t="s">
        <v>34</v>
      </c>
      <c r="AX154" s="13" t="s">
        <v>78</v>
      </c>
      <c r="AY154" s="231" t="s">
        <v>148</v>
      </c>
    </row>
    <row r="155" spans="2:51" s="13" customFormat="1" ht="12">
      <c r="B155" s="221"/>
      <c r="C155" s="222"/>
      <c r="D155" s="215" t="s">
        <v>163</v>
      </c>
      <c r="E155" s="223" t="s">
        <v>1</v>
      </c>
      <c r="F155" s="224" t="s">
        <v>1441</v>
      </c>
      <c r="G155" s="222"/>
      <c r="H155" s="225">
        <v>25.84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163</v>
      </c>
      <c r="AU155" s="231" t="s">
        <v>88</v>
      </c>
      <c r="AV155" s="13" t="s">
        <v>88</v>
      </c>
      <c r="AW155" s="13" t="s">
        <v>34</v>
      </c>
      <c r="AX155" s="13" t="s">
        <v>78</v>
      </c>
      <c r="AY155" s="231" t="s">
        <v>148</v>
      </c>
    </row>
    <row r="156" spans="2:51" s="13" customFormat="1" ht="12">
      <c r="B156" s="221"/>
      <c r="C156" s="222"/>
      <c r="D156" s="215" t="s">
        <v>163</v>
      </c>
      <c r="E156" s="223" t="s">
        <v>1</v>
      </c>
      <c r="F156" s="224" t="s">
        <v>1442</v>
      </c>
      <c r="G156" s="222"/>
      <c r="H156" s="225">
        <v>21.6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163</v>
      </c>
      <c r="AU156" s="231" t="s">
        <v>88</v>
      </c>
      <c r="AV156" s="13" t="s">
        <v>88</v>
      </c>
      <c r="AW156" s="13" t="s">
        <v>34</v>
      </c>
      <c r="AX156" s="13" t="s">
        <v>78</v>
      </c>
      <c r="AY156" s="231" t="s">
        <v>148</v>
      </c>
    </row>
    <row r="157" spans="2:51" s="13" customFormat="1" ht="12">
      <c r="B157" s="221"/>
      <c r="C157" s="222"/>
      <c r="D157" s="215" t="s">
        <v>163</v>
      </c>
      <c r="E157" s="223" t="s">
        <v>1</v>
      </c>
      <c r="F157" s="224" t="s">
        <v>1443</v>
      </c>
      <c r="G157" s="222"/>
      <c r="H157" s="225">
        <v>38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163</v>
      </c>
      <c r="AU157" s="231" t="s">
        <v>88</v>
      </c>
      <c r="AV157" s="13" t="s">
        <v>88</v>
      </c>
      <c r="AW157" s="13" t="s">
        <v>34</v>
      </c>
      <c r="AX157" s="13" t="s">
        <v>78</v>
      </c>
      <c r="AY157" s="231" t="s">
        <v>148</v>
      </c>
    </row>
    <row r="158" spans="2:51" s="13" customFormat="1" ht="12">
      <c r="B158" s="221"/>
      <c r="C158" s="222"/>
      <c r="D158" s="215" t="s">
        <v>163</v>
      </c>
      <c r="E158" s="223" t="s">
        <v>1</v>
      </c>
      <c r="F158" s="224" t="s">
        <v>1444</v>
      </c>
      <c r="G158" s="222"/>
      <c r="H158" s="225">
        <v>94.24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163</v>
      </c>
      <c r="AU158" s="231" t="s">
        <v>88</v>
      </c>
      <c r="AV158" s="13" t="s">
        <v>88</v>
      </c>
      <c r="AW158" s="13" t="s">
        <v>34</v>
      </c>
      <c r="AX158" s="13" t="s">
        <v>78</v>
      </c>
      <c r="AY158" s="231" t="s">
        <v>148</v>
      </c>
    </row>
    <row r="159" spans="2:51" s="13" customFormat="1" ht="12">
      <c r="B159" s="221"/>
      <c r="C159" s="222"/>
      <c r="D159" s="215" t="s">
        <v>163</v>
      </c>
      <c r="E159" s="223" t="s">
        <v>1</v>
      </c>
      <c r="F159" s="224" t="s">
        <v>1445</v>
      </c>
      <c r="G159" s="222"/>
      <c r="H159" s="225">
        <v>71.44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163</v>
      </c>
      <c r="AU159" s="231" t="s">
        <v>88</v>
      </c>
      <c r="AV159" s="13" t="s">
        <v>88</v>
      </c>
      <c r="AW159" s="13" t="s">
        <v>34</v>
      </c>
      <c r="AX159" s="13" t="s">
        <v>78</v>
      </c>
      <c r="AY159" s="231" t="s">
        <v>148</v>
      </c>
    </row>
    <row r="160" spans="2:51" s="14" customFormat="1" ht="12">
      <c r="B160" s="243"/>
      <c r="C160" s="244"/>
      <c r="D160" s="215" t="s">
        <v>163</v>
      </c>
      <c r="E160" s="245" t="s">
        <v>1</v>
      </c>
      <c r="F160" s="246" t="s">
        <v>253</v>
      </c>
      <c r="G160" s="244"/>
      <c r="H160" s="247">
        <v>522.44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163</v>
      </c>
      <c r="AU160" s="253" t="s">
        <v>88</v>
      </c>
      <c r="AV160" s="14" t="s">
        <v>147</v>
      </c>
      <c r="AW160" s="14" t="s">
        <v>34</v>
      </c>
      <c r="AX160" s="14" t="s">
        <v>86</v>
      </c>
      <c r="AY160" s="253" t="s">
        <v>148</v>
      </c>
    </row>
    <row r="161" spans="2:63" s="12" customFormat="1" ht="22.9" customHeight="1">
      <c r="B161" s="187"/>
      <c r="C161" s="188"/>
      <c r="D161" s="189" t="s">
        <v>77</v>
      </c>
      <c r="E161" s="219" t="s">
        <v>169</v>
      </c>
      <c r="F161" s="219" t="s">
        <v>170</v>
      </c>
      <c r="G161" s="188"/>
      <c r="H161" s="188"/>
      <c r="I161" s="191"/>
      <c r="J161" s="220">
        <f>BK161</f>
        <v>0</v>
      </c>
      <c r="K161" s="188"/>
      <c r="L161" s="193"/>
      <c r="M161" s="194"/>
      <c r="N161" s="195"/>
      <c r="O161" s="195"/>
      <c r="P161" s="196">
        <f>SUM(P162:P169)</f>
        <v>0</v>
      </c>
      <c r="Q161" s="195"/>
      <c r="R161" s="196">
        <f>SUM(R162:R169)</f>
        <v>0.023021499999999993</v>
      </c>
      <c r="S161" s="195"/>
      <c r="T161" s="197">
        <f>SUM(T162:T169)</f>
        <v>6.641900000000001</v>
      </c>
      <c r="AR161" s="198" t="s">
        <v>86</v>
      </c>
      <c r="AT161" s="199" t="s">
        <v>77</v>
      </c>
      <c r="AU161" s="199" t="s">
        <v>86</v>
      </c>
      <c r="AY161" s="198" t="s">
        <v>148</v>
      </c>
      <c r="BK161" s="200">
        <f>SUM(BK162:BK169)</f>
        <v>0</v>
      </c>
    </row>
    <row r="162" spans="1:65" s="2" customFormat="1" ht="33" customHeight="1">
      <c r="A162" s="33"/>
      <c r="B162" s="34"/>
      <c r="C162" s="201" t="s">
        <v>175</v>
      </c>
      <c r="D162" s="201" t="s">
        <v>149</v>
      </c>
      <c r="E162" s="202" t="s">
        <v>1446</v>
      </c>
      <c r="F162" s="203" t="s">
        <v>1447</v>
      </c>
      <c r="G162" s="204" t="s">
        <v>186</v>
      </c>
      <c r="H162" s="205">
        <v>134.95</v>
      </c>
      <c r="I162" s="206"/>
      <c r="J162" s="207">
        <f aca="true" t="shared" si="0" ref="J162:J167">ROUND(I162*H162,2)</f>
        <v>0</v>
      </c>
      <c r="K162" s="208"/>
      <c r="L162" s="38"/>
      <c r="M162" s="209" t="s">
        <v>1</v>
      </c>
      <c r="N162" s="210" t="s">
        <v>43</v>
      </c>
      <c r="O162" s="70"/>
      <c r="P162" s="211">
        <f aca="true" t="shared" si="1" ref="P162:P167">O162*H162</f>
        <v>0</v>
      </c>
      <c r="Q162" s="211">
        <v>0</v>
      </c>
      <c r="R162" s="211">
        <f aca="true" t="shared" si="2" ref="R162:R167">Q162*H162</f>
        <v>0</v>
      </c>
      <c r="S162" s="211">
        <v>0.01</v>
      </c>
      <c r="T162" s="212">
        <f aca="true" t="shared" si="3" ref="T162:T167">S162*H162</f>
        <v>1.3495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13" t="s">
        <v>147</v>
      </c>
      <c r="AT162" s="213" t="s">
        <v>149</v>
      </c>
      <c r="AU162" s="213" t="s">
        <v>88</v>
      </c>
      <c r="AY162" s="16" t="s">
        <v>148</v>
      </c>
      <c r="BE162" s="214">
        <f aca="true" t="shared" si="4" ref="BE162:BE167">IF(N162="základní",J162,0)</f>
        <v>0</v>
      </c>
      <c r="BF162" s="214">
        <f aca="true" t="shared" si="5" ref="BF162:BF167">IF(N162="snížená",J162,0)</f>
        <v>0</v>
      </c>
      <c r="BG162" s="214">
        <f aca="true" t="shared" si="6" ref="BG162:BG167">IF(N162="zákl. přenesená",J162,0)</f>
        <v>0</v>
      </c>
      <c r="BH162" s="214">
        <f aca="true" t="shared" si="7" ref="BH162:BH167">IF(N162="sníž. přenesená",J162,0)</f>
        <v>0</v>
      </c>
      <c r="BI162" s="214">
        <f aca="true" t="shared" si="8" ref="BI162:BI167">IF(N162="nulová",J162,0)</f>
        <v>0</v>
      </c>
      <c r="BJ162" s="16" t="s">
        <v>86</v>
      </c>
      <c r="BK162" s="214">
        <f aca="true" t="shared" si="9" ref="BK162:BK167">ROUND(I162*H162,2)</f>
        <v>0</v>
      </c>
      <c r="BL162" s="16" t="s">
        <v>147</v>
      </c>
      <c r="BM162" s="213" t="s">
        <v>1448</v>
      </c>
    </row>
    <row r="163" spans="1:65" s="2" customFormat="1" ht="21.75" customHeight="1">
      <c r="A163" s="33"/>
      <c r="B163" s="34"/>
      <c r="C163" s="201" t="s">
        <v>179</v>
      </c>
      <c r="D163" s="201" t="s">
        <v>149</v>
      </c>
      <c r="E163" s="202" t="s">
        <v>1449</v>
      </c>
      <c r="F163" s="203" t="s">
        <v>1450</v>
      </c>
      <c r="G163" s="204" t="s">
        <v>186</v>
      </c>
      <c r="H163" s="205">
        <v>522.44</v>
      </c>
      <c r="I163" s="206"/>
      <c r="J163" s="207">
        <f t="shared" si="0"/>
        <v>0</v>
      </c>
      <c r="K163" s="208"/>
      <c r="L163" s="38"/>
      <c r="M163" s="209" t="s">
        <v>1</v>
      </c>
      <c r="N163" s="210" t="s">
        <v>43</v>
      </c>
      <c r="O163" s="70"/>
      <c r="P163" s="211">
        <f t="shared" si="1"/>
        <v>0</v>
      </c>
      <c r="Q163" s="211">
        <v>0</v>
      </c>
      <c r="R163" s="211">
        <f t="shared" si="2"/>
        <v>0</v>
      </c>
      <c r="S163" s="211">
        <v>0.01</v>
      </c>
      <c r="T163" s="212">
        <f t="shared" si="3"/>
        <v>5.224400000000001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13" t="s">
        <v>147</v>
      </c>
      <c r="AT163" s="213" t="s">
        <v>149</v>
      </c>
      <c r="AU163" s="213" t="s">
        <v>88</v>
      </c>
      <c r="AY163" s="16" t="s">
        <v>148</v>
      </c>
      <c r="BE163" s="214">
        <f t="shared" si="4"/>
        <v>0</v>
      </c>
      <c r="BF163" s="214">
        <f t="shared" si="5"/>
        <v>0</v>
      </c>
      <c r="BG163" s="214">
        <f t="shared" si="6"/>
        <v>0</v>
      </c>
      <c r="BH163" s="214">
        <f t="shared" si="7"/>
        <v>0</v>
      </c>
      <c r="BI163" s="214">
        <f t="shared" si="8"/>
        <v>0</v>
      </c>
      <c r="BJ163" s="16" t="s">
        <v>86</v>
      </c>
      <c r="BK163" s="214">
        <f t="shared" si="9"/>
        <v>0</v>
      </c>
      <c r="BL163" s="16" t="s">
        <v>147</v>
      </c>
      <c r="BM163" s="213" t="s">
        <v>1451</v>
      </c>
    </row>
    <row r="164" spans="1:65" s="2" customFormat="1" ht="21.75" customHeight="1">
      <c r="A164" s="33"/>
      <c r="B164" s="34"/>
      <c r="C164" s="201" t="s">
        <v>183</v>
      </c>
      <c r="D164" s="201" t="s">
        <v>149</v>
      </c>
      <c r="E164" s="202" t="s">
        <v>1246</v>
      </c>
      <c r="F164" s="203" t="s">
        <v>1247</v>
      </c>
      <c r="G164" s="204" t="s">
        <v>186</v>
      </c>
      <c r="H164" s="205">
        <v>134.95</v>
      </c>
      <c r="I164" s="206"/>
      <c r="J164" s="207">
        <f t="shared" si="0"/>
        <v>0</v>
      </c>
      <c r="K164" s="208"/>
      <c r="L164" s="38"/>
      <c r="M164" s="209" t="s">
        <v>1</v>
      </c>
      <c r="N164" s="210" t="s">
        <v>43</v>
      </c>
      <c r="O164" s="70"/>
      <c r="P164" s="211">
        <f t="shared" si="1"/>
        <v>0</v>
      </c>
      <c r="Q164" s="211">
        <v>0.00013</v>
      </c>
      <c r="R164" s="211">
        <f t="shared" si="2"/>
        <v>0.017543499999999997</v>
      </c>
      <c r="S164" s="211">
        <v>0</v>
      </c>
      <c r="T164" s="212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13" t="s">
        <v>147</v>
      </c>
      <c r="AT164" s="213" t="s">
        <v>149</v>
      </c>
      <c r="AU164" s="213" t="s">
        <v>88</v>
      </c>
      <c r="AY164" s="16" t="s">
        <v>148</v>
      </c>
      <c r="BE164" s="214">
        <f t="shared" si="4"/>
        <v>0</v>
      </c>
      <c r="BF164" s="214">
        <f t="shared" si="5"/>
        <v>0</v>
      </c>
      <c r="BG164" s="214">
        <f t="shared" si="6"/>
        <v>0</v>
      </c>
      <c r="BH164" s="214">
        <f t="shared" si="7"/>
        <v>0</v>
      </c>
      <c r="BI164" s="214">
        <f t="shared" si="8"/>
        <v>0</v>
      </c>
      <c r="BJ164" s="16" t="s">
        <v>86</v>
      </c>
      <c r="BK164" s="214">
        <f t="shared" si="9"/>
        <v>0</v>
      </c>
      <c r="BL164" s="16" t="s">
        <v>147</v>
      </c>
      <c r="BM164" s="213" t="s">
        <v>1452</v>
      </c>
    </row>
    <row r="165" spans="1:65" s="2" customFormat="1" ht="21.75" customHeight="1">
      <c r="A165" s="33"/>
      <c r="B165" s="34"/>
      <c r="C165" s="201" t="s">
        <v>191</v>
      </c>
      <c r="D165" s="201" t="s">
        <v>149</v>
      </c>
      <c r="E165" s="202" t="s">
        <v>1249</v>
      </c>
      <c r="F165" s="203" t="s">
        <v>1250</v>
      </c>
      <c r="G165" s="204" t="s">
        <v>186</v>
      </c>
      <c r="H165" s="205">
        <v>134.95</v>
      </c>
      <c r="I165" s="206"/>
      <c r="J165" s="207">
        <f t="shared" si="0"/>
        <v>0</v>
      </c>
      <c r="K165" s="208"/>
      <c r="L165" s="38"/>
      <c r="M165" s="209" t="s">
        <v>1</v>
      </c>
      <c r="N165" s="210" t="s">
        <v>43</v>
      </c>
      <c r="O165" s="70"/>
      <c r="P165" s="211">
        <f t="shared" si="1"/>
        <v>0</v>
      </c>
      <c r="Q165" s="211">
        <v>4E-05</v>
      </c>
      <c r="R165" s="211">
        <f t="shared" si="2"/>
        <v>0.005398</v>
      </c>
      <c r="S165" s="211">
        <v>0</v>
      </c>
      <c r="T165" s="212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13" t="s">
        <v>147</v>
      </c>
      <c r="AT165" s="213" t="s">
        <v>149</v>
      </c>
      <c r="AU165" s="213" t="s">
        <v>88</v>
      </c>
      <c r="AY165" s="16" t="s">
        <v>148</v>
      </c>
      <c r="BE165" s="214">
        <f t="shared" si="4"/>
        <v>0</v>
      </c>
      <c r="BF165" s="214">
        <f t="shared" si="5"/>
        <v>0</v>
      </c>
      <c r="BG165" s="214">
        <f t="shared" si="6"/>
        <v>0</v>
      </c>
      <c r="BH165" s="214">
        <f t="shared" si="7"/>
        <v>0</v>
      </c>
      <c r="BI165" s="214">
        <f t="shared" si="8"/>
        <v>0</v>
      </c>
      <c r="BJ165" s="16" t="s">
        <v>86</v>
      </c>
      <c r="BK165" s="214">
        <f t="shared" si="9"/>
        <v>0</v>
      </c>
      <c r="BL165" s="16" t="s">
        <v>147</v>
      </c>
      <c r="BM165" s="213" t="s">
        <v>1453</v>
      </c>
    </row>
    <row r="166" spans="1:65" s="2" customFormat="1" ht="33" customHeight="1">
      <c r="A166" s="33"/>
      <c r="B166" s="34"/>
      <c r="C166" s="201" t="s">
        <v>169</v>
      </c>
      <c r="D166" s="201" t="s">
        <v>149</v>
      </c>
      <c r="E166" s="202" t="s">
        <v>1454</v>
      </c>
      <c r="F166" s="203" t="s">
        <v>1455</v>
      </c>
      <c r="G166" s="204" t="s">
        <v>173</v>
      </c>
      <c r="H166" s="205">
        <v>1</v>
      </c>
      <c r="I166" s="206"/>
      <c r="J166" s="207">
        <f t="shared" si="0"/>
        <v>0</v>
      </c>
      <c r="K166" s="208"/>
      <c r="L166" s="38"/>
      <c r="M166" s="209" t="s">
        <v>1</v>
      </c>
      <c r="N166" s="210" t="s">
        <v>43</v>
      </c>
      <c r="O166" s="70"/>
      <c r="P166" s="211">
        <f t="shared" si="1"/>
        <v>0</v>
      </c>
      <c r="Q166" s="211">
        <v>4E-05</v>
      </c>
      <c r="R166" s="211">
        <f t="shared" si="2"/>
        <v>4E-05</v>
      </c>
      <c r="S166" s="211">
        <v>0</v>
      </c>
      <c r="T166" s="212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13" t="s">
        <v>147</v>
      </c>
      <c r="AT166" s="213" t="s">
        <v>149</v>
      </c>
      <c r="AU166" s="213" t="s">
        <v>88</v>
      </c>
      <c r="AY166" s="16" t="s">
        <v>148</v>
      </c>
      <c r="BE166" s="214">
        <f t="shared" si="4"/>
        <v>0</v>
      </c>
      <c r="BF166" s="214">
        <f t="shared" si="5"/>
        <v>0</v>
      </c>
      <c r="BG166" s="214">
        <f t="shared" si="6"/>
        <v>0</v>
      </c>
      <c r="BH166" s="214">
        <f t="shared" si="7"/>
        <v>0</v>
      </c>
      <c r="BI166" s="214">
        <f t="shared" si="8"/>
        <v>0</v>
      </c>
      <c r="BJ166" s="16" t="s">
        <v>86</v>
      </c>
      <c r="BK166" s="214">
        <f t="shared" si="9"/>
        <v>0</v>
      </c>
      <c r="BL166" s="16" t="s">
        <v>147</v>
      </c>
      <c r="BM166" s="213" t="s">
        <v>1456</v>
      </c>
    </row>
    <row r="167" spans="1:65" s="2" customFormat="1" ht="33" customHeight="1">
      <c r="A167" s="33"/>
      <c r="B167" s="34"/>
      <c r="C167" s="201" t="s">
        <v>199</v>
      </c>
      <c r="D167" s="201" t="s">
        <v>149</v>
      </c>
      <c r="E167" s="202" t="s">
        <v>1457</v>
      </c>
      <c r="F167" s="203" t="s">
        <v>1458</v>
      </c>
      <c r="G167" s="204" t="s">
        <v>173</v>
      </c>
      <c r="H167" s="205">
        <v>1</v>
      </c>
      <c r="I167" s="206"/>
      <c r="J167" s="207">
        <f t="shared" si="0"/>
        <v>0</v>
      </c>
      <c r="K167" s="208"/>
      <c r="L167" s="38"/>
      <c r="M167" s="209" t="s">
        <v>1</v>
      </c>
      <c r="N167" s="210" t="s">
        <v>43</v>
      </c>
      <c r="O167" s="70"/>
      <c r="P167" s="211">
        <f t="shared" si="1"/>
        <v>0</v>
      </c>
      <c r="Q167" s="211">
        <v>4E-05</v>
      </c>
      <c r="R167" s="211">
        <f t="shared" si="2"/>
        <v>4E-05</v>
      </c>
      <c r="S167" s="211">
        <v>0</v>
      </c>
      <c r="T167" s="212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13" t="s">
        <v>147</v>
      </c>
      <c r="AT167" s="213" t="s">
        <v>149</v>
      </c>
      <c r="AU167" s="213" t="s">
        <v>88</v>
      </c>
      <c r="AY167" s="16" t="s">
        <v>148</v>
      </c>
      <c r="BE167" s="214">
        <f t="shared" si="4"/>
        <v>0</v>
      </c>
      <c r="BF167" s="214">
        <f t="shared" si="5"/>
        <v>0</v>
      </c>
      <c r="BG167" s="214">
        <f t="shared" si="6"/>
        <v>0</v>
      </c>
      <c r="BH167" s="214">
        <f t="shared" si="7"/>
        <v>0</v>
      </c>
      <c r="BI167" s="214">
        <f t="shared" si="8"/>
        <v>0</v>
      </c>
      <c r="BJ167" s="16" t="s">
        <v>86</v>
      </c>
      <c r="BK167" s="214">
        <f t="shared" si="9"/>
        <v>0</v>
      </c>
      <c r="BL167" s="16" t="s">
        <v>147</v>
      </c>
      <c r="BM167" s="213" t="s">
        <v>1459</v>
      </c>
    </row>
    <row r="168" spans="1:47" s="2" customFormat="1" ht="39">
      <c r="A168" s="33"/>
      <c r="B168" s="34"/>
      <c r="C168" s="35"/>
      <c r="D168" s="215" t="s">
        <v>153</v>
      </c>
      <c r="E168" s="35"/>
      <c r="F168" s="216" t="s">
        <v>1460</v>
      </c>
      <c r="G168" s="35"/>
      <c r="H168" s="35"/>
      <c r="I168" s="114"/>
      <c r="J168" s="35"/>
      <c r="K168" s="35"/>
      <c r="L168" s="38"/>
      <c r="M168" s="217"/>
      <c r="N168" s="218"/>
      <c r="O168" s="70"/>
      <c r="P168" s="70"/>
      <c r="Q168" s="70"/>
      <c r="R168" s="70"/>
      <c r="S168" s="70"/>
      <c r="T168" s="71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153</v>
      </c>
      <c r="AU168" s="16" t="s">
        <v>88</v>
      </c>
    </row>
    <row r="169" spans="1:65" s="2" customFormat="1" ht="21.75" customHeight="1">
      <c r="A169" s="33"/>
      <c r="B169" s="34"/>
      <c r="C169" s="201" t="s">
        <v>204</v>
      </c>
      <c r="D169" s="201" t="s">
        <v>149</v>
      </c>
      <c r="E169" s="202" t="s">
        <v>1461</v>
      </c>
      <c r="F169" s="203" t="s">
        <v>1462</v>
      </c>
      <c r="G169" s="204" t="s">
        <v>173</v>
      </c>
      <c r="H169" s="205">
        <v>1</v>
      </c>
      <c r="I169" s="206"/>
      <c r="J169" s="207">
        <f>ROUND(I169*H169,2)</f>
        <v>0</v>
      </c>
      <c r="K169" s="208"/>
      <c r="L169" s="38"/>
      <c r="M169" s="209" t="s">
        <v>1</v>
      </c>
      <c r="N169" s="210" t="s">
        <v>43</v>
      </c>
      <c r="O169" s="70"/>
      <c r="P169" s="211">
        <f>O169*H169</f>
        <v>0</v>
      </c>
      <c r="Q169" s="211">
        <v>0</v>
      </c>
      <c r="R169" s="211">
        <f>Q169*H169</f>
        <v>0</v>
      </c>
      <c r="S169" s="211">
        <v>0.068</v>
      </c>
      <c r="T169" s="212">
        <f>S169*H169</f>
        <v>0.068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3" t="s">
        <v>147</v>
      </c>
      <c r="AT169" s="213" t="s">
        <v>149</v>
      </c>
      <c r="AU169" s="213" t="s">
        <v>88</v>
      </c>
      <c r="AY169" s="16" t="s">
        <v>148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6" t="s">
        <v>86</v>
      </c>
      <c r="BK169" s="214">
        <f>ROUND(I169*H169,2)</f>
        <v>0</v>
      </c>
      <c r="BL169" s="16" t="s">
        <v>147</v>
      </c>
      <c r="BM169" s="213" t="s">
        <v>1463</v>
      </c>
    </row>
    <row r="170" spans="2:63" s="12" customFormat="1" ht="22.9" customHeight="1">
      <c r="B170" s="187"/>
      <c r="C170" s="188"/>
      <c r="D170" s="189" t="s">
        <v>77</v>
      </c>
      <c r="E170" s="219" t="s">
        <v>189</v>
      </c>
      <c r="F170" s="219" t="s">
        <v>708</v>
      </c>
      <c r="G170" s="188"/>
      <c r="H170" s="188"/>
      <c r="I170" s="191"/>
      <c r="J170" s="220">
        <f>BK170</f>
        <v>0</v>
      </c>
      <c r="K170" s="188"/>
      <c r="L170" s="193"/>
      <c r="M170" s="194"/>
      <c r="N170" s="195"/>
      <c r="O170" s="195"/>
      <c r="P170" s="196">
        <f>SUM(P171:P178)</f>
        <v>0</v>
      </c>
      <c r="Q170" s="195"/>
      <c r="R170" s="196">
        <f>SUM(R171:R178)</f>
        <v>0</v>
      </c>
      <c r="S170" s="195"/>
      <c r="T170" s="197">
        <f>SUM(T171:T178)</f>
        <v>0</v>
      </c>
      <c r="AR170" s="198" t="s">
        <v>86</v>
      </c>
      <c r="AT170" s="199" t="s">
        <v>77</v>
      </c>
      <c r="AU170" s="199" t="s">
        <v>86</v>
      </c>
      <c r="AY170" s="198" t="s">
        <v>148</v>
      </c>
      <c r="BK170" s="200">
        <f>SUM(BK171:BK178)</f>
        <v>0</v>
      </c>
    </row>
    <row r="171" spans="1:65" s="2" customFormat="1" ht="21.75" customHeight="1">
      <c r="A171" s="33"/>
      <c r="B171" s="34"/>
      <c r="C171" s="201" t="s">
        <v>209</v>
      </c>
      <c r="D171" s="201" t="s">
        <v>149</v>
      </c>
      <c r="E171" s="202" t="s">
        <v>1252</v>
      </c>
      <c r="F171" s="203" t="s">
        <v>1253</v>
      </c>
      <c r="G171" s="204" t="s">
        <v>194</v>
      </c>
      <c r="H171" s="205">
        <v>7.237</v>
      </c>
      <c r="I171" s="206"/>
      <c r="J171" s="207">
        <f>ROUND(I171*H171,2)</f>
        <v>0</v>
      </c>
      <c r="K171" s="208"/>
      <c r="L171" s="38"/>
      <c r="M171" s="209" t="s">
        <v>1</v>
      </c>
      <c r="N171" s="210" t="s">
        <v>43</v>
      </c>
      <c r="O171" s="70"/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3" t="s">
        <v>147</v>
      </c>
      <c r="AT171" s="213" t="s">
        <v>149</v>
      </c>
      <c r="AU171" s="213" t="s">
        <v>88</v>
      </c>
      <c r="AY171" s="16" t="s">
        <v>148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16" t="s">
        <v>86</v>
      </c>
      <c r="BK171" s="214">
        <f>ROUND(I171*H171,2)</f>
        <v>0</v>
      </c>
      <c r="BL171" s="16" t="s">
        <v>147</v>
      </c>
      <c r="BM171" s="213" t="s">
        <v>1464</v>
      </c>
    </row>
    <row r="172" spans="1:65" s="2" customFormat="1" ht="21.75" customHeight="1">
      <c r="A172" s="33"/>
      <c r="B172" s="34"/>
      <c r="C172" s="201" t="s">
        <v>213</v>
      </c>
      <c r="D172" s="201" t="s">
        <v>149</v>
      </c>
      <c r="E172" s="202" t="s">
        <v>196</v>
      </c>
      <c r="F172" s="203" t="s">
        <v>197</v>
      </c>
      <c r="G172" s="204" t="s">
        <v>194</v>
      </c>
      <c r="H172" s="205">
        <v>7.237</v>
      </c>
      <c r="I172" s="206"/>
      <c r="J172" s="207">
        <f>ROUND(I172*H172,2)</f>
        <v>0</v>
      </c>
      <c r="K172" s="208"/>
      <c r="L172" s="38"/>
      <c r="M172" s="209" t="s">
        <v>1</v>
      </c>
      <c r="N172" s="210" t="s">
        <v>43</v>
      </c>
      <c r="O172" s="70"/>
      <c r="P172" s="211">
        <f>O172*H172</f>
        <v>0</v>
      </c>
      <c r="Q172" s="211">
        <v>0</v>
      </c>
      <c r="R172" s="211">
        <f>Q172*H172</f>
        <v>0</v>
      </c>
      <c r="S172" s="211">
        <v>0</v>
      </c>
      <c r="T172" s="21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13" t="s">
        <v>147</v>
      </c>
      <c r="AT172" s="213" t="s">
        <v>149</v>
      </c>
      <c r="AU172" s="213" t="s">
        <v>88</v>
      </c>
      <c r="AY172" s="16" t="s">
        <v>148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6" t="s">
        <v>86</v>
      </c>
      <c r="BK172" s="214">
        <f>ROUND(I172*H172,2)</f>
        <v>0</v>
      </c>
      <c r="BL172" s="16" t="s">
        <v>147</v>
      </c>
      <c r="BM172" s="213" t="s">
        <v>1465</v>
      </c>
    </row>
    <row r="173" spans="1:65" s="2" customFormat="1" ht="21.75" customHeight="1">
      <c r="A173" s="33"/>
      <c r="B173" s="34"/>
      <c r="C173" s="201" t="s">
        <v>217</v>
      </c>
      <c r="D173" s="201" t="s">
        <v>149</v>
      </c>
      <c r="E173" s="202" t="s">
        <v>200</v>
      </c>
      <c r="F173" s="203" t="s">
        <v>201</v>
      </c>
      <c r="G173" s="204" t="s">
        <v>194</v>
      </c>
      <c r="H173" s="205">
        <v>137.503</v>
      </c>
      <c r="I173" s="206"/>
      <c r="J173" s="207">
        <f>ROUND(I173*H173,2)</f>
        <v>0</v>
      </c>
      <c r="K173" s="208"/>
      <c r="L173" s="38"/>
      <c r="M173" s="209" t="s">
        <v>1</v>
      </c>
      <c r="N173" s="210" t="s">
        <v>43</v>
      </c>
      <c r="O173" s="70"/>
      <c r="P173" s="211">
        <f>O173*H173</f>
        <v>0</v>
      </c>
      <c r="Q173" s="211">
        <v>0</v>
      </c>
      <c r="R173" s="211">
        <f>Q173*H173</f>
        <v>0</v>
      </c>
      <c r="S173" s="211">
        <v>0</v>
      </c>
      <c r="T173" s="21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13" t="s">
        <v>147</v>
      </c>
      <c r="AT173" s="213" t="s">
        <v>149</v>
      </c>
      <c r="AU173" s="213" t="s">
        <v>88</v>
      </c>
      <c r="AY173" s="16" t="s">
        <v>148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16" t="s">
        <v>86</v>
      </c>
      <c r="BK173" s="214">
        <f>ROUND(I173*H173,2)</f>
        <v>0</v>
      </c>
      <c r="BL173" s="16" t="s">
        <v>147</v>
      </c>
      <c r="BM173" s="213" t="s">
        <v>1466</v>
      </c>
    </row>
    <row r="174" spans="2:51" s="13" customFormat="1" ht="12">
      <c r="B174" s="221"/>
      <c r="C174" s="222"/>
      <c r="D174" s="215" t="s">
        <v>163</v>
      </c>
      <c r="E174" s="222"/>
      <c r="F174" s="224" t="s">
        <v>1467</v>
      </c>
      <c r="G174" s="222"/>
      <c r="H174" s="225">
        <v>137.503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163</v>
      </c>
      <c r="AU174" s="231" t="s">
        <v>88</v>
      </c>
      <c r="AV174" s="13" t="s">
        <v>88</v>
      </c>
      <c r="AW174" s="13" t="s">
        <v>4</v>
      </c>
      <c r="AX174" s="13" t="s">
        <v>86</v>
      </c>
      <c r="AY174" s="231" t="s">
        <v>148</v>
      </c>
    </row>
    <row r="175" spans="1:65" s="2" customFormat="1" ht="21.75" customHeight="1">
      <c r="A175" s="33"/>
      <c r="B175" s="34"/>
      <c r="C175" s="201" t="s">
        <v>8</v>
      </c>
      <c r="D175" s="201" t="s">
        <v>149</v>
      </c>
      <c r="E175" s="202" t="s">
        <v>1468</v>
      </c>
      <c r="F175" s="203" t="s">
        <v>1469</v>
      </c>
      <c r="G175" s="204" t="s">
        <v>194</v>
      </c>
      <c r="H175" s="205">
        <v>6.574</v>
      </c>
      <c r="I175" s="206"/>
      <c r="J175" s="207">
        <f>ROUND(I175*H175,2)</f>
        <v>0</v>
      </c>
      <c r="K175" s="208"/>
      <c r="L175" s="38"/>
      <c r="M175" s="209" t="s">
        <v>1</v>
      </c>
      <c r="N175" s="210" t="s">
        <v>43</v>
      </c>
      <c r="O175" s="70"/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13" t="s">
        <v>147</v>
      </c>
      <c r="AT175" s="213" t="s">
        <v>149</v>
      </c>
      <c r="AU175" s="213" t="s">
        <v>88</v>
      </c>
      <c r="AY175" s="16" t="s">
        <v>148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6" t="s">
        <v>86</v>
      </c>
      <c r="BK175" s="214">
        <f>ROUND(I175*H175,2)</f>
        <v>0</v>
      </c>
      <c r="BL175" s="16" t="s">
        <v>147</v>
      </c>
      <c r="BM175" s="213" t="s">
        <v>1470</v>
      </c>
    </row>
    <row r="176" spans="2:51" s="13" customFormat="1" ht="12">
      <c r="B176" s="221"/>
      <c r="C176" s="222"/>
      <c r="D176" s="215" t="s">
        <v>163</v>
      </c>
      <c r="E176" s="223" t="s">
        <v>1</v>
      </c>
      <c r="F176" s="224" t="s">
        <v>1471</v>
      </c>
      <c r="G176" s="222"/>
      <c r="H176" s="225">
        <v>6.574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163</v>
      </c>
      <c r="AU176" s="231" t="s">
        <v>88</v>
      </c>
      <c r="AV176" s="13" t="s">
        <v>88</v>
      </c>
      <c r="AW176" s="13" t="s">
        <v>34</v>
      </c>
      <c r="AX176" s="13" t="s">
        <v>86</v>
      </c>
      <c r="AY176" s="231" t="s">
        <v>148</v>
      </c>
    </row>
    <row r="177" spans="1:65" s="2" customFormat="1" ht="21.75" customHeight="1">
      <c r="A177" s="33"/>
      <c r="B177" s="34"/>
      <c r="C177" s="201" t="s">
        <v>226</v>
      </c>
      <c r="D177" s="201" t="s">
        <v>149</v>
      </c>
      <c r="E177" s="202" t="s">
        <v>221</v>
      </c>
      <c r="F177" s="203" t="s">
        <v>222</v>
      </c>
      <c r="G177" s="204" t="s">
        <v>194</v>
      </c>
      <c r="H177" s="205">
        <v>0.663</v>
      </c>
      <c r="I177" s="206"/>
      <c r="J177" s="207">
        <f>ROUND(I177*H177,2)</f>
        <v>0</v>
      </c>
      <c r="K177" s="208"/>
      <c r="L177" s="38"/>
      <c r="M177" s="209" t="s">
        <v>1</v>
      </c>
      <c r="N177" s="210" t="s">
        <v>43</v>
      </c>
      <c r="O177" s="70"/>
      <c r="P177" s="211">
        <f>O177*H177</f>
        <v>0</v>
      </c>
      <c r="Q177" s="211">
        <v>0</v>
      </c>
      <c r="R177" s="211">
        <f>Q177*H177</f>
        <v>0</v>
      </c>
      <c r="S177" s="211">
        <v>0</v>
      </c>
      <c r="T177" s="21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13" t="s">
        <v>147</v>
      </c>
      <c r="AT177" s="213" t="s">
        <v>149</v>
      </c>
      <c r="AU177" s="213" t="s">
        <v>88</v>
      </c>
      <c r="AY177" s="16" t="s">
        <v>148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16" t="s">
        <v>86</v>
      </c>
      <c r="BK177" s="214">
        <f>ROUND(I177*H177,2)</f>
        <v>0</v>
      </c>
      <c r="BL177" s="16" t="s">
        <v>147</v>
      </c>
      <c r="BM177" s="213" t="s">
        <v>1472</v>
      </c>
    </row>
    <row r="178" spans="2:51" s="13" customFormat="1" ht="12">
      <c r="B178" s="221"/>
      <c r="C178" s="222"/>
      <c r="D178" s="215" t="s">
        <v>163</v>
      </c>
      <c r="E178" s="223" t="s">
        <v>1</v>
      </c>
      <c r="F178" s="224" t="s">
        <v>1473</v>
      </c>
      <c r="G178" s="222"/>
      <c r="H178" s="225">
        <v>0.663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163</v>
      </c>
      <c r="AU178" s="231" t="s">
        <v>88</v>
      </c>
      <c r="AV178" s="13" t="s">
        <v>88</v>
      </c>
      <c r="AW178" s="13" t="s">
        <v>34</v>
      </c>
      <c r="AX178" s="13" t="s">
        <v>86</v>
      </c>
      <c r="AY178" s="231" t="s">
        <v>148</v>
      </c>
    </row>
    <row r="179" spans="2:63" s="12" customFormat="1" ht="22.9" customHeight="1">
      <c r="B179" s="187"/>
      <c r="C179" s="188"/>
      <c r="D179" s="189" t="s">
        <v>77</v>
      </c>
      <c r="E179" s="219" t="s">
        <v>224</v>
      </c>
      <c r="F179" s="219" t="s">
        <v>225</v>
      </c>
      <c r="G179" s="188"/>
      <c r="H179" s="188"/>
      <c r="I179" s="191"/>
      <c r="J179" s="220">
        <f>BK179</f>
        <v>0</v>
      </c>
      <c r="K179" s="188"/>
      <c r="L179" s="193"/>
      <c r="M179" s="194"/>
      <c r="N179" s="195"/>
      <c r="O179" s="195"/>
      <c r="P179" s="196">
        <f>P180</f>
        <v>0</v>
      </c>
      <c r="Q179" s="195"/>
      <c r="R179" s="196">
        <f>R180</f>
        <v>0</v>
      </c>
      <c r="S179" s="195"/>
      <c r="T179" s="197">
        <f>T180</f>
        <v>0</v>
      </c>
      <c r="AR179" s="198" t="s">
        <v>86</v>
      </c>
      <c r="AT179" s="199" t="s">
        <v>77</v>
      </c>
      <c r="AU179" s="199" t="s">
        <v>86</v>
      </c>
      <c r="AY179" s="198" t="s">
        <v>148</v>
      </c>
      <c r="BK179" s="200">
        <f>BK180</f>
        <v>0</v>
      </c>
    </row>
    <row r="180" spans="1:65" s="2" customFormat="1" ht="16.5" customHeight="1">
      <c r="A180" s="33"/>
      <c r="B180" s="34"/>
      <c r="C180" s="201" t="s">
        <v>234</v>
      </c>
      <c r="D180" s="201" t="s">
        <v>149</v>
      </c>
      <c r="E180" s="202" t="s">
        <v>1259</v>
      </c>
      <c r="F180" s="203" t="s">
        <v>1260</v>
      </c>
      <c r="G180" s="204" t="s">
        <v>194</v>
      </c>
      <c r="H180" s="205">
        <v>12.023</v>
      </c>
      <c r="I180" s="206"/>
      <c r="J180" s="207">
        <f>ROUND(I180*H180,2)</f>
        <v>0</v>
      </c>
      <c r="K180" s="208"/>
      <c r="L180" s="38"/>
      <c r="M180" s="209" t="s">
        <v>1</v>
      </c>
      <c r="N180" s="210" t="s">
        <v>43</v>
      </c>
      <c r="O180" s="70"/>
      <c r="P180" s="211">
        <f>O180*H180</f>
        <v>0</v>
      </c>
      <c r="Q180" s="211">
        <v>0</v>
      </c>
      <c r="R180" s="211">
        <f>Q180*H180</f>
        <v>0</v>
      </c>
      <c r="S180" s="211">
        <v>0</v>
      </c>
      <c r="T180" s="21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13" t="s">
        <v>147</v>
      </c>
      <c r="AT180" s="213" t="s">
        <v>149</v>
      </c>
      <c r="AU180" s="213" t="s">
        <v>88</v>
      </c>
      <c r="AY180" s="16" t="s">
        <v>148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6" t="s">
        <v>86</v>
      </c>
      <c r="BK180" s="214">
        <f>ROUND(I180*H180,2)</f>
        <v>0</v>
      </c>
      <c r="BL180" s="16" t="s">
        <v>147</v>
      </c>
      <c r="BM180" s="213" t="s">
        <v>1474</v>
      </c>
    </row>
    <row r="181" spans="2:63" s="12" customFormat="1" ht="25.9" customHeight="1">
      <c r="B181" s="187"/>
      <c r="C181" s="188"/>
      <c r="D181" s="189" t="s">
        <v>77</v>
      </c>
      <c r="E181" s="190" t="s">
        <v>1475</v>
      </c>
      <c r="F181" s="190" t="s">
        <v>1476</v>
      </c>
      <c r="G181" s="188"/>
      <c r="H181" s="188"/>
      <c r="I181" s="191"/>
      <c r="J181" s="192">
        <f>BK181</f>
        <v>0</v>
      </c>
      <c r="K181" s="188"/>
      <c r="L181" s="193"/>
      <c r="M181" s="194"/>
      <c r="N181" s="195"/>
      <c r="O181" s="195"/>
      <c r="P181" s="196">
        <f>SUM(P182:P185)</f>
        <v>0</v>
      </c>
      <c r="Q181" s="195"/>
      <c r="R181" s="196">
        <f>SUM(R182:R185)</f>
        <v>0</v>
      </c>
      <c r="S181" s="195"/>
      <c r="T181" s="197">
        <f>SUM(T182:T185)</f>
        <v>0</v>
      </c>
      <c r="AR181" s="198" t="s">
        <v>88</v>
      </c>
      <c r="AT181" s="199" t="s">
        <v>77</v>
      </c>
      <c r="AU181" s="199" t="s">
        <v>78</v>
      </c>
      <c r="AY181" s="198" t="s">
        <v>148</v>
      </c>
      <c r="BK181" s="200">
        <f>SUM(BK182:BK185)</f>
        <v>0</v>
      </c>
    </row>
    <row r="182" spans="1:65" s="2" customFormat="1" ht="21.75" customHeight="1">
      <c r="A182" s="33"/>
      <c r="B182" s="34"/>
      <c r="C182" s="201" t="s">
        <v>238</v>
      </c>
      <c r="D182" s="201" t="s">
        <v>149</v>
      </c>
      <c r="E182" s="202" t="s">
        <v>1477</v>
      </c>
      <c r="F182" s="203" t="s">
        <v>1478</v>
      </c>
      <c r="G182" s="204" t="s">
        <v>762</v>
      </c>
      <c r="H182" s="205">
        <v>1</v>
      </c>
      <c r="I182" s="206"/>
      <c r="J182" s="207">
        <f>ROUND(I182*H182,2)</f>
        <v>0</v>
      </c>
      <c r="K182" s="208"/>
      <c r="L182" s="38"/>
      <c r="M182" s="209" t="s">
        <v>1</v>
      </c>
      <c r="N182" s="210" t="s">
        <v>43</v>
      </c>
      <c r="O182" s="70"/>
      <c r="P182" s="211">
        <f>O182*H182</f>
        <v>0</v>
      </c>
      <c r="Q182" s="211">
        <v>0</v>
      </c>
      <c r="R182" s="211">
        <f>Q182*H182</f>
        <v>0</v>
      </c>
      <c r="S182" s="211">
        <v>0</v>
      </c>
      <c r="T182" s="21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13" t="s">
        <v>226</v>
      </c>
      <c r="AT182" s="213" t="s">
        <v>149</v>
      </c>
      <c r="AU182" s="213" t="s">
        <v>86</v>
      </c>
      <c r="AY182" s="16" t="s">
        <v>148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16" t="s">
        <v>86</v>
      </c>
      <c r="BK182" s="214">
        <f>ROUND(I182*H182,2)</f>
        <v>0</v>
      </c>
      <c r="BL182" s="16" t="s">
        <v>226</v>
      </c>
      <c r="BM182" s="213" t="s">
        <v>1479</v>
      </c>
    </row>
    <row r="183" spans="1:65" s="2" customFormat="1" ht="16.5" customHeight="1">
      <c r="A183" s="33"/>
      <c r="B183" s="34"/>
      <c r="C183" s="201" t="s">
        <v>246</v>
      </c>
      <c r="D183" s="201" t="s">
        <v>149</v>
      </c>
      <c r="E183" s="202" t="s">
        <v>1480</v>
      </c>
      <c r="F183" s="203" t="s">
        <v>1481</v>
      </c>
      <c r="G183" s="204" t="s">
        <v>762</v>
      </c>
      <c r="H183" s="205">
        <v>1</v>
      </c>
      <c r="I183" s="206"/>
      <c r="J183" s="207">
        <f>ROUND(I183*H183,2)</f>
        <v>0</v>
      </c>
      <c r="K183" s="208"/>
      <c r="L183" s="38"/>
      <c r="M183" s="209" t="s">
        <v>1</v>
      </c>
      <c r="N183" s="210" t="s">
        <v>43</v>
      </c>
      <c r="O183" s="70"/>
      <c r="P183" s="211">
        <f>O183*H183</f>
        <v>0</v>
      </c>
      <c r="Q183" s="211">
        <v>0</v>
      </c>
      <c r="R183" s="211">
        <f>Q183*H183</f>
        <v>0</v>
      </c>
      <c r="S183" s="211">
        <v>0</v>
      </c>
      <c r="T183" s="21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13" t="s">
        <v>226</v>
      </c>
      <c r="AT183" s="213" t="s">
        <v>149</v>
      </c>
      <c r="AU183" s="213" t="s">
        <v>86</v>
      </c>
      <c r="AY183" s="16" t="s">
        <v>148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6" t="s">
        <v>86</v>
      </c>
      <c r="BK183" s="214">
        <f>ROUND(I183*H183,2)</f>
        <v>0</v>
      </c>
      <c r="BL183" s="16" t="s">
        <v>226</v>
      </c>
      <c r="BM183" s="213" t="s">
        <v>1482</v>
      </c>
    </row>
    <row r="184" spans="1:65" s="2" customFormat="1" ht="16.5" customHeight="1">
      <c r="A184" s="33"/>
      <c r="B184" s="34"/>
      <c r="C184" s="201" t="s">
        <v>254</v>
      </c>
      <c r="D184" s="201" t="s">
        <v>149</v>
      </c>
      <c r="E184" s="202" t="s">
        <v>1483</v>
      </c>
      <c r="F184" s="203" t="s">
        <v>1484</v>
      </c>
      <c r="G184" s="204" t="s">
        <v>762</v>
      </c>
      <c r="H184" s="205">
        <v>1</v>
      </c>
      <c r="I184" s="206"/>
      <c r="J184" s="207">
        <f>ROUND(I184*H184,2)</f>
        <v>0</v>
      </c>
      <c r="K184" s="208"/>
      <c r="L184" s="38"/>
      <c r="M184" s="209" t="s">
        <v>1</v>
      </c>
      <c r="N184" s="210" t="s">
        <v>43</v>
      </c>
      <c r="O184" s="70"/>
      <c r="P184" s="211">
        <f>O184*H184</f>
        <v>0</v>
      </c>
      <c r="Q184" s="211">
        <v>0</v>
      </c>
      <c r="R184" s="211">
        <f>Q184*H184</f>
        <v>0</v>
      </c>
      <c r="S184" s="211">
        <v>0</v>
      </c>
      <c r="T184" s="21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13" t="s">
        <v>226</v>
      </c>
      <c r="AT184" s="213" t="s">
        <v>149</v>
      </c>
      <c r="AU184" s="213" t="s">
        <v>86</v>
      </c>
      <c r="AY184" s="16" t="s">
        <v>148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6" t="s">
        <v>86</v>
      </c>
      <c r="BK184" s="214">
        <f>ROUND(I184*H184,2)</f>
        <v>0</v>
      </c>
      <c r="BL184" s="16" t="s">
        <v>226</v>
      </c>
      <c r="BM184" s="213" t="s">
        <v>1485</v>
      </c>
    </row>
    <row r="185" spans="1:65" s="2" customFormat="1" ht="16.5" customHeight="1">
      <c r="A185" s="33"/>
      <c r="B185" s="34"/>
      <c r="C185" s="201" t="s">
        <v>7</v>
      </c>
      <c r="D185" s="201" t="s">
        <v>149</v>
      </c>
      <c r="E185" s="202" t="s">
        <v>1486</v>
      </c>
      <c r="F185" s="203" t="s">
        <v>1487</v>
      </c>
      <c r="G185" s="204" t="s">
        <v>762</v>
      </c>
      <c r="H185" s="205">
        <v>2</v>
      </c>
      <c r="I185" s="206"/>
      <c r="J185" s="207">
        <f>ROUND(I185*H185,2)</f>
        <v>0</v>
      </c>
      <c r="K185" s="208"/>
      <c r="L185" s="38"/>
      <c r="M185" s="209" t="s">
        <v>1</v>
      </c>
      <c r="N185" s="210" t="s">
        <v>43</v>
      </c>
      <c r="O185" s="70"/>
      <c r="P185" s="211">
        <f>O185*H185</f>
        <v>0</v>
      </c>
      <c r="Q185" s="211">
        <v>0</v>
      </c>
      <c r="R185" s="211">
        <f>Q185*H185</f>
        <v>0</v>
      </c>
      <c r="S185" s="211">
        <v>0</v>
      </c>
      <c r="T185" s="21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13" t="s">
        <v>226</v>
      </c>
      <c r="AT185" s="213" t="s">
        <v>149</v>
      </c>
      <c r="AU185" s="213" t="s">
        <v>86</v>
      </c>
      <c r="AY185" s="16" t="s">
        <v>148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16" t="s">
        <v>86</v>
      </c>
      <c r="BK185" s="214">
        <f>ROUND(I185*H185,2)</f>
        <v>0</v>
      </c>
      <c r="BL185" s="16" t="s">
        <v>226</v>
      </c>
      <c r="BM185" s="213" t="s">
        <v>1488</v>
      </c>
    </row>
    <row r="186" spans="2:63" s="12" customFormat="1" ht="25.9" customHeight="1">
      <c r="B186" s="187"/>
      <c r="C186" s="188"/>
      <c r="D186" s="189" t="s">
        <v>77</v>
      </c>
      <c r="E186" s="190" t="s">
        <v>1489</v>
      </c>
      <c r="F186" s="190" t="s">
        <v>1490</v>
      </c>
      <c r="G186" s="188"/>
      <c r="H186" s="188"/>
      <c r="I186" s="191"/>
      <c r="J186" s="192">
        <f>BK186</f>
        <v>0</v>
      </c>
      <c r="K186" s="188"/>
      <c r="L186" s="193"/>
      <c r="M186" s="194"/>
      <c r="N186" s="195"/>
      <c r="O186" s="195"/>
      <c r="P186" s="196">
        <f>SUM(P187:P189)</f>
        <v>0</v>
      </c>
      <c r="Q186" s="195"/>
      <c r="R186" s="196">
        <f>SUM(R187:R189)</f>
        <v>0</v>
      </c>
      <c r="S186" s="195"/>
      <c r="T186" s="197">
        <f>SUM(T187:T189)</f>
        <v>0</v>
      </c>
      <c r="AR186" s="198" t="s">
        <v>88</v>
      </c>
      <c r="AT186" s="199" t="s">
        <v>77</v>
      </c>
      <c r="AU186" s="199" t="s">
        <v>78</v>
      </c>
      <c r="AY186" s="198" t="s">
        <v>148</v>
      </c>
      <c r="BK186" s="200">
        <f>SUM(BK187:BK189)</f>
        <v>0</v>
      </c>
    </row>
    <row r="187" spans="1:65" s="2" customFormat="1" ht="16.5" customHeight="1">
      <c r="A187" s="33"/>
      <c r="B187" s="34"/>
      <c r="C187" s="201" t="s">
        <v>264</v>
      </c>
      <c r="D187" s="201" t="s">
        <v>149</v>
      </c>
      <c r="E187" s="202" t="s">
        <v>1491</v>
      </c>
      <c r="F187" s="203" t="s">
        <v>1492</v>
      </c>
      <c r="G187" s="204" t="s">
        <v>762</v>
      </c>
      <c r="H187" s="205">
        <v>4</v>
      </c>
      <c r="I187" s="206"/>
      <c r="J187" s="207">
        <f>ROUND(I187*H187,2)</f>
        <v>0</v>
      </c>
      <c r="K187" s="208"/>
      <c r="L187" s="38"/>
      <c r="M187" s="209" t="s">
        <v>1</v>
      </c>
      <c r="N187" s="210" t="s">
        <v>43</v>
      </c>
      <c r="O187" s="70"/>
      <c r="P187" s="211">
        <f>O187*H187</f>
        <v>0</v>
      </c>
      <c r="Q187" s="211">
        <v>0</v>
      </c>
      <c r="R187" s="211">
        <f>Q187*H187</f>
        <v>0</v>
      </c>
      <c r="S187" s="211">
        <v>0</v>
      </c>
      <c r="T187" s="21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13" t="s">
        <v>226</v>
      </c>
      <c r="AT187" s="213" t="s">
        <v>149</v>
      </c>
      <c r="AU187" s="213" t="s">
        <v>86</v>
      </c>
      <c r="AY187" s="16" t="s">
        <v>148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6" t="s">
        <v>86</v>
      </c>
      <c r="BK187" s="214">
        <f>ROUND(I187*H187,2)</f>
        <v>0</v>
      </c>
      <c r="BL187" s="16" t="s">
        <v>226</v>
      </c>
      <c r="BM187" s="213" t="s">
        <v>1493</v>
      </c>
    </row>
    <row r="188" spans="1:65" s="2" customFormat="1" ht="16.5" customHeight="1">
      <c r="A188" s="33"/>
      <c r="B188" s="34"/>
      <c r="C188" s="201" t="s">
        <v>269</v>
      </c>
      <c r="D188" s="201" t="s">
        <v>149</v>
      </c>
      <c r="E188" s="202" t="s">
        <v>1494</v>
      </c>
      <c r="F188" s="203" t="s">
        <v>1495</v>
      </c>
      <c r="G188" s="204" t="s">
        <v>762</v>
      </c>
      <c r="H188" s="205">
        <v>2</v>
      </c>
      <c r="I188" s="206"/>
      <c r="J188" s="207">
        <f>ROUND(I188*H188,2)</f>
        <v>0</v>
      </c>
      <c r="K188" s="208"/>
      <c r="L188" s="38"/>
      <c r="M188" s="209" t="s">
        <v>1</v>
      </c>
      <c r="N188" s="210" t="s">
        <v>43</v>
      </c>
      <c r="O188" s="70"/>
      <c r="P188" s="211">
        <f>O188*H188</f>
        <v>0</v>
      </c>
      <c r="Q188" s="211">
        <v>0</v>
      </c>
      <c r="R188" s="211">
        <f>Q188*H188</f>
        <v>0</v>
      </c>
      <c r="S188" s="211">
        <v>0</v>
      </c>
      <c r="T188" s="21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13" t="s">
        <v>226</v>
      </c>
      <c r="AT188" s="213" t="s">
        <v>149</v>
      </c>
      <c r="AU188" s="213" t="s">
        <v>86</v>
      </c>
      <c r="AY188" s="16" t="s">
        <v>148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16" t="s">
        <v>86</v>
      </c>
      <c r="BK188" s="214">
        <f>ROUND(I188*H188,2)</f>
        <v>0</v>
      </c>
      <c r="BL188" s="16" t="s">
        <v>226</v>
      </c>
      <c r="BM188" s="213" t="s">
        <v>1496</v>
      </c>
    </row>
    <row r="189" spans="1:65" s="2" customFormat="1" ht="16.5" customHeight="1">
      <c r="A189" s="33"/>
      <c r="B189" s="34"/>
      <c r="C189" s="201" t="s">
        <v>275</v>
      </c>
      <c r="D189" s="201" t="s">
        <v>149</v>
      </c>
      <c r="E189" s="202" t="s">
        <v>1497</v>
      </c>
      <c r="F189" s="203" t="s">
        <v>1498</v>
      </c>
      <c r="G189" s="204" t="s">
        <v>762</v>
      </c>
      <c r="H189" s="205">
        <v>2</v>
      </c>
      <c r="I189" s="206"/>
      <c r="J189" s="207">
        <f>ROUND(I189*H189,2)</f>
        <v>0</v>
      </c>
      <c r="K189" s="208"/>
      <c r="L189" s="38"/>
      <c r="M189" s="209" t="s">
        <v>1</v>
      </c>
      <c r="N189" s="210" t="s">
        <v>43</v>
      </c>
      <c r="O189" s="70"/>
      <c r="P189" s="211">
        <f>O189*H189</f>
        <v>0</v>
      </c>
      <c r="Q189" s="211">
        <v>0</v>
      </c>
      <c r="R189" s="211">
        <f>Q189*H189</f>
        <v>0</v>
      </c>
      <c r="S189" s="211">
        <v>0</v>
      </c>
      <c r="T189" s="21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13" t="s">
        <v>226</v>
      </c>
      <c r="AT189" s="213" t="s">
        <v>149</v>
      </c>
      <c r="AU189" s="213" t="s">
        <v>86</v>
      </c>
      <c r="AY189" s="16" t="s">
        <v>148</v>
      </c>
      <c r="BE189" s="214">
        <f>IF(N189="základní",J189,0)</f>
        <v>0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16" t="s">
        <v>86</v>
      </c>
      <c r="BK189" s="214">
        <f>ROUND(I189*H189,2)</f>
        <v>0</v>
      </c>
      <c r="BL189" s="16" t="s">
        <v>226</v>
      </c>
      <c r="BM189" s="213" t="s">
        <v>1499</v>
      </c>
    </row>
    <row r="190" spans="2:63" s="12" customFormat="1" ht="25.9" customHeight="1">
      <c r="B190" s="187"/>
      <c r="C190" s="188"/>
      <c r="D190" s="189" t="s">
        <v>77</v>
      </c>
      <c r="E190" s="190" t="s">
        <v>1500</v>
      </c>
      <c r="F190" s="190" t="s">
        <v>1501</v>
      </c>
      <c r="G190" s="188"/>
      <c r="H190" s="188"/>
      <c r="I190" s="191"/>
      <c r="J190" s="192">
        <f>BK190</f>
        <v>0</v>
      </c>
      <c r="K190" s="188"/>
      <c r="L190" s="193"/>
      <c r="M190" s="194"/>
      <c r="N190" s="195"/>
      <c r="O190" s="195"/>
      <c r="P190" s="196">
        <f>SUM(P191:P194)</f>
        <v>0</v>
      </c>
      <c r="Q190" s="195"/>
      <c r="R190" s="196">
        <f>SUM(R191:R194)</f>
        <v>0</v>
      </c>
      <c r="S190" s="195"/>
      <c r="T190" s="197">
        <f>SUM(T191:T194)</f>
        <v>0</v>
      </c>
      <c r="AR190" s="198" t="s">
        <v>88</v>
      </c>
      <c r="AT190" s="199" t="s">
        <v>77</v>
      </c>
      <c r="AU190" s="199" t="s">
        <v>78</v>
      </c>
      <c r="AY190" s="198" t="s">
        <v>148</v>
      </c>
      <c r="BK190" s="200">
        <f>SUM(BK191:BK194)</f>
        <v>0</v>
      </c>
    </row>
    <row r="191" spans="1:65" s="2" customFormat="1" ht="21.75" customHeight="1">
      <c r="A191" s="33"/>
      <c r="B191" s="34"/>
      <c r="C191" s="201" t="s">
        <v>281</v>
      </c>
      <c r="D191" s="201" t="s">
        <v>149</v>
      </c>
      <c r="E191" s="202" t="s">
        <v>1502</v>
      </c>
      <c r="F191" s="203" t="s">
        <v>1503</v>
      </c>
      <c r="G191" s="204" t="s">
        <v>249</v>
      </c>
      <c r="H191" s="205">
        <v>50</v>
      </c>
      <c r="I191" s="206"/>
      <c r="J191" s="207">
        <f>ROUND(I191*H191,2)</f>
        <v>0</v>
      </c>
      <c r="K191" s="208"/>
      <c r="L191" s="38"/>
      <c r="M191" s="209" t="s">
        <v>1</v>
      </c>
      <c r="N191" s="210" t="s">
        <v>43</v>
      </c>
      <c r="O191" s="70"/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13" t="s">
        <v>226</v>
      </c>
      <c r="AT191" s="213" t="s">
        <v>149</v>
      </c>
      <c r="AU191" s="213" t="s">
        <v>86</v>
      </c>
      <c r="AY191" s="16" t="s">
        <v>148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6" t="s">
        <v>86</v>
      </c>
      <c r="BK191" s="214">
        <f>ROUND(I191*H191,2)</f>
        <v>0</v>
      </c>
      <c r="BL191" s="16" t="s">
        <v>226</v>
      </c>
      <c r="BM191" s="213" t="s">
        <v>1504</v>
      </c>
    </row>
    <row r="192" spans="1:65" s="2" customFormat="1" ht="21.75" customHeight="1">
      <c r="A192" s="33"/>
      <c r="B192" s="34"/>
      <c r="C192" s="201" t="s">
        <v>286</v>
      </c>
      <c r="D192" s="201" t="s">
        <v>149</v>
      </c>
      <c r="E192" s="202" t="s">
        <v>1505</v>
      </c>
      <c r="F192" s="203" t="s">
        <v>1506</v>
      </c>
      <c r="G192" s="204" t="s">
        <v>249</v>
      </c>
      <c r="H192" s="205">
        <v>10</v>
      </c>
      <c r="I192" s="206"/>
      <c r="J192" s="207">
        <f>ROUND(I192*H192,2)</f>
        <v>0</v>
      </c>
      <c r="K192" s="208"/>
      <c r="L192" s="38"/>
      <c r="M192" s="209" t="s">
        <v>1</v>
      </c>
      <c r="N192" s="210" t="s">
        <v>43</v>
      </c>
      <c r="O192" s="70"/>
      <c r="P192" s="211">
        <f>O192*H192</f>
        <v>0</v>
      </c>
      <c r="Q192" s="211">
        <v>0</v>
      </c>
      <c r="R192" s="211">
        <f>Q192*H192</f>
        <v>0</v>
      </c>
      <c r="S192" s="211">
        <v>0</v>
      </c>
      <c r="T192" s="21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13" t="s">
        <v>226</v>
      </c>
      <c r="AT192" s="213" t="s">
        <v>149</v>
      </c>
      <c r="AU192" s="213" t="s">
        <v>86</v>
      </c>
      <c r="AY192" s="16" t="s">
        <v>148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6" t="s">
        <v>86</v>
      </c>
      <c r="BK192" s="214">
        <f>ROUND(I192*H192,2)</f>
        <v>0</v>
      </c>
      <c r="BL192" s="16" t="s">
        <v>226</v>
      </c>
      <c r="BM192" s="213" t="s">
        <v>1507</v>
      </c>
    </row>
    <row r="193" spans="1:65" s="2" customFormat="1" ht="21.75" customHeight="1">
      <c r="A193" s="33"/>
      <c r="B193" s="34"/>
      <c r="C193" s="201" t="s">
        <v>291</v>
      </c>
      <c r="D193" s="201" t="s">
        <v>149</v>
      </c>
      <c r="E193" s="202" t="s">
        <v>1508</v>
      </c>
      <c r="F193" s="203" t="s">
        <v>1509</v>
      </c>
      <c r="G193" s="204" t="s">
        <v>249</v>
      </c>
      <c r="H193" s="205">
        <v>20</v>
      </c>
      <c r="I193" s="206"/>
      <c r="J193" s="207">
        <f>ROUND(I193*H193,2)</f>
        <v>0</v>
      </c>
      <c r="K193" s="208"/>
      <c r="L193" s="38"/>
      <c r="M193" s="209" t="s">
        <v>1</v>
      </c>
      <c r="N193" s="210" t="s">
        <v>43</v>
      </c>
      <c r="O193" s="70"/>
      <c r="P193" s="211">
        <f>O193*H193</f>
        <v>0</v>
      </c>
      <c r="Q193" s="211">
        <v>0</v>
      </c>
      <c r="R193" s="211">
        <f>Q193*H193</f>
        <v>0</v>
      </c>
      <c r="S193" s="211">
        <v>0</v>
      </c>
      <c r="T193" s="21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13" t="s">
        <v>226</v>
      </c>
      <c r="AT193" s="213" t="s">
        <v>149</v>
      </c>
      <c r="AU193" s="213" t="s">
        <v>86</v>
      </c>
      <c r="AY193" s="16" t="s">
        <v>148</v>
      </c>
      <c r="BE193" s="214">
        <f>IF(N193="základní",J193,0)</f>
        <v>0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16" t="s">
        <v>86</v>
      </c>
      <c r="BK193" s="214">
        <f>ROUND(I193*H193,2)</f>
        <v>0</v>
      </c>
      <c r="BL193" s="16" t="s">
        <v>226</v>
      </c>
      <c r="BM193" s="213" t="s">
        <v>1510</v>
      </c>
    </row>
    <row r="194" spans="1:65" s="2" customFormat="1" ht="33" customHeight="1">
      <c r="A194" s="33"/>
      <c r="B194" s="34"/>
      <c r="C194" s="201" t="s">
        <v>295</v>
      </c>
      <c r="D194" s="201" t="s">
        <v>149</v>
      </c>
      <c r="E194" s="202" t="s">
        <v>1511</v>
      </c>
      <c r="F194" s="203" t="s">
        <v>1512</v>
      </c>
      <c r="G194" s="204" t="s">
        <v>173</v>
      </c>
      <c r="H194" s="205">
        <v>1</v>
      </c>
      <c r="I194" s="206"/>
      <c r="J194" s="207">
        <f>ROUND(I194*H194,2)</f>
        <v>0</v>
      </c>
      <c r="K194" s="208"/>
      <c r="L194" s="38"/>
      <c r="M194" s="209" t="s">
        <v>1</v>
      </c>
      <c r="N194" s="210" t="s">
        <v>43</v>
      </c>
      <c r="O194" s="70"/>
      <c r="P194" s="211">
        <f>O194*H194</f>
        <v>0</v>
      </c>
      <c r="Q194" s="211">
        <v>0</v>
      </c>
      <c r="R194" s="211">
        <f>Q194*H194</f>
        <v>0</v>
      </c>
      <c r="S194" s="211">
        <v>0</v>
      </c>
      <c r="T194" s="21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13" t="s">
        <v>226</v>
      </c>
      <c r="AT194" s="213" t="s">
        <v>149</v>
      </c>
      <c r="AU194" s="213" t="s">
        <v>86</v>
      </c>
      <c r="AY194" s="16" t="s">
        <v>148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6" t="s">
        <v>86</v>
      </c>
      <c r="BK194" s="214">
        <f>ROUND(I194*H194,2)</f>
        <v>0</v>
      </c>
      <c r="BL194" s="16" t="s">
        <v>226</v>
      </c>
      <c r="BM194" s="213" t="s">
        <v>1513</v>
      </c>
    </row>
    <row r="195" spans="2:63" s="12" customFormat="1" ht="25.9" customHeight="1">
      <c r="B195" s="187"/>
      <c r="C195" s="188"/>
      <c r="D195" s="189" t="s">
        <v>77</v>
      </c>
      <c r="E195" s="190" t="s">
        <v>1514</v>
      </c>
      <c r="F195" s="190" t="s">
        <v>1515</v>
      </c>
      <c r="G195" s="188"/>
      <c r="H195" s="188"/>
      <c r="I195" s="191"/>
      <c r="J195" s="192">
        <f>BK195</f>
        <v>0</v>
      </c>
      <c r="K195" s="188"/>
      <c r="L195" s="193"/>
      <c r="M195" s="194"/>
      <c r="N195" s="195"/>
      <c r="O195" s="195"/>
      <c r="P195" s="196">
        <f>SUM(P196:P199)</f>
        <v>0</v>
      </c>
      <c r="Q195" s="195"/>
      <c r="R195" s="196">
        <f>SUM(R196:R199)</f>
        <v>0</v>
      </c>
      <c r="S195" s="195"/>
      <c r="T195" s="197">
        <f>SUM(T196:T199)</f>
        <v>0</v>
      </c>
      <c r="AR195" s="198" t="s">
        <v>88</v>
      </c>
      <c r="AT195" s="199" t="s">
        <v>77</v>
      </c>
      <c r="AU195" s="199" t="s">
        <v>78</v>
      </c>
      <c r="AY195" s="198" t="s">
        <v>148</v>
      </c>
      <c r="BK195" s="200">
        <f>SUM(BK196:BK199)</f>
        <v>0</v>
      </c>
    </row>
    <row r="196" spans="1:65" s="2" customFormat="1" ht="16.5" customHeight="1">
      <c r="A196" s="33"/>
      <c r="B196" s="34"/>
      <c r="C196" s="201" t="s">
        <v>301</v>
      </c>
      <c r="D196" s="201" t="s">
        <v>149</v>
      </c>
      <c r="E196" s="202" t="s">
        <v>1516</v>
      </c>
      <c r="F196" s="203" t="s">
        <v>1517</v>
      </c>
      <c r="G196" s="204" t="s">
        <v>1518</v>
      </c>
      <c r="H196" s="205">
        <v>24</v>
      </c>
      <c r="I196" s="206"/>
      <c r="J196" s="207">
        <f>ROUND(I196*H196,2)</f>
        <v>0</v>
      </c>
      <c r="K196" s="208"/>
      <c r="L196" s="38"/>
      <c r="M196" s="209" t="s">
        <v>1</v>
      </c>
      <c r="N196" s="210" t="s">
        <v>43</v>
      </c>
      <c r="O196" s="70"/>
      <c r="P196" s="211">
        <f>O196*H196</f>
        <v>0</v>
      </c>
      <c r="Q196" s="211">
        <v>0</v>
      </c>
      <c r="R196" s="211">
        <f>Q196*H196</f>
        <v>0</v>
      </c>
      <c r="S196" s="211">
        <v>0</v>
      </c>
      <c r="T196" s="21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13" t="s">
        <v>226</v>
      </c>
      <c r="AT196" s="213" t="s">
        <v>149</v>
      </c>
      <c r="AU196" s="213" t="s">
        <v>86</v>
      </c>
      <c r="AY196" s="16" t="s">
        <v>148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16" t="s">
        <v>86</v>
      </c>
      <c r="BK196" s="214">
        <f>ROUND(I196*H196,2)</f>
        <v>0</v>
      </c>
      <c r="BL196" s="16" t="s">
        <v>226</v>
      </c>
      <c r="BM196" s="213" t="s">
        <v>1519</v>
      </c>
    </row>
    <row r="197" spans="1:65" s="2" customFormat="1" ht="16.5" customHeight="1">
      <c r="A197" s="33"/>
      <c r="B197" s="34"/>
      <c r="C197" s="201" t="s">
        <v>306</v>
      </c>
      <c r="D197" s="201" t="s">
        <v>149</v>
      </c>
      <c r="E197" s="202" t="s">
        <v>1520</v>
      </c>
      <c r="F197" s="203" t="s">
        <v>1521</v>
      </c>
      <c r="G197" s="204" t="s">
        <v>1518</v>
      </c>
      <c r="H197" s="205">
        <v>16</v>
      </c>
      <c r="I197" s="206"/>
      <c r="J197" s="207">
        <f>ROUND(I197*H197,2)</f>
        <v>0</v>
      </c>
      <c r="K197" s="208"/>
      <c r="L197" s="38"/>
      <c r="M197" s="209" t="s">
        <v>1</v>
      </c>
      <c r="N197" s="210" t="s">
        <v>43</v>
      </c>
      <c r="O197" s="70"/>
      <c r="P197" s="211">
        <f>O197*H197</f>
        <v>0</v>
      </c>
      <c r="Q197" s="211">
        <v>0</v>
      </c>
      <c r="R197" s="211">
        <f>Q197*H197</f>
        <v>0</v>
      </c>
      <c r="S197" s="211">
        <v>0</v>
      </c>
      <c r="T197" s="21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13" t="s">
        <v>226</v>
      </c>
      <c r="AT197" s="213" t="s">
        <v>149</v>
      </c>
      <c r="AU197" s="213" t="s">
        <v>86</v>
      </c>
      <c r="AY197" s="16" t="s">
        <v>148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16" t="s">
        <v>86</v>
      </c>
      <c r="BK197" s="214">
        <f>ROUND(I197*H197,2)</f>
        <v>0</v>
      </c>
      <c r="BL197" s="16" t="s">
        <v>226</v>
      </c>
      <c r="BM197" s="213" t="s">
        <v>1522</v>
      </c>
    </row>
    <row r="198" spans="1:65" s="2" customFormat="1" ht="16.5" customHeight="1">
      <c r="A198" s="33"/>
      <c r="B198" s="34"/>
      <c r="C198" s="201" t="s">
        <v>310</v>
      </c>
      <c r="D198" s="201" t="s">
        <v>149</v>
      </c>
      <c r="E198" s="202" t="s">
        <v>1523</v>
      </c>
      <c r="F198" s="203" t="s">
        <v>1524</v>
      </c>
      <c r="G198" s="204" t="s">
        <v>1518</v>
      </c>
      <c r="H198" s="205">
        <v>1</v>
      </c>
      <c r="I198" s="206"/>
      <c r="J198" s="207">
        <f>ROUND(I198*H198,2)</f>
        <v>0</v>
      </c>
      <c r="K198" s="208"/>
      <c r="L198" s="38"/>
      <c r="M198" s="209" t="s">
        <v>1</v>
      </c>
      <c r="N198" s="210" t="s">
        <v>43</v>
      </c>
      <c r="O198" s="70"/>
      <c r="P198" s="211">
        <f>O198*H198</f>
        <v>0</v>
      </c>
      <c r="Q198" s="211">
        <v>0</v>
      </c>
      <c r="R198" s="211">
        <f>Q198*H198</f>
        <v>0</v>
      </c>
      <c r="S198" s="211">
        <v>0</v>
      </c>
      <c r="T198" s="21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13" t="s">
        <v>226</v>
      </c>
      <c r="AT198" s="213" t="s">
        <v>149</v>
      </c>
      <c r="AU198" s="213" t="s">
        <v>86</v>
      </c>
      <c r="AY198" s="16" t="s">
        <v>148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6" t="s">
        <v>86</v>
      </c>
      <c r="BK198" s="214">
        <f>ROUND(I198*H198,2)</f>
        <v>0</v>
      </c>
      <c r="BL198" s="16" t="s">
        <v>226</v>
      </c>
      <c r="BM198" s="213" t="s">
        <v>1525</v>
      </c>
    </row>
    <row r="199" spans="1:65" s="2" customFormat="1" ht="16.5" customHeight="1">
      <c r="A199" s="33"/>
      <c r="B199" s="34"/>
      <c r="C199" s="201" t="s">
        <v>242</v>
      </c>
      <c r="D199" s="201" t="s">
        <v>149</v>
      </c>
      <c r="E199" s="202" t="s">
        <v>1526</v>
      </c>
      <c r="F199" s="203" t="s">
        <v>1527</v>
      </c>
      <c r="G199" s="204" t="s">
        <v>1518</v>
      </c>
      <c r="H199" s="205">
        <v>8</v>
      </c>
      <c r="I199" s="206"/>
      <c r="J199" s="207">
        <f>ROUND(I199*H199,2)</f>
        <v>0</v>
      </c>
      <c r="K199" s="208"/>
      <c r="L199" s="38"/>
      <c r="M199" s="209" t="s">
        <v>1</v>
      </c>
      <c r="N199" s="210" t="s">
        <v>43</v>
      </c>
      <c r="O199" s="70"/>
      <c r="P199" s="211">
        <f>O199*H199</f>
        <v>0</v>
      </c>
      <c r="Q199" s="211">
        <v>0</v>
      </c>
      <c r="R199" s="211">
        <f>Q199*H199</f>
        <v>0</v>
      </c>
      <c r="S199" s="211">
        <v>0</v>
      </c>
      <c r="T199" s="21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13" t="s">
        <v>226</v>
      </c>
      <c r="AT199" s="213" t="s">
        <v>149</v>
      </c>
      <c r="AU199" s="213" t="s">
        <v>86</v>
      </c>
      <c r="AY199" s="16" t="s">
        <v>148</v>
      </c>
      <c r="BE199" s="214">
        <f>IF(N199="základní",J199,0)</f>
        <v>0</v>
      </c>
      <c r="BF199" s="214">
        <f>IF(N199="snížená",J199,0)</f>
        <v>0</v>
      </c>
      <c r="BG199" s="214">
        <f>IF(N199="zákl. přenesená",J199,0)</f>
        <v>0</v>
      </c>
      <c r="BH199" s="214">
        <f>IF(N199="sníž. přenesená",J199,0)</f>
        <v>0</v>
      </c>
      <c r="BI199" s="214">
        <f>IF(N199="nulová",J199,0)</f>
        <v>0</v>
      </c>
      <c r="BJ199" s="16" t="s">
        <v>86</v>
      </c>
      <c r="BK199" s="214">
        <f>ROUND(I199*H199,2)</f>
        <v>0</v>
      </c>
      <c r="BL199" s="16" t="s">
        <v>226</v>
      </c>
      <c r="BM199" s="213" t="s">
        <v>1528</v>
      </c>
    </row>
    <row r="200" spans="2:63" s="12" customFormat="1" ht="25.9" customHeight="1">
      <c r="B200" s="187"/>
      <c r="C200" s="188"/>
      <c r="D200" s="189" t="s">
        <v>77</v>
      </c>
      <c r="E200" s="190" t="s">
        <v>230</v>
      </c>
      <c r="F200" s="190" t="s">
        <v>231</v>
      </c>
      <c r="G200" s="188"/>
      <c r="H200" s="188"/>
      <c r="I200" s="191"/>
      <c r="J200" s="192">
        <f>BK200</f>
        <v>0</v>
      </c>
      <c r="K200" s="188"/>
      <c r="L200" s="193"/>
      <c r="M200" s="194"/>
      <c r="N200" s="195"/>
      <c r="O200" s="195"/>
      <c r="P200" s="196">
        <f>P201+P205+P209+P214+P216+P219+P258+P267</f>
        <v>0</v>
      </c>
      <c r="Q200" s="195"/>
      <c r="R200" s="196">
        <f>R201+R205+R209+R214+R216+R219+R258+R267</f>
        <v>3.1522473999999994</v>
      </c>
      <c r="S200" s="195"/>
      <c r="T200" s="197">
        <f>T201+T205+T209+T214+T216+T219+T258+T267</f>
        <v>0.5949159</v>
      </c>
      <c r="AR200" s="198" t="s">
        <v>88</v>
      </c>
      <c r="AT200" s="199" t="s">
        <v>77</v>
      </c>
      <c r="AU200" s="199" t="s">
        <v>78</v>
      </c>
      <c r="AY200" s="198" t="s">
        <v>148</v>
      </c>
      <c r="BK200" s="200">
        <f>BK201+BK205+BK209+BK214+BK216+BK219+BK258+BK267</f>
        <v>0</v>
      </c>
    </row>
    <row r="201" spans="2:63" s="12" customFormat="1" ht="22.9" customHeight="1">
      <c r="B201" s="187"/>
      <c r="C201" s="188"/>
      <c r="D201" s="189" t="s">
        <v>77</v>
      </c>
      <c r="E201" s="219" t="s">
        <v>1529</v>
      </c>
      <c r="F201" s="219" t="s">
        <v>1530</v>
      </c>
      <c r="G201" s="188"/>
      <c r="H201" s="188"/>
      <c r="I201" s="191"/>
      <c r="J201" s="220">
        <f>BK201</f>
        <v>0</v>
      </c>
      <c r="K201" s="188"/>
      <c r="L201" s="193"/>
      <c r="M201" s="194"/>
      <c r="N201" s="195"/>
      <c r="O201" s="195"/>
      <c r="P201" s="196">
        <f>SUM(P202:P204)</f>
        <v>0</v>
      </c>
      <c r="Q201" s="195"/>
      <c r="R201" s="196">
        <f>SUM(R202:R204)</f>
        <v>0.00109</v>
      </c>
      <c r="S201" s="195"/>
      <c r="T201" s="197">
        <f>SUM(T202:T204)</f>
        <v>0</v>
      </c>
      <c r="AR201" s="198" t="s">
        <v>88</v>
      </c>
      <c r="AT201" s="199" t="s">
        <v>77</v>
      </c>
      <c r="AU201" s="199" t="s">
        <v>86</v>
      </c>
      <c r="AY201" s="198" t="s">
        <v>148</v>
      </c>
      <c r="BK201" s="200">
        <f>SUM(BK202:BK204)</f>
        <v>0</v>
      </c>
    </row>
    <row r="202" spans="1:65" s="2" customFormat="1" ht="44.25" customHeight="1">
      <c r="A202" s="33"/>
      <c r="B202" s="34"/>
      <c r="C202" s="201" t="s">
        <v>320</v>
      </c>
      <c r="D202" s="201" t="s">
        <v>149</v>
      </c>
      <c r="E202" s="202" t="s">
        <v>1531</v>
      </c>
      <c r="F202" s="203" t="s">
        <v>1532</v>
      </c>
      <c r="G202" s="204" t="s">
        <v>1169</v>
      </c>
      <c r="H202" s="205">
        <v>1</v>
      </c>
      <c r="I202" s="206"/>
      <c r="J202" s="207">
        <f>ROUND(I202*H202,2)</f>
        <v>0</v>
      </c>
      <c r="K202" s="208"/>
      <c r="L202" s="38"/>
      <c r="M202" s="209" t="s">
        <v>1</v>
      </c>
      <c r="N202" s="210" t="s">
        <v>43</v>
      </c>
      <c r="O202" s="70"/>
      <c r="P202" s="211">
        <f>O202*H202</f>
        <v>0</v>
      </c>
      <c r="Q202" s="211">
        <v>0.00109</v>
      </c>
      <c r="R202" s="211">
        <f>Q202*H202</f>
        <v>0.00109</v>
      </c>
      <c r="S202" s="211">
        <v>0</v>
      </c>
      <c r="T202" s="21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13" t="s">
        <v>226</v>
      </c>
      <c r="AT202" s="213" t="s">
        <v>149</v>
      </c>
      <c r="AU202" s="213" t="s">
        <v>88</v>
      </c>
      <c r="AY202" s="16" t="s">
        <v>148</v>
      </c>
      <c r="BE202" s="214">
        <f>IF(N202="základní",J202,0)</f>
        <v>0</v>
      </c>
      <c r="BF202" s="214">
        <f>IF(N202="snížená",J202,0)</f>
        <v>0</v>
      </c>
      <c r="BG202" s="214">
        <f>IF(N202="zákl. přenesená",J202,0)</f>
        <v>0</v>
      </c>
      <c r="BH202" s="214">
        <f>IF(N202="sníž. přenesená",J202,0)</f>
        <v>0</v>
      </c>
      <c r="BI202" s="214">
        <f>IF(N202="nulová",J202,0)</f>
        <v>0</v>
      </c>
      <c r="BJ202" s="16" t="s">
        <v>86</v>
      </c>
      <c r="BK202" s="214">
        <f>ROUND(I202*H202,2)</f>
        <v>0</v>
      </c>
      <c r="BL202" s="16" t="s">
        <v>226</v>
      </c>
      <c r="BM202" s="213" t="s">
        <v>1533</v>
      </c>
    </row>
    <row r="203" spans="1:47" s="2" customFormat="1" ht="19.5">
      <c r="A203" s="33"/>
      <c r="B203" s="34"/>
      <c r="C203" s="35"/>
      <c r="D203" s="215" t="s">
        <v>153</v>
      </c>
      <c r="E203" s="35"/>
      <c r="F203" s="216" t="s">
        <v>1534</v>
      </c>
      <c r="G203" s="35"/>
      <c r="H203" s="35"/>
      <c r="I203" s="114"/>
      <c r="J203" s="35"/>
      <c r="K203" s="35"/>
      <c r="L203" s="38"/>
      <c r="M203" s="217"/>
      <c r="N203" s="218"/>
      <c r="O203" s="70"/>
      <c r="P203" s="70"/>
      <c r="Q203" s="70"/>
      <c r="R203" s="70"/>
      <c r="S203" s="70"/>
      <c r="T203" s="71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6" t="s">
        <v>153</v>
      </c>
      <c r="AU203" s="16" t="s">
        <v>88</v>
      </c>
    </row>
    <row r="204" spans="1:65" s="2" customFormat="1" ht="21.75" customHeight="1">
      <c r="A204" s="33"/>
      <c r="B204" s="34"/>
      <c r="C204" s="201" t="s">
        <v>324</v>
      </c>
      <c r="D204" s="201" t="s">
        <v>149</v>
      </c>
      <c r="E204" s="202" t="s">
        <v>1535</v>
      </c>
      <c r="F204" s="203" t="s">
        <v>1536</v>
      </c>
      <c r="G204" s="204" t="s">
        <v>332</v>
      </c>
      <c r="H204" s="254"/>
      <c r="I204" s="206"/>
      <c r="J204" s="207">
        <f>ROUND(I204*H204,2)</f>
        <v>0</v>
      </c>
      <c r="K204" s="208"/>
      <c r="L204" s="38"/>
      <c r="M204" s="209" t="s">
        <v>1</v>
      </c>
      <c r="N204" s="210" t="s">
        <v>43</v>
      </c>
      <c r="O204" s="70"/>
      <c r="P204" s="211">
        <f>O204*H204</f>
        <v>0</v>
      </c>
      <c r="Q204" s="211">
        <v>0</v>
      </c>
      <c r="R204" s="211">
        <f>Q204*H204</f>
        <v>0</v>
      </c>
      <c r="S204" s="211">
        <v>0</v>
      </c>
      <c r="T204" s="21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13" t="s">
        <v>226</v>
      </c>
      <c r="AT204" s="213" t="s">
        <v>149</v>
      </c>
      <c r="AU204" s="213" t="s">
        <v>88</v>
      </c>
      <c r="AY204" s="16" t="s">
        <v>148</v>
      </c>
      <c r="BE204" s="214">
        <f>IF(N204="základní",J204,0)</f>
        <v>0</v>
      </c>
      <c r="BF204" s="214">
        <f>IF(N204="snížená",J204,0)</f>
        <v>0</v>
      </c>
      <c r="BG204" s="214">
        <f>IF(N204="zákl. přenesená",J204,0)</f>
        <v>0</v>
      </c>
      <c r="BH204" s="214">
        <f>IF(N204="sníž. přenesená",J204,0)</f>
        <v>0</v>
      </c>
      <c r="BI204" s="214">
        <f>IF(N204="nulová",J204,0)</f>
        <v>0</v>
      </c>
      <c r="BJ204" s="16" t="s">
        <v>86</v>
      </c>
      <c r="BK204" s="214">
        <f>ROUND(I204*H204,2)</f>
        <v>0</v>
      </c>
      <c r="BL204" s="16" t="s">
        <v>226</v>
      </c>
      <c r="BM204" s="213" t="s">
        <v>1537</v>
      </c>
    </row>
    <row r="205" spans="2:63" s="12" customFormat="1" ht="22.9" customHeight="1">
      <c r="B205" s="187"/>
      <c r="C205" s="188"/>
      <c r="D205" s="189" t="s">
        <v>77</v>
      </c>
      <c r="E205" s="219" t="s">
        <v>1538</v>
      </c>
      <c r="F205" s="219" t="s">
        <v>1539</v>
      </c>
      <c r="G205" s="188"/>
      <c r="H205" s="188"/>
      <c r="I205" s="191"/>
      <c r="J205" s="220">
        <f>BK205</f>
        <v>0</v>
      </c>
      <c r="K205" s="188"/>
      <c r="L205" s="193"/>
      <c r="M205" s="194"/>
      <c r="N205" s="195"/>
      <c r="O205" s="195"/>
      <c r="P205" s="196">
        <f>SUM(P206:P208)</f>
        <v>0</v>
      </c>
      <c r="Q205" s="195"/>
      <c r="R205" s="196">
        <f>SUM(R206:R208)</f>
        <v>0.0004</v>
      </c>
      <c r="S205" s="195"/>
      <c r="T205" s="197">
        <f>SUM(T206:T208)</f>
        <v>0</v>
      </c>
      <c r="AR205" s="198" t="s">
        <v>88</v>
      </c>
      <c r="AT205" s="199" t="s">
        <v>77</v>
      </c>
      <c r="AU205" s="199" t="s">
        <v>86</v>
      </c>
      <c r="AY205" s="198" t="s">
        <v>148</v>
      </c>
      <c r="BK205" s="200">
        <f>SUM(BK206:BK208)</f>
        <v>0</v>
      </c>
    </row>
    <row r="206" spans="1:65" s="2" customFormat="1" ht="55.5" customHeight="1">
      <c r="A206" s="33"/>
      <c r="B206" s="34"/>
      <c r="C206" s="201" t="s">
        <v>329</v>
      </c>
      <c r="D206" s="201" t="s">
        <v>149</v>
      </c>
      <c r="E206" s="202" t="s">
        <v>1540</v>
      </c>
      <c r="F206" s="203" t="s">
        <v>1541</v>
      </c>
      <c r="G206" s="204" t="s">
        <v>1169</v>
      </c>
      <c r="H206" s="205">
        <v>1</v>
      </c>
      <c r="I206" s="206"/>
      <c r="J206" s="207">
        <f>ROUND(I206*H206,2)</f>
        <v>0</v>
      </c>
      <c r="K206" s="208"/>
      <c r="L206" s="38"/>
      <c r="M206" s="209" t="s">
        <v>1</v>
      </c>
      <c r="N206" s="210" t="s">
        <v>43</v>
      </c>
      <c r="O206" s="70"/>
      <c r="P206" s="211">
        <f>O206*H206</f>
        <v>0</v>
      </c>
      <c r="Q206" s="211">
        <v>0.0004</v>
      </c>
      <c r="R206" s="211">
        <f>Q206*H206</f>
        <v>0.0004</v>
      </c>
      <c r="S206" s="211">
        <v>0</v>
      </c>
      <c r="T206" s="21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213" t="s">
        <v>226</v>
      </c>
      <c r="AT206" s="213" t="s">
        <v>149</v>
      </c>
      <c r="AU206" s="213" t="s">
        <v>88</v>
      </c>
      <c r="AY206" s="16" t="s">
        <v>148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16" t="s">
        <v>86</v>
      </c>
      <c r="BK206" s="214">
        <f>ROUND(I206*H206,2)</f>
        <v>0</v>
      </c>
      <c r="BL206" s="16" t="s">
        <v>226</v>
      </c>
      <c r="BM206" s="213" t="s">
        <v>1542</v>
      </c>
    </row>
    <row r="207" spans="1:47" s="2" customFormat="1" ht="19.5">
      <c r="A207" s="33"/>
      <c r="B207" s="34"/>
      <c r="C207" s="35"/>
      <c r="D207" s="215" t="s">
        <v>153</v>
      </c>
      <c r="E207" s="35"/>
      <c r="F207" s="216" t="s">
        <v>1543</v>
      </c>
      <c r="G207" s="35"/>
      <c r="H207" s="35"/>
      <c r="I207" s="114"/>
      <c r="J207" s="35"/>
      <c r="K207" s="35"/>
      <c r="L207" s="38"/>
      <c r="M207" s="217"/>
      <c r="N207" s="218"/>
      <c r="O207" s="70"/>
      <c r="P207" s="70"/>
      <c r="Q207" s="70"/>
      <c r="R207" s="70"/>
      <c r="S207" s="70"/>
      <c r="T207" s="71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6" t="s">
        <v>153</v>
      </c>
      <c r="AU207" s="16" t="s">
        <v>88</v>
      </c>
    </row>
    <row r="208" spans="1:65" s="2" customFormat="1" ht="21.75" customHeight="1">
      <c r="A208" s="33"/>
      <c r="B208" s="34"/>
      <c r="C208" s="201" t="s">
        <v>336</v>
      </c>
      <c r="D208" s="201" t="s">
        <v>149</v>
      </c>
      <c r="E208" s="202" t="s">
        <v>1544</v>
      </c>
      <c r="F208" s="203" t="s">
        <v>1545</v>
      </c>
      <c r="G208" s="204" t="s">
        <v>332</v>
      </c>
      <c r="H208" s="254"/>
      <c r="I208" s="206"/>
      <c r="J208" s="207">
        <f>ROUND(I208*H208,2)</f>
        <v>0</v>
      </c>
      <c r="K208" s="208"/>
      <c r="L208" s="38"/>
      <c r="M208" s="209" t="s">
        <v>1</v>
      </c>
      <c r="N208" s="210" t="s">
        <v>43</v>
      </c>
      <c r="O208" s="70"/>
      <c r="P208" s="211">
        <f>O208*H208</f>
        <v>0</v>
      </c>
      <c r="Q208" s="211">
        <v>0</v>
      </c>
      <c r="R208" s="211">
        <f>Q208*H208</f>
        <v>0</v>
      </c>
      <c r="S208" s="211">
        <v>0</v>
      </c>
      <c r="T208" s="21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13" t="s">
        <v>226</v>
      </c>
      <c r="AT208" s="213" t="s">
        <v>149</v>
      </c>
      <c r="AU208" s="213" t="s">
        <v>88</v>
      </c>
      <c r="AY208" s="16" t="s">
        <v>148</v>
      </c>
      <c r="BE208" s="214">
        <f>IF(N208="základní",J208,0)</f>
        <v>0</v>
      </c>
      <c r="BF208" s="214">
        <f>IF(N208="snížená",J208,0)</f>
        <v>0</v>
      </c>
      <c r="BG208" s="214">
        <f>IF(N208="zákl. přenesená",J208,0)</f>
        <v>0</v>
      </c>
      <c r="BH208" s="214">
        <f>IF(N208="sníž. přenesená",J208,0)</f>
        <v>0</v>
      </c>
      <c r="BI208" s="214">
        <f>IF(N208="nulová",J208,0)</f>
        <v>0</v>
      </c>
      <c r="BJ208" s="16" t="s">
        <v>86</v>
      </c>
      <c r="BK208" s="214">
        <f>ROUND(I208*H208,2)</f>
        <v>0</v>
      </c>
      <c r="BL208" s="16" t="s">
        <v>226</v>
      </c>
      <c r="BM208" s="213" t="s">
        <v>1546</v>
      </c>
    </row>
    <row r="209" spans="2:63" s="12" customFormat="1" ht="22.9" customHeight="1">
      <c r="B209" s="187"/>
      <c r="C209" s="188"/>
      <c r="D209" s="189" t="s">
        <v>77</v>
      </c>
      <c r="E209" s="219" t="s">
        <v>1547</v>
      </c>
      <c r="F209" s="219" t="s">
        <v>1548</v>
      </c>
      <c r="G209" s="188"/>
      <c r="H209" s="188"/>
      <c r="I209" s="191"/>
      <c r="J209" s="220">
        <f>BK209</f>
        <v>0</v>
      </c>
      <c r="K209" s="188"/>
      <c r="L209" s="193"/>
      <c r="M209" s="194"/>
      <c r="N209" s="195"/>
      <c r="O209" s="195"/>
      <c r="P209" s="196">
        <f>SUM(P210:P213)</f>
        <v>0</v>
      </c>
      <c r="Q209" s="195"/>
      <c r="R209" s="196">
        <f>SUM(R210:R213)</f>
        <v>0.016120000000000002</v>
      </c>
      <c r="S209" s="195"/>
      <c r="T209" s="197">
        <f>SUM(T210:T213)</f>
        <v>0.0342</v>
      </c>
      <c r="AR209" s="198" t="s">
        <v>88</v>
      </c>
      <c r="AT209" s="199" t="s">
        <v>77</v>
      </c>
      <c r="AU209" s="199" t="s">
        <v>86</v>
      </c>
      <c r="AY209" s="198" t="s">
        <v>148</v>
      </c>
      <c r="BK209" s="200">
        <f>SUM(BK210:BK213)</f>
        <v>0</v>
      </c>
    </row>
    <row r="210" spans="1:65" s="2" customFormat="1" ht="16.5" customHeight="1">
      <c r="A210" s="33"/>
      <c r="B210" s="34"/>
      <c r="C210" s="201" t="s">
        <v>340</v>
      </c>
      <c r="D210" s="201" t="s">
        <v>149</v>
      </c>
      <c r="E210" s="202" t="s">
        <v>1549</v>
      </c>
      <c r="F210" s="203" t="s">
        <v>1550</v>
      </c>
      <c r="G210" s="204" t="s">
        <v>1169</v>
      </c>
      <c r="H210" s="205">
        <v>1</v>
      </c>
      <c r="I210" s="206"/>
      <c r="J210" s="207">
        <f>ROUND(I210*H210,2)</f>
        <v>0</v>
      </c>
      <c r="K210" s="208"/>
      <c r="L210" s="38"/>
      <c r="M210" s="209" t="s">
        <v>1</v>
      </c>
      <c r="N210" s="210" t="s">
        <v>43</v>
      </c>
      <c r="O210" s="70"/>
      <c r="P210" s="211">
        <f>O210*H210</f>
        <v>0</v>
      </c>
      <c r="Q210" s="211">
        <v>0</v>
      </c>
      <c r="R210" s="211">
        <f>Q210*H210</f>
        <v>0</v>
      </c>
      <c r="S210" s="211">
        <v>0.0342</v>
      </c>
      <c r="T210" s="212">
        <f>S210*H210</f>
        <v>0.0342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13" t="s">
        <v>226</v>
      </c>
      <c r="AT210" s="213" t="s">
        <v>149</v>
      </c>
      <c r="AU210" s="213" t="s">
        <v>88</v>
      </c>
      <c r="AY210" s="16" t="s">
        <v>148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6" t="s">
        <v>86</v>
      </c>
      <c r="BK210" s="214">
        <f>ROUND(I210*H210,2)</f>
        <v>0</v>
      </c>
      <c r="BL210" s="16" t="s">
        <v>226</v>
      </c>
      <c r="BM210" s="213" t="s">
        <v>1551</v>
      </c>
    </row>
    <row r="211" spans="1:65" s="2" customFormat="1" ht="21.75" customHeight="1">
      <c r="A211" s="33"/>
      <c r="B211" s="34"/>
      <c r="C211" s="201" t="s">
        <v>345</v>
      </c>
      <c r="D211" s="201" t="s">
        <v>149</v>
      </c>
      <c r="E211" s="202" t="s">
        <v>1552</v>
      </c>
      <c r="F211" s="203" t="s">
        <v>1553</v>
      </c>
      <c r="G211" s="204" t="s">
        <v>167</v>
      </c>
      <c r="H211" s="205">
        <v>1</v>
      </c>
      <c r="I211" s="206"/>
      <c r="J211" s="207">
        <f>ROUND(I211*H211,2)</f>
        <v>0</v>
      </c>
      <c r="K211" s="208"/>
      <c r="L211" s="38"/>
      <c r="M211" s="209" t="s">
        <v>1</v>
      </c>
      <c r="N211" s="210" t="s">
        <v>43</v>
      </c>
      <c r="O211" s="70"/>
      <c r="P211" s="211">
        <f>O211*H211</f>
        <v>0</v>
      </c>
      <c r="Q211" s="211">
        <v>0.01565</v>
      </c>
      <c r="R211" s="211">
        <f>Q211*H211</f>
        <v>0.01565</v>
      </c>
      <c r="S211" s="211">
        <v>0</v>
      </c>
      <c r="T211" s="212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13" t="s">
        <v>226</v>
      </c>
      <c r="AT211" s="213" t="s">
        <v>149</v>
      </c>
      <c r="AU211" s="213" t="s">
        <v>88</v>
      </c>
      <c r="AY211" s="16" t="s">
        <v>148</v>
      </c>
      <c r="BE211" s="214">
        <f>IF(N211="základní",J211,0)</f>
        <v>0</v>
      </c>
      <c r="BF211" s="214">
        <f>IF(N211="snížená",J211,0)</f>
        <v>0</v>
      </c>
      <c r="BG211" s="214">
        <f>IF(N211="zákl. přenesená",J211,0)</f>
        <v>0</v>
      </c>
      <c r="BH211" s="214">
        <f>IF(N211="sníž. přenesená",J211,0)</f>
        <v>0</v>
      </c>
      <c r="BI211" s="214">
        <f>IF(N211="nulová",J211,0)</f>
        <v>0</v>
      </c>
      <c r="BJ211" s="16" t="s">
        <v>86</v>
      </c>
      <c r="BK211" s="214">
        <f>ROUND(I211*H211,2)</f>
        <v>0</v>
      </c>
      <c r="BL211" s="16" t="s">
        <v>226</v>
      </c>
      <c r="BM211" s="213" t="s">
        <v>1554</v>
      </c>
    </row>
    <row r="212" spans="1:65" s="2" customFormat="1" ht="16.5" customHeight="1">
      <c r="A212" s="33"/>
      <c r="B212" s="34"/>
      <c r="C212" s="201" t="s">
        <v>350</v>
      </c>
      <c r="D212" s="201" t="s">
        <v>149</v>
      </c>
      <c r="E212" s="202" t="s">
        <v>1555</v>
      </c>
      <c r="F212" s="203" t="s">
        <v>1556</v>
      </c>
      <c r="G212" s="204" t="s">
        <v>167</v>
      </c>
      <c r="H212" s="205">
        <v>1</v>
      </c>
      <c r="I212" s="206"/>
      <c r="J212" s="207">
        <f>ROUND(I212*H212,2)</f>
        <v>0</v>
      </c>
      <c r="K212" s="208"/>
      <c r="L212" s="38"/>
      <c r="M212" s="209" t="s">
        <v>1</v>
      </c>
      <c r="N212" s="210" t="s">
        <v>43</v>
      </c>
      <c r="O212" s="70"/>
      <c r="P212" s="211">
        <f>O212*H212</f>
        <v>0</v>
      </c>
      <c r="Q212" s="211">
        <v>0.00047</v>
      </c>
      <c r="R212" s="211">
        <f>Q212*H212</f>
        <v>0.00047</v>
      </c>
      <c r="S212" s="211">
        <v>0</v>
      </c>
      <c r="T212" s="21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13" t="s">
        <v>226</v>
      </c>
      <c r="AT212" s="213" t="s">
        <v>149</v>
      </c>
      <c r="AU212" s="213" t="s">
        <v>88</v>
      </c>
      <c r="AY212" s="16" t="s">
        <v>148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16" t="s">
        <v>86</v>
      </c>
      <c r="BK212" s="214">
        <f>ROUND(I212*H212,2)</f>
        <v>0</v>
      </c>
      <c r="BL212" s="16" t="s">
        <v>226</v>
      </c>
      <c r="BM212" s="213" t="s">
        <v>1557</v>
      </c>
    </row>
    <row r="213" spans="1:65" s="2" customFormat="1" ht="21.75" customHeight="1">
      <c r="A213" s="33"/>
      <c r="B213" s="34"/>
      <c r="C213" s="201" t="s">
        <v>354</v>
      </c>
      <c r="D213" s="201" t="s">
        <v>149</v>
      </c>
      <c r="E213" s="202" t="s">
        <v>1558</v>
      </c>
      <c r="F213" s="203" t="s">
        <v>1559</v>
      </c>
      <c r="G213" s="204" t="s">
        <v>332</v>
      </c>
      <c r="H213" s="254"/>
      <c r="I213" s="206"/>
      <c r="J213" s="207">
        <f>ROUND(I213*H213,2)</f>
        <v>0</v>
      </c>
      <c r="K213" s="208"/>
      <c r="L213" s="38"/>
      <c r="M213" s="209" t="s">
        <v>1</v>
      </c>
      <c r="N213" s="210" t="s">
        <v>43</v>
      </c>
      <c r="O213" s="70"/>
      <c r="P213" s="211">
        <f>O213*H213</f>
        <v>0</v>
      </c>
      <c r="Q213" s="211">
        <v>0</v>
      </c>
      <c r="R213" s="211">
        <f>Q213*H213</f>
        <v>0</v>
      </c>
      <c r="S213" s="211">
        <v>0</v>
      </c>
      <c r="T213" s="21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13" t="s">
        <v>226</v>
      </c>
      <c r="AT213" s="213" t="s">
        <v>149</v>
      </c>
      <c r="AU213" s="213" t="s">
        <v>88</v>
      </c>
      <c r="AY213" s="16" t="s">
        <v>148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16" t="s">
        <v>86</v>
      </c>
      <c r="BK213" s="214">
        <f>ROUND(I213*H213,2)</f>
        <v>0</v>
      </c>
      <c r="BL213" s="16" t="s">
        <v>226</v>
      </c>
      <c r="BM213" s="213" t="s">
        <v>1560</v>
      </c>
    </row>
    <row r="214" spans="2:63" s="12" customFormat="1" ht="22.9" customHeight="1">
      <c r="B214" s="187"/>
      <c r="C214" s="188"/>
      <c r="D214" s="189" t="s">
        <v>77</v>
      </c>
      <c r="E214" s="219" t="s">
        <v>1272</v>
      </c>
      <c r="F214" s="219" t="s">
        <v>1273</v>
      </c>
      <c r="G214" s="188"/>
      <c r="H214" s="188"/>
      <c r="I214" s="191"/>
      <c r="J214" s="220">
        <f>BK214</f>
        <v>0</v>
      </c>
      <c r="K214" s="188"/>
      <c r="L214" s="193"/>
      <c r="M214" s="194"/>
      <c r="N214" s="195"/>
      <c r="O214" s="195"/>
      <c r="P214" s="196">
        <f>P215</f>
        <v>0</v>
      </c>
      <c r="Q214" s="195"/>
      <c r="R214" s="196">
        <f>R215</f>
        <v>0.007</v>
      </c>
      <c r="S214" s="195"/>
      <c r="T214" s="197">
        <f>T215</f>
        <v>0</v>
      </c>
      <c r="AR214" s="198" t="s">
        <v>88</v>
      </c>
      <c r="AT214" s="199" t="s">
        <v>77</v>
      </c>
      <c r="AU214" s="199" t="s">
        <v>86</v>
      </c>
      <c r="AY214" s="198" t="s">
        <v>148</v>
      </c>
      <c r="BK214" s="200">
        <f>BK215</f>
        <v>0</v>
      </c>
    </row>
    <row r="215" spans="1:65" s="2" customFormat="1" ht="21.75" customHeight="1">
      <c r="A215" s="33"/>
      <c r="B215" s="34"/>
      <c r="C215" s="201" t="s">
        <v>359</v>
      </c>
      <c r="D215" s="201" t="s">
        <v>149</v>
      </c>
      <c r="E215" s="202" t="s">
        <v>1274</v>
      </c>
      <c r="F215" s="203" t="s">
        <v>1561</v>
      </c>
      <c r="G215" s="204" t="s">
        <v>1169</v>
      </c>
      <c r="H215" s="205">
        <v>1</v>
      </c>
      <c r="I215" s="206"/>
      <c r="J215" s="207">
        <f>ROUND(I215*H215,2)</f>
        <v>0</v>
      </c>
      <c r="K215" s="208"/>
      <c r="L215" s="38"/>
      <c r="M215" s="209" t="s">
        <v>1</v>
      </c>
      <c r="N215" s="210" t="s">
        <v>43</v>
      </c>
      <c r="O215" s="70"/>
      <c r="P215" s="211">
        <f>O215*H215</f>
        <v>0</v>
      </c>
      <c r="Q215" s="211">
        <v>0.007</v>
      </c>
      <c r="R215" s="211">
        <f>Q215*H215</f>
        <v>0.007</v>
      </c>
      <c r="S215" s="211">
        <v>0</v>
      </c>
      <c r="T215" s="21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13" t="s">
        <v>226</v>
      </c>
      <c r="AT215" s="213" t="s">
        <v>149</v>
      </c>
      <c r="AU215" s="213" t="s">
        <v>88</v>
      </c>
      <c r="AY215" s="16" t="s">
        <v>148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16" t="s">
        <v>86</v>
      </c>
      <c r="BK215" s="214">
        <f>ROUND(I215*H215,2)</f>
        <v>0</v>
      </c>
      <c r="BL215" s="16" t="s">
        <v>226</v>
      </c>
      <c r="BM215" s="213" t="s">
        <v>1562</v>
      </c>
    </row>
    <row r="216" spans="2:63" s="12" customFormat="1" ht="22.9" customHeight="1">
      <c r="B216" s="187"/>
      <c r="C216" s="188"/>
      <c r="D216" s="189" t="s">
        <v>77</v>
      </c>
      <c r="E216" s="219" t="s">
        <v>468</v>
      </c>
      <c r="F216" s="219" t="s">
        <v>469</v>
      </c>
      <c r="G216" s="188"/>
      <c r="H216" s="188"/>
      <c r="I216" s="191"/>
      <c r="J216" s="220">
        <f>BK216</f>
        <v>0</v>
      </c>
      <c r="K216" s="188"/>
      <c r="L216" s="193"/>
      <c r="M216" s="194"/>
      <c r="N216" s="195"/>
      <c r="O216" s="195"/>
      <c r="P216" s="196">
        <f>SUM(P217:P218)</f>
        <v>0</v>
      </c>
      <c r="Q216" s="195"/>
      <c r="R216" s="196">
        <f>SUM(R217:R218)</f>
        <v>0</v>
      </c>
      <c r="S216" s="195"/>
      <c r="T216" s="197">
        <f>SUM(T217:T218)</f>
        <v>0.03</v>
      </c>
      <c r="AR216" s="198" t="s">
        <v>88</v>
      </c>
      <c r="AT216" s="199" t="s">
        <v>77</v>
      </c>
      <c r="AU216" s="199" t="s">
        <v>86</v>
      </c>
      <c r="AY216" s="198" t="s">
        <v>148</v>
      </c>
      <c r="BK216" s="200">
        <f>SUM(BK217:BK218)</f>
        <v>0</v>
      </c>
    </row>
    <row r="217" spans="1:65" s="2" customFormat="1" ht="21.75" customHeight="1">
      <c r="A217" s="33"/>
      <c r="B217" s="34"/>
      <c r="C217" s="201" t="s">
        <v>364</v>
      </c>
      <c r="D217" s="201" t="s">
        <v>149</v>
      </c>
      <c r="E217" s="202" t="s">
        <v>1308</v>
      </c>
      <c r="F217" s="203" t="s">
        <v>1309</v>
      </c>
      <c r="G217" s="204" t="s">
        <v>955</v>
      </c>
      <c r="H217" s="205">
        <v>30</v>
      </c>
      <c r="I217" s="206"/>
      <c r="J217" s="207">
        <f>ROUND(I217*H217,2)</f>
        <v>0</v>
      </c>
      <c r="K217" s="208"/>
      <c r="L217" s="38"/>
      <c r="M217" s="209" t="s">
        <v>1</v>
      </c>
      <c r="N217" s="210" t="s">
        <v>43</v>
      </c>
      <c r="O217" s="70"/>
      <c r="P217" s="211">
        <f>O217*H217</f>
        <v>0</v>
      </c>
      <c r="Q217" s="211">
        <v>0</v>
      </c>
      <c r="R217" s="211">
        <f>Q217*H217</f>
        <v>0</v>
      </c>
      <c r="S217" s="211">
        <v>0.001</v>
      </c>
      <c r="T217" s="212">
        <f>S217*H217</f>
        <v>0.03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213" t="s">
        <v>226</v>
      </c>
      <c r="AT217" s="213" t="s">
        <v>149</v>
      </c>
      <c r="AU217" s="213" t="s">
        <v>88</v>
      </c>
      <c r="AY217" s="16" t="s">
        <v>148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6" t="s">
        <v>86</v>
      </c>
      <c r="BK217" s="214">
        <f>ROUND(I217*H217,2)</f>
        <v>0</v>
      </c>
      <c r="BL217" s="16" t="s">
        <v>226</v>
      </c>
      <c r="BM217" s="213" t="s">
        <v>1563</v>
      </c>
    </row>
    <row r="218" spans="1:65" s="2" customFormat="1" ht="21.75" customHeight="1">
      <c r="A218" s="33"/>
      <c r="B218" s="34"/>
      <c r="C218" s="201" t="s">
        <v>369</v>
      </c>
      <c r="D218" s="201" t="s">
        <v>149</v>
      </c>
      <c r="E218" s="202" t="s">
        <v>1311</v>
      </c>
      <c r="F218" s="203" t="s">
        <v>1312</v>
      </c>
      <c r="G218" s="204" t="s">
        <v>332</v>
      </c>
      <c r="H218" s="254"/>
      <c r="I218" s="206"/>
      <c r="J218" s="207">
        <f>ROUND(I218*H218,2)</f>
        <v>0</v>
      </c>
      <c r="K218" s="208"/>
      <c r="L218" s="38"/>
      <c r="M218" s="209" t="s">
        <v>1</v>
      </c>
      <c r="N218" s="210" t="s">
        <v>43</v>
      </c>
      <c r="O218" s="70"/>
      <c r="P218" s="211">
        <f>O218*H218</f>
        <v>0</v>
      </c>
      <c r="Q218" s="211">
        <v>0</v>
      </c>
      <c r="R218" s="211">
        <f>Q218*H218</f>
        <v>0</v>
      </c>
      <c r="S218" s="211">
        <v>0</v>
      </c>
      <c r="T218" s="21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213" t="s">
        <v>226</v>
      </c>
      <c r="AT218" s="213" t="s">
        <v>149</v>
      </c>
      <c r="AU218" s="213" t="s">
        <v>88</v>
      </c>
      <c r="AY218" s="16" t="s">
        <v>148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16" t="s">
        <v>86</v>
      </c>
      <c r="BK218" s="214">
        <f>ROUND(I218*H218,2)</f>
        <v>0</v>
      </c>
      <c r="BL218" s="16" t="s">
        <v>226</v>
      </c>
      <c r="BM218" s="213" t="s">
        <v>1564</v>
      </c>
    </row>
    <row r="219" spans="2:63" s="12" customFormat="1" ht="22.9" customHeight="1">
      <c r="B219" s="187"/>
      <c r="C219" s="188"/>
      <c r="D219" s="189" t="s">
        <v>77</v>
      </c>
      <c r="E219" s="219" t="s">
        <v>1344</v>
      </c>
      <c r="F219" s="219" t="s">
        <v>1345</v>
      </c>
      <c r="G219" s="188"/>
      <c r="H219" s="188"/>
      <c r="I219" s="191"/>
      <c r="J219" s="220">
        <f>BK219</f>
        <v>0</v>
      </c>
      <c r="K219" s="188"/>
      <c r="L219" s="193"/>
      <c r="M219" s="194"/>
      <c r="N219" s="195"/>
      <c r="O219" s="195"/>
      <c r="P219" s="196">
        <f>SUM(P220:P257)</f>
        <v>0</v>
      </c>
      <c r="Q219" s="195"/>
      <c r="R219" s="196">
        <f>SUM(R220:R257)</f>
        <v>2.1145742999999997</v>
      </c>
      <c r="S219" s="195"/>
      <c r="T219" s="197">
        <f>SUM(T220:T257)</f>
        <v>0.326925</v>
      </c>
      <c r="AR219" s="198" t="s">
        <v>88</v>
      </c>
      <c r="AT219" s="199" t="s">
        <v>77</v>
      </c>
      <c r="AU219" s="199" t="s">
        <v>86</v>
      </c>
      <c r="AY219" s="198" t="s">
        <v>148</v>
      </c>
      <c r="BK219" s="200">
        <f>SUM(BK220:BK257)</f>
        <v>0</v>
      </c>
    </row>
    <row r="220" spans="1:65" s="2" customFormat="1" ht="16.5" customHeight="1">
      <c r="A220" s="33"/>
      <c r="B220" s="34"/>
      <c r="C220" s="201" t="s">
        <v>373</v>
      </c>
      <c r="D220" s="201" t="s">
        <v>149</v>
      </c>
      <c r="E220" s="202" t="s">
        <v>1358</v>
      </c>
      <c r="F220" s="203" t="s">
        <v>1359</v>
      </c>
      <c r="G220" s="204" t="s">
        <v>249</v>
      </c>
      <c r="H220" s="205">
        <v>131.8</v>
      </c>
      <c r="I220" s="206"/>
      <c r="J220" s="207">
        <f>ROUND(I220*H220,2)</f>
        <v>0</v>
      </c>
      <c r="K220" s="208"/>
      <c r="L220" s="38"/>
      <c r="M220" s="209" t="s">
        <v>1</v>
      </c>
      <c r="N220" s="210" t="s">
        <v>43</v>
      </c>
      <c r="O220" s="70"/>
      <c r="P220" s="211">
        <f>O220*H220</f>
        <v>0</v>
      </c>
      <c r="Q220" s="211">
        <v>0</v>
      </c>
      <c r="R220" s="211">
        <f>Q220*H220</f>
        <v>0</v>
      </c>
      <c r="S220" s="211">
        <v>0</v>
      </c>
      <c r="T220" s="21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13" t="s">
        <v>226</v>
      </c>
      <c r="AT220" s="213" t="s">
        <v>149</v>
      </c>
      <c r="AU220" s="213" t="s">
        <v>88</v>
      </c>
      <c r="AY220" s="16" t="s">
        <v>148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16" t="s">
        <v>86</v>
      </c>
      <c r="BK220" s="214">
        <f>ROUND(I220*H220,2)</f>
        <v>0</v>
      </c>
      <c r="BL220" s="16" t="s">
        <v>226</v>
      </c>
      <c r="BM220" s="213" t="s">
        <v>1565</v>
      </c>
    </row>
    <row r="221" spans="2:51" s="13" customFormat="1" ht="12">
      <c r="B221" s="221"/>
      <c r="C221" s="222"/>
      <c r="D221" s="215" t="s">
        <v>163</v>
      </c>
      <c r="E221" s="223" t="s">
        <v>1</v>
      </c>
      <c r="F221" s="224" t="s">
        <v>1566</v>
      </c>
      <c r="G221" s="222"/>
      <c r="H221" s="225">
        <v>23.2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163</v>
      </c>
      <c r="AU221" s="231" t="s">
        <v>88</v>
      </c>
      <c r="AV221" s="13" t="s">
        <v>88</v>
      </c>
      <c r="AW221" s="13" t="s">
        <v>34</v>
      </c>
      <c r="AX221" s="13" t="s">
        <v>78</v>
      </c>
      <c r="AY221" s="231" t="s">
        <v>148</v>
      </c>
    </row>
    <row r="222" spans="2:51" s="13" customFormat="1" ht="12">
      <c r="B222" s="221"/>
      <c r="C222" s="222"/>
      <c r="D222" s="215" t="s">
        <v>163</v>
      </c>
      <c r="E222" s="223" t="s">
        <v>1</v>
      </c>
      <c r="F222" s="224" t="s">
        <v>1567</v>
      </c>
      <c r="G222" s="222"/>
      <c r="H222" s="225">
        <v>17.4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163</v>
      </c>
      <c r="AU222" s="231" t="s">
        <v>88</v>
      </c>
      <c r="AV222" s="13" t="s">
        <v>88</v>
      </c>
      <c r="AW222" s="13" t="s">
        <v>34</v>
      </c>
      <c r="AX222" s="13" t="s">
        <v>78</v>
      </c>
      <c r="AY222" s="231" t="s">
        <v>148</v>
      </c>
    </row>
    <row r="223" spans="2:51" s="13" customFormat="1" ht="12">
      <c r="B223" s="221"/>
      <c r="C223" s="222"/>
      <c r="D223" s="215" t="s">
        <v>163</v>
      </c>
      <c r="E223" s="223" t="s">
        <v>1</v>
      </c>
      <c r="F223" s="224" t="s">
        <v>1568</v>
      </c>
      <c r="G223" s="222"/>
      <c r="H223" s="225">
        <v>18.2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163</v>
      </c>
      <c r="AU223" s="231" t="s">
        <v>88</v>
      </c>
      <c r="AV223" s="13" t="s">
        <v>88</v>
      </c>
      <c r="AW223" s="13" t="s">
        <v>34</v>
      </c>
      <c r="AX223" s="13" t="s">
        <v>78</v>
      </c>
      <c r="AY223" s="231" t="s">
        <v>148</v>
      </c>
    </row>
    <row r="224" spans="2:51" s="13" customFormat="1" ht="12">
      <c r="B224" s="221"/>
      <c r="C224" s="222"/>
      <c r="D224" s="215" t="s">
        <v>163</v>
      </c>
      <c r="E224" s="223" t="s">
        <v>1</v>
      </c>
      <c r="F224" s="224" t="s">
        <v>1569</v>
      </c>
      <c r="G224" s="222"/>
      <c r="H224" s="225">
        <v>12.6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163</v>
      </c>
      <c r="AU224" s="231" t="s">
        <v>88</v>
      </c>
      <c r="AV224" s="13" t="s">
        <v>88</v>
      </c>
      <c r="AW224" s="13" t="s">
        <v>34</v>
      </c>
      <c r="AX224" s="13" t="s">
        <v>78</v>
      </c>
      <c r="AY224" s="231" t="s">
        <v>148</v>
      </c>
    </row>
    <row r="225" spans="2:51" s="13" customFormat="1" ht="12">
      <c r="B225" s="221"/>
      <c r="C225" s="222"/>
      <c r="D225" s="215" t="s">
        <v>163</v>
      </c>
      <c r="E225" s="223" t="s">
        <v>1</v>
      </c>
      <c r="F225" s="224" t="s">
        <v>1570</v>
      </c>
      <c r="G225" s="222"/>
      <c r="H225" s="225">
        <v>6.8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163</v>
      </c>
      <c r="AU225" s="231" t="s">
        <v>88</v>
      </c>
      <c r="AV225" s="13" t="s">
        <v>88</v>
      </c>
      <c r="AW225" s="13" t="s">
        <v>34</v>
      </c>
      <c r="AX225" s="13" t="s">
        <v>78</v>
      </c>
      <c r="AY225" s="231" t="s">
        <v>148</v>
      </c>
    </row>
    <row r="226" spans="2:51" s="13" customFormat="1" ht="12">
      <c r="B226" s="221"/>
      <c r="C226" s="222"/>
      <c r="D226" s="215" t="s">
        <v>163</v>
      </c>
      <c r="E226" s="223" t="s">
        <v>1</v>
      </c>
      <c r="F226" s="224" t="s">
        <v>1571</v>
      </c>
      <c r="G226" s="222"/>
      <c r="H226" s="225">
        <v>10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163</v>
      </c>
      <c r="AU226" s="231" t="s">
        <v>88</v>
      </c>
      <c r="AV226" s="13" t="s">
        <v>88</v>
      </c>
      <c r="AW226" s="13" t="s">
        <v>34</v>
      </c>
      <c r="AX226" s="13" t="s">
        <v>78</v>
      </c>
      <c r="AY226" s="231" t="s">
        <v>148</v>
      </c>
    </row>
    <row r="227" spans="2:51" s="13" customFormat="1" ht="12">
      <c r="B227" s="221"/>
      <c r="C227" s="222"/>
      <c r="D227" s="215" t="s">
        <v>163</v>
      </c>
      <c r="E227" s="223" t="s">
        <v>1</v>
      </c>
      <c r="F227" s="224" t="s">
        <v>1572</v>
      </c>
      <c r="G227" s="222"/>
      <c r="H227" s="225">
        <v>24.8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163</v>
      </c>
      <c r="AU227" s="231" t="s">
        <v>88</v>
      </c>
      <c r="AV227" s="13" t="s">
        <v>88</v>
      </c>
      <c r="AW227" s="13" t="s">
        <v>34</v>
      </c>
      <c r="AX227" s="13" t="s">
        <v>78</v>
      </c>
      <c r="AY227" s="231" t="s">
        <v>148</v>
      </c>
    </row>
    <row r="228" spans="2:51" s="13" customFormat="1" ht="12">
      <c r="B228" s="221"/>
      <c r="C228" s="222"/>
      <c r="D228" s="215" t="s">
        <v>163</v>
      </c>
      <c r="E228" s="223" t="s">
        <v>1</v>
      </c>
      <c r="F228" s="224" t="s">
        <v>1573</v>
      </c>
      <c r="G228" s="222"/>
      <c r="H228" s="225">
        <v>18.8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163</v>
      </c>
      <c r="AU228" s="231" t="s">
        <v>88</v>
      </c>
      <c r="AV228" s="13" t="s">
        <v>88</v>
      </c>
      <c r="AW228" s="13" t="s">
        <v>34</v>
      </c>
      <c r="AX228" s="13" t="s">
        <v>78</v>
      </c>
      <c r="AY228" s="231" t="s">
        <v>148</v>
      </c>
    </row>
    <row r="229" spans="2:51" s="14" customFormat="1" ht="12">
      <c r="B229" s="243"/>
      <c r="C229" s="244"/>
      <c r="D229" s="215" t="s">
        <v>163</v>
      </c>
      <c r="E229" s="245" t="s">
        <v>1</v>
      </c>
      <c r="F229" s="246" t="s">
        <v>253</v>
      </c>
      <c r="G229" s="244"/>
      <c r="H229" s="247">
        <v>131.8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AT229" s="253" t="s">
        <v>163</v>
      </c>
      <c r="AU229" s="253" t="s">
        <v>88</v>
      </c>
      <c r="AV229" s="14" t="s">
        <v>147</v>
      </c>
      <c r="AW229" s="14" t="s">
        <v>34</v>
      </c>
      <c r="AX229" s="14" t="s">
        <v>86</v>
      </c>
      <c r="AY229" s="253" t="s">
        <v>148</v>
      </c>
    </row>
    <row r="230" spans="1:65" s="2" customFormat="1" ht="21.75" customHeight="1">
      <c r="A230" s="33"/>
      <c r="B230" s="34"/>
      <c r="C230" s="201" t="s">
        <v>378</v>
      </c>
      <c r="D230" s="201" t="s">
        <v>149</v>
      </c>
      <c r="E230" s="202" t="s">
        <v>1346</v>
      </c>
      <c r="F230" s="203" t="s">
        <v>1574</v>
      </c>
      <c r="G230" s="204" t="s">
        <v>186</v>
      </c>
      <c r="H230" s="205">
        <v>130.77</v>
      </c>
      <c r="I230" s="206"/>
      <c r="J230" s="207">
        <f>ROUND(I230*H230,2)</f>
        <v>0</v>
      </c>
      <c r="K230" s="208"/>
      <c r="L230" s="38"/>
      <c r="M230" s="209" t="s">
        <v>1</v>
      </c>
      <c r="N230" s="210" t="s">
        <v>43</v>
      </c>
      <c r="O230" s="70"/>
      <c r="P230" s="211">
        <f>O230*H230</f>
        <v>0</v>
      </c>
      <c r="Q230" s="211">
        <v>0</v>
      </c>
      <c r="R230" s="211">
        <f>Q230*H230</f>
        <v>0</v>
      </c>
      <c r="S230" s="211">
        <v>0.0025</v>
      </c>
      <c r="T230" s="212">
        <f>S230*H230</f>
        <v>0.326925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213" t="s">
        <v>226</v>
      </c>
      <c r="AT230" s="213" t="s">
        <v>149</v>
      </c>
      <c r="AU230" s="213" t="s">
        <v>88</v>
      </c>
      <c r="AY230" s="16" t="s">
        <v>148</v>
      </c>
      <c r="BE230" s="214">
        <f>IF(N230="základní",J230,0)</f>
        <v>0</v>
      </c>
      <c r="BF230" s="214">
        <f>IF(N230="snížená",J230,0)</f>
        <v>0</v>
      </c>
      <c r="BG230" s="214">
        <f>IF(N230="zákl. přenesená",J230,0)</f>
        <v>0</v>
      </c>
      <c r="BH230" s="214">
        <f>IF(N230="sníž. přenesená",J230,0)</f>
        <v>0</v>
      </c>
      <c r="BI230" s="214">
        <f>IF(N230="nulová",J230,0)</f>
        <v>0</v>
      </c>
      <c r="BJ230" s="16" t="s">
        <v>86</v>
      </c>
      <c r="BK230" s="214">
        <f>ROUND(I230*H230,2)</f>
        <v>0</v>
      </c>
      <c r="BL230" s="16" t="s">
        <v>226</v>
      </c>
      <c r="BM230" s="213" t="s">
        <v>1575</v>
      </c>
    </row>
    <row r="231" spans="2:51" s="13" customFormat="1" ht="12">
      <c r="B231" s="221"/>
      <c r="C231" s="222"/>
      <c r="D231" s="215" t="s">
        <v>163</v>
      </c>
      <c r="E231" s="223" t="s">
        <v>1</v>
      </c>
      <c r="F231" s="224" t="s">
        <v>1421</v>
      </c>
      <c r="G231" s="222"/>
      <c r="H231" s="225">
        <v>29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163</v>
      </c>
      <c r="AU231" s="231" t="s">
        <v>88</v>
      </c>
      <c r="AV231" s="13" t="s">
        <v>88</v>
      </c>
      <c r="AW231" s="13" t="s">
        <v>34</v>
      </c>
      <c r="AX231" s="13" t="s">
        <v>78</v>
      </c>
      <c r="AY231" s="231" t="s">
        <v>148</v>
      </c>
    </row>
    <row r="232" spans="2:51" s="13" customFormat="1" ht="12">
      <c r="B232" s="221"/>
      <c r="C232" s="222"/>
      <c r="D232" s="215" t="s">
        <v>163</v>
      </c>
      <c r="E232" s="223" t="s">
        <v>1</v>
      </c>
      <c r="F232" s="224" t="s">
        <v>1422</v>
      </c>
      <c r="G232" s="222"/>
      <c r="H232" s="225">
        <v>16.2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163</v>
      </c>
      <c r="AU232" s="231" t="s">
        <v>88</v>
      </c>
      <c r="AV232" s="13" t="s">
        <v>88</v>
      </c>
      <c r="AW232" s="13" t="s">
        <v>34</v>
      </c>
      <c r="AX232" s="13" t="s">
        <v>78</v>
      </c>
      <c r="AY232" s="231" t="s">
        <v>148</v>
      </c>
    </row>
    <row r="233" spans="2:51" s="13" customFormat="1" ht="12">
      <c r="B233" s="221"/>
      <c r="C233" s="222"/>
      <c r="D233" s="215" t="s">
        <v>163</v>
      </c>
      <c r="E233" s="223" t="s">
        <v>1</v>
      </c>
      <c r="F233" s="224" t="s">
        <v>1423</v>
      </c>
      <c r="G233" s="222"/>
      <c r="H233" s="225">
        <v>20.7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163</v>
      </c>
      <c r="AU233" s="231" t="s">
        <v>88</v>
      </c>
      <c r="AV233" s="13" t="s">
        <v>88</v>
      </c>
      <c r="AW233" s="13" t="s">
        <v>34</v>
      </c>
      <c r="AX233" s="13" t="s">
        <v>78</v>
      </c>
      <c r="AY233" s="231" t="s">
        <v>148</v>
      </c>
    </row>
    <row r="234" spans="2:51" s="13" customFormat="1" ht="12">
      <c r="B234" s="221"/>
      <c r="C234" s="222"/>
      <c r="D234" s="215" t="s">
        <v>163</v>
      </c>
      <c r="E234" s="223" t="s">
        <v>1</v>
      </c>
      <c r="F234" s="224" t="s">
        <v>1424</v>
      </c>
      <c r="G234" s="222"/>
      <c r="H234" s="225">
        <v>9.5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163</v>
      </c>
      <c r="AU234" s="231" t="s">
        <v>88</v>
      </c>
      <c r="AV234" s="13" t="s">
        <v>88</v>
      </c>
      <c r="AW234" s="13" t="s">
        <v>34</v>
      </c>
      <c r="AX234" s="13" t="s">
        <v>78</v>
      </c>
      <c r="AY234" s="231" t="s">
        <v>148</v>
      </c>
    </row>
    <row r="235" spans="2:51" s="13" customFormat="1" ht="12">
      <c r="B235" s="221"/>
      <c r="C235" s="222"/>
      <c r="D235" s="215" t="s">
        <v>163</v>
      </c>
      <c r="E235" s="223" t="s">
        <v>1</v>
      </c>
      <c r="F235" s="224" t="s">
        <v>1425</v>
      </c>
      <c r="G235" s="222"/>
      <c r="H235" s="225">
        <v>2.85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163</v>
      </c>
      <c r="AU235" s="231" t="s">
        <v>88</v>
      </c>
      <c r="AV235" s="13" t="s">
        <v>88</v>
      </c>
      <c r="AW235" s="13" t="s">
        <v>34</v>
      </c>
      <c r="AX235" s="13" t="s">
        <v>78</v>
      </c>
      <c r="AY235" s="231" t="s">
        <v>148</v>
      </c>
    </row>
    <row r="236" spans="2:51" s="13" customFormat="1" ht="12">
      <c r="B236" s="221"/>
      <c r="C236" s="222"/>
      <c r="D236" s="215" t="s">
        <v>163</v>
      </c>
      <c r="E236" s="223" t="s">
        <v>1</v>
      </c>
      <c r="F236" s="224" t="s">
        <v>1427</v>
      </c>
      <c r="G236" s="222"/>
      <c r="H236" s="225">
        <v>5.04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163</v>
      </c>
      <c r="AU236" s="231" t="s">
        <v>88</v>
      </c>
      <c r="AV236" s="13" t="s">
        <v>88</v>
      </c>
      <c r="AW236" s="13" t="s">
        <v>34</v>
      </c>
      <c r="AX236" s="13" t="s">
        <v>78</v>
      </c>
      <c r="AY236" s="231" t="s">
        <v>148</v>
      </c>
    </row>
    <row r="237" spans="2:51" s="13" customFormat="1" ht="12">
      <c r="B237" s="221"/>
      <c r="C237" s="222"/>
      <c r="D237" s="215" t="s">
        <v>163</v>
      </c>
      <c r="E237" s="223" t="s">
        <v>1</v>
      </c>
      <c r="F237" s="224" t="s">
        <v>1428</v>
      </c>
      <c r="G237" s="222"/>
      <c r="H237" s="225">
        <v>25.48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163</v>
      </c>
      <c r="AU237" s="231" t="s">
        <v>88</v>
      </c>
      <c r="AV237" s="13" t="s">
        <v>88</v>
      </c>
      <c r="AW237" s="13" t="s">
        <v>34</v>
      </c>
      <c r="AX237" s="13" t="s">
        <v>78</v>
      </c>
      <c r="AY237" s="231" t="s">
        <v>148</v>
      </c>
    </row>
    <row r="238" spans="2:51" s="13" customFormat="1" ht="12">
      <c r="B238" s="221"/>
      <c r="C238" s="222"/>
      <c r="D238" s="215" t="s">
        <v>163</v>
      </c>
      <c r="E238" s="223" t="s">
        <v>1</v>
      </c>
      <c r="F238" s="224" t="s">
        <v>1429</v>
      </c>
      <c r="G238" s="222"/>
      <c r="H238" s="225">
        <v>22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163</v>
      </c>
      <c r="AU238" s="231" t="s">
        <v>88</v>
      </c>
      <c r="AV238" s="13" t="s">
        <v>88</v>
      </c>
      <c r="AW238" s="13" t="s">
        <v>34</v>
      </c>
      <c r="AX238" s="13" t="s">
        <v>78</v>
      </c>
      <c r="AY238" s="231" t="s">
        <v>148</v>
      </c>
    </row>
    <row r="239" spans="2:51" s="14" customFormat="1" ht="12">
      <c r="B239" s="243"/>
      <c r="C239" s="244"/>
      <c r="D239" s="215" t="s">
        <v>163</v>
      </c>
      <c r="E239" s="245" t="s">
        <v>1</v>
      </c>
      <c r="F239" s="246" t="s">
        <v>253</v>
      </c>
      <c r="G239" s="244"/>
      <c r="H239" s="247">
        <v>130.77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AT239" s="253" t="s">
        <v>163</v>
      </c>
      <c r="AU239" s="253" t="s">
        <v>88</v>
      </c>
      <c r="AV239" s="14" t="s">
        <v>147</v>
      </c>
      <c r="AW239" s="14" t="s">
        <v>34</v>
      </c>
      <c r="AX239" s="14" t="s">
        <v>86</v>
      </c>
      <c r="AY239" s="253" t="s">
        <v>148</v>
      </c>
    </row>
    <row r="240" spans="1:65" s="2" customFormat="1" ht="16.5" customHeight="1">
      <c r="A240" s="33"/>
      <c r="B240" s="34"/>
      <c r="C240" s="201" t="s">
        <v>382</v>
      </c>
      <c r="D240" s="201" t="s">
        <v>149</v>
      </c>
      <c r="E240" s="202" t="s">
        <v>1349</v>
      </c>
      <c r="F240" s="203" t="s">
        <v>1350</v>
      </c>
      <c r="G240" s="204" t="s">
        <v>186</v>
      </c>
      <c r="H240" s="205">
        <v>130.77</v>
      </c>
      <c r="I240" s="206"/>
      <c r="J240" s="207">
        <f aca="true" t="shared" si="10" ref="J240:J246">ROUND(I240*H240,2)</f>
        <v>0</v>
      </c>
      <c r="K240" s="208"/>
      <c r="L240" s="38"/>
      <c r="M240" s="209" t="s">
        <v>1</v>
      </c>
      <c r="N240" s="210" t="s">
        <v>43</v>
      </c>
      <c r="O240" s="70"/>
      <c r="P240" s="211">
        <f aca="true" t="shared" si="11" ref="P240:P246">O240*H240</f>
        <v>0</v>
      </c>
      <c r="Q240" s="211">
        <v>0</v>
      </c>
      <c r="R240" s="211">
        <f aca="true" t="shared" si="12" ref="R240:R246">Q240*H240</f>
        <v>0</v>
      </c>
      <c r="S240" s="211">
        <v>0</v>
      </c>
      <c r="T240" s="212">
        <f aca="true" t="shared" si="13" ref="T240:T246"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13" t="s">
        <v>226</v>
      </c>
      <c r="AT240" s="213" t="s">
        <v>149</v>
      </c>
      <c r="AU240" s="213" t="s">
        <v>88</v>
      </c>
      <c r="AY240" s="16" t="s">
        <v>148</v>
      </c>
      <c r="BE240" s="214">
        <f aca="true" t="shared" si="14" ref="BE240:BE246">IF(N240="základní",J240,0)</f>
        <v>0</v>
      </c>
      <c r="BF240" s="214">
        <f aca="true" t="shared" si="15" ref="BF240:BF246">IF(N240="snížená",J240,0)</f>
        <v>0</v>
      </c>
      <c r="BG240" s="214">
        <f aca="true" t="shared" si="16" ref="BG240:BG246">IF(N240="zákl. přenesená",J240,0)</f>
        <v>0</v>
      </c>
      <c r="BH240" s="214">
        <f aca="true" t="shared" si="17" ref="BH240:BH246">IF(N240="sníž. přenesená",J240,0)</f>
        <v>0</v>
      </c>
      <c r="BI240" s="214">
        <f aca="true" t="shared" si="18" ref="BI240:BI246">IF(N240="nulová",J240,0)</f>
        <v>0</v>
      </c>
      <c r="BJ240" s="16" t="s">
        <v>86</v>
      </c>
      <c r="BK240" s="214">
        <f aca="true" t="shared" si="19" ref="BK240:BK246">ROUND(I240*H240,2)</f>
        <v>0</v>
      </c>
      <c r="BL240" s="16" t="s">
        <v>226</v>
      </c>
      <c r="BM240" s="213" t="s">
        <v>1576</v>
      </c>
    </row>
    <row r="241" spans="1:65" s="2" customFormat="1" ht="21.75" customHeight="1">
      <c r="A241" s="33"/>
      <c r="B241" s="34"/>
      <c r="C241" s="201" t="s">
        <v>387</v>
      </c>
      <c r="D241" s="201" t="s">
        <v>149</v>
      </c>
      <c r="E241" s="202" t="s">
        <v>1355</v>
      </c>
      <c r="F241" s="203" t="s">
        <v>1356</v>
      </c>
      <c r="G241" s="204" t="s">
        <v>186</v>
      </c>
      <c r="H241" s="205">
        <v>130.77</v>
      </c>
      <c r="I241" s="206"/>
      <c r="J241" s="207">
        <f t="shared" si="10"/>
        <v>0</v>
      </c>
      <c r="K241" s="208"/>
      <c r="L241" s="38"/>
      <c r="M241" s="209" t="s">
        <v>1</v>
      </c>
      <c r="N241" s="210" t="s">
        <v>43</v>
      </c>
      <c r="O241" s="70"/>
      <c r="P241" s="211">
        <f t="shared" si="11"/>
        <v>0</v>
      </c>
      <c r="Q241" s="211">
        <v>0.004</v>
      </c>
      <c r="R241" s="211">
        <f t="shared" si="12"/>
        <v>0.5230800000000001</v>
      </c>
      <c r="S241" s="211">
        <v>0</v>
      </c>
      <c r="T241" s="212">
        <f t="shared" si="1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13" t="s">
        <v>147</v>
      </c>
      <c r="AT241" s="213" t="s">
        <v>149</v>
      </c>
      <c r="AU241" s="213" t="s">
        <v>88</v>
      </c>
      <c r="AY241" s="16" t="s">
        <v>148</v>
      </c>
      <c r="BE241" s="214">
        <f t="shared" si="14"/>
        <v>0</v>
      </c>
      <c r="BF241" s="214">
        <f t="shared" si="15"/>
        <v>0</v>
      </c>
      <c r="BG241" s="214">
        <f t="shared" si="16"/>
        <v>0</v>
      </c>
      <c r="BH241" s="214">
        <f t="shared" si="17"/>
        <v>0</v>
      </c>
      <c r="BI241" s="214">
        <f t="shared" si="18"/>
        <v>0</v>
      </c>
      <c r="BJ241" s="16" t="s">
        <v>86</v>
      </c>
      <c r="BK241" s="214">
        <f t="shared" si="19"/>
        <v>0</v>
      </c>
      <c r="BL241" s="16" t="s">
        <v>147</v>
      </c>
      <c r="BM241" s="213" t="s">
        <v>1577</v>
      </c>
    </row>
    <row r="242" spans="1:65" s="2" customFormat="1" ht="16.5" customHeight="1">
      <c r="A242" s="33"/>
      <c r="B242" s="34"/>
      <c r="C242" s="201" t="s">
        <v>391</v>
      </c>
      <c r="D242" s="201" t="s">
        <v>149</v>
      </c>
      <c r="E242" s="202" t="s">
        <v>1352</v>
      </c>
      <c r="F242" s="203" t="s">
        <v>1353</v>
      </c>
      <c r="G242" s="204" t="s">
        <v>186</v>
      </c>
      <c r="H242" s="205">
        <v>130.77</v>
      </c>
      <c r="I242" s="206"/>
      <c r="J242" s="207">
        <f t="shared" si="10"/>
        <v>0</v>
      </c>
      <c r="K242" s="208"/>
      <c r="L242" s="38"/>
      <c r="M242" s="209" t="s">
        <v>1</v>
      </c>
      <c r="N242" s="210" t="s">
        <v>43</v>
      </c>
      <c r="O242" s="70"/>
      <c r="P242" s="211">
        <f t="shared" si="11"/>
        <v>0</v>
      </c>
      <c r="Q242" s="211">
        <v>0</v>
      </c>
      <c r="R242" s="211">
        <f t="shared" si="12"/>
        <v>0</v>
      </c>
      <c r="S242" s="211">
        <v>0</v>
      </c>
      <c r="T242" s="212">
        <f t="shared" si="1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213" t="s">
        <v>226</v>
      </c>
      <c r="AT242" s="213" t="s">
        <v>149</v>
      </c>
      <c r="AU242" s="213" t="s">
        <v>88</v>
      </c>
      <c r="AY242" s="16" t="s">
        <v>148</v>
      </c>
      <c r="BE242" s="214">
        <f t="shared" si="14"/>
        <v>0</v>
      </c>
      <c r="BF242" s="214">
        <f t="shared" si="15"/>
        <v>0</v>
      </c>
      <c r="BG242" s="214">
        <f t="shared" si="16"/>
        <v>0</v>
      </c>
      <c r="BH242" s="214">
        <f t="shared" si="17"/>
        <v>0</v>
      </c>
      <c r="BI242" s="214">
        <f t="shared" si="18"/>
        <v>0</v>
      </c>
      <c r="BJ242" s="16" t="s">
        <v>86</v>
      </c>
      <c r="BK242" s="214">
        <f t="shared" si="19"/>
        <v>0</v>
      </c>
      <c r="BL242" s="16" t="s">
        <v>226</v>
      </c>
      <c r="BM242" s="213" t="s">
        <v>1578</v>
      </c>
    </row>
    <row r="243" spans="1:65" s="2" customFormat="1" ht="16.5" customHeight="1">
      <c r="A243" s="33"/>
      <c r="B243" s="34"/>
      <c r="C243" s="201" t="s">
        <v>395</v>
      </c>
      <c r="D243" s="201" t="s">
        <v>149</v>
      </c>
      <c r="E243" s="202" t="s">
        <v>1579</v>
      </c>
      <c r="F243" s="203" t="s">
        <v>1580</v>
      </c>
      <c r="G243" s="204" t="s">
        <v>186</v>
      </c>
      <c r="H243" s="205">
        <v>130.77</v>
      </c>
      <c r="I243" s="206"/>
      <c r="J243" s="207">
        <f t="shared" si="10"/>
        <v>0</v>
      </c>
      <c r="K243" s="208"/>
      <c r="L243" s="38"/>
      <c r="M243" s="209" t="s">
        <v>1</v>
      </c>
      <c r="N243" s="210" t="s">
        <v>43</v>
      </c>
      <c r="O243" s="70"/>
      <c r="P243" s="211">
        <f t="shared" si="11"/>
        <v>0</v>
      </c>
      <c r="Q243" s="211">
        <v>3E-05</v>
      </c>
      <c r="R243" s="211">
        <f t="shared" si="12"/>
        <v>0.0039231000000000005</v>
      </c>
      <c r="S243" s="211">
        <v>0</v>
      </c>
      <c r="T243" s="212">
        <f t="shared" si="1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213" t="s">
        <v>226</v>
      </c>
      <c r="AT243" s="213" t="s">
        <v>149</v>
      </c>
      <c r="AU243" s="213" t="s">
        <v>88</v>
      </c>
      <c r="AY243" s="16" t="s">
        <v>148</v>
      </c>
      <c r="BE243" s="214">
        <f t="shared" si="14"/>
        <v>0</v>
      </c>
      <c r="BF243" s="214">
        <f t="shared" si="15"/>
        <v>0</v>
      </c>
      <c r="BG243" s="214">
        <f t="shared" si="16"/>
        <v>0</v>
      </c>
      <c r="BH243" s="214">
        <f t="shared" si="17"/>
        <v>0</v>
      </c>
      <c r="BI243" s="214">
        <f t="shared" si="18"/>
        <v>0</v>
      </c>
      <c r="BJ243" s="16" t="s">
        <v>86</v>
      </c>
      <c r="BK243" s="214">
        <f t="shared" si="19"/>
        <v>0</v>
      </c>
      <c r="BL243" s="16" t="s">
        <v>226</v>
      </c>
      <c r="BM243" s="213" t="s">
        <v>1581</v>
      </c>
    </row>
    <row r="244" spans="1:65" s="2" customFormat="1" ht="33" customHeight="1">
      <c r="A244" s="33"/>
      <c r="B244" s="34"/>
      <c r="C244" s="201" t="s">
        <v>399</v>
      </c>
      <c r="D244" s="201" t="s">
        <v>149</v>
      </c>
      <c r="E244" s="202" t="s">
        <v>1582</v>
      </c>
      <c r="F244" s="203" t="s">
        <v>1583</v>
      </c>
      <c r="G244" s="204" t="s">
        <v>186</v>
      </c>
      <c r="H244" s="205">
        <v>130.77</v>
      </c>
      <c r="I244" s="206"/>
      <c r="J244" s="207">
        <f t="shared" si="10"/>
        <v>0</v>
      </c>
      <c r="K244" s="208"/>
      <c r="L244" s="38"/>
      <c r="M244" s="209" t="s">
        <v>1</v>
      </c>
      <c r="N244" s="210" t="s">
        <v>43</v>
      </c>
      <c r="O244" s="70"/>
      <c r="P244" s="211">
        <f t="shared" si="11"/>
        <v>0</v>
      </c>
      <c r="Q244" s="211">
        <v>0.0075</v>
      </c>
      <c r="R244" s="211">
        <f t="shared" si="12"/>
        <v>0.9807750000000001</v>
      </c>
      <c r="S244" s="211">
        <v>0</v>
      </c>
      <c r="T244" s="212">
        <f t="shared" si="1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213" t="s">
        <v>226</v>
      </c>
      <c r="AT244" s="213" t="s">
        <v>149</v>
      </c>
      <c r="AU244" s="213" t="s">
        <v>88</v>
      </c>
      <c r="AY244" s="16" t="s">
        <v>148</v>
      </c>
      <c r="BE244" s="214">
        <f t="shared" si="14"/>
        <v>0</v>
      </c>
      <c r="BF244" s="214">
        <f t="shared" si="15"/>
        <v>0</v>
      </c>
      <c r="BG244" s="214">
        <f t="shared" si="16"/>
        <v>0</v>
      </c>
      <c r="BH244" s="214">
        <f t="shared" si="17"/>
        <v>0</v>
      </c>
      <c r="BI244" s="214">
        <f t="shared" si="18"/>
        <v>0</v>
      </c>
      <c r="BJ244" s="16" t="s">
        <v>86</v>
      </c>
      <c r="BK244" s="214">
        <f t="shared" si="19"/>
        <v>0</v>
      </c>
      <c r="BL244" s="16" t="s">
        <v>226</v>
      </c>
      <c r="BM244" s="213" t="s">
        <v>1584</v>
      </c>
    </row>
    <row r="245" spans="1:65" s="2" customFormat="1" ht="21.75" customHeight="1">
      <c r="A245" s="33"/>
      <c r="B245" s="34"/>
      <c r="C245" s="201" t="s">
        <v>404</v>
      </c>
      <c r="D245" s="201" t="s">
        <v>149</v>
      </c>
      <c r="E245" s="202" t="s">
        <v>1585</v>
      </c>
      <c r="F245" s="203" t="s">
        <v>1586</v>
      </c>
      <c r="G245" s="204" t="s">
        <v>186</v>
      </c>
      <c r="H245" s="205">
        <v>130.77</v>
      </c>
      <c r="I245" s="206"/>
      <c r="J245" s="207">
        <f t="shared" si="10"/>
        <v>0</v>
      </c>
      <c r="K245" s="208"/>
      <c r="L245" s="38"/>
      <c r="M245" s="209" t="s">
        <v>1</v>
      </c>
      <c r="N245" s="210" t="s">
        <v>43</v>
      </c>
      <c r="O245" s="70"/>
      <c r="P245" s="211">
        <f t="shared" si="11"/>
        <v>0</v>
      </c>
      <c r="Q245" s="211">
        <v>0.0004</v>
      </c>
      <c r="R245" s="211">
        <f t="shared" si="12"/>
        <v>0.05230800000000001</v>
      </c>
      <c r="S245" s="211">
        <v>0</v>
      </c>
      <c r="T245" s="212">
        <f t="shared" si="1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13" t="s">
        <v>226</v>
      </c>
      <c r="AT245" s="213" t="s">
        <v>149</v>
      </c>
      <c r="AU245" s="213" t="s">
        <v>88</v>
      </c>
      <c r="AY245" s="16" t="s">
        <v>148</v>
      </c>
      <c r="BE245" s="214">
        <f t="shared" si="14"/>
        <v>0</v>
      </c>
      <c r="BF245" s="214">
        <f t="shared" si="15"/>
        <v>0</v>
      </c>
      <c r="BG245" s="214">
        <f t="shared" si="16"/>
        <v>0</v>
      </c>
      <c r="BH245" s="214">
        <f t="shared" si="17"/>
        <v>0</v>
      </c>
      <c r="BI245" s="214">
        <f t="shared" si="18"/>
        <v>0</v>
      </c>
      <c r="BJ245" s="16" t="s">
        <v>86</v>
      </c>
      <c r="BK245" s="214">
        <f t="shared" si="19"/>
        <v>0</v>
      </c>
      <c r="BL245" s="16" t="s">
        <v>226</v>
      </c>
      <c r="BM245" s="213" t="s">
        <v>1587</v>
      </c>
    </row>
    <row r="246" spans="1:65" s="2" customFormat="1" ht="21.75" customHeight="1">
      <c r="A246" s="33"/>
      <c r="B246" s="34"/>
      <c r="C246" s="232" t="s">
        <v>408</v>
      </c>
      <c r="D246" s="232" t="s">
        <v>239</v>
      </c>
      <c r="E246" s="233" t="s">
        <v>1588</v>
      </c>
      <c r="F246" s="234" t="s">
        <v>1589</v>
      </c>
      <c r="G246" s="235" t="s">
        <v>186</v>
      </c>
      <c r="H246" s="236">
        <v>143.847</v>
      </c>
      <c r="I246" s="237"/>
      <c r="J246" s="238">
        <f t="shared" si="10"/>
        <v>0</v>
      </c>
      <c r="K246" s="239"/>
      <c r="L246" s="240"/>
      <c r="M246" s="241" t="s">
        <v>1</v>
      </c>
      <c r="N246" s="242" t="s">
        <v>43</v>
      </c>
      <c r="O246" s="70"/>
      <c r="P246" s="211">
        <f t="shared" si="11"/>
        <v>0</v>
      </c>
      <c r="Q246" s="211">
        <v>0.0034</v>
      </c>
      <c r="R246" s="211">
        <f t="shared" si="12"/>
        <v>0.4890798</v>
      </c>
      <c r="S246" s="211">
        <v>0</v>
      </c>
      <c r="T246" s="212">
        <f t="shared" si="1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213" t="s">
        <v>242</v>
      </c>
      <c r="AT246" s="213" t="s">
        <v>239</v>
      </c>
      <c r="AU246" s="213" t="s">
        <v>88</v>
      </c>
      <c r="AY246" s="16" t="s">
        <v>148</v>
      </c>
      <c r="BE246" s="214">
        <f t="shared" si="14"/>
        <v>0</v>
      </c>
      <c r="BF246" s="214">
        <f t="shared" si="15"/>
        <v>0</v>
      </c>
      <c r="BG246" s="214">
        <f t="shared" si="16"/>
        <v>0</v>
      </c>
      <c r="BH246" s="214">
        <f t="shared" si="17"/>
        <v>0</v>
      </c>
      <c r="BI246" s="214">
        <f t="shared" si="18"/>
        <v>0</v>
      </c>
      <c r="BJ246" s="16" t="s">
        <v>86</v>
      </c>
      <c r="BK246" s="214">
        <f t="shared" si="19"/>
        <v>0</v>
      </c>
      <c r="BL246" s="16" t="s">
        <v>226</v>
      </c>
      <c r="BM246" s="213" t="s">
        <v>1590</v>
      </c>
    </row>
    <row r="247" spans="1:47" s="2" customFormat="1" ht="48.75">
      <c r="A247" s="33"/>
      <c r="B247" s="34"/>
      <c r="C247" s="35"/>
      <c r="D247" s="215" t="s">
        <v>153</v>
      </c>
      <c r="E247" s="35"/>
      <c r="F247" s="216" t="s">
        <v>1591</v>
      </c>
      <c r="G247" s="35"/>
      <c r="H247" s="35"/>
      <c r="I247" s="114"/>
      <c r="J247" s="35"/>
      <c r="K247" s="35"/>
      <c r="L247" s="38"/>
      <c r="M247" s="217"/>
      <c r="N247" s="218"/>
      <c r="O247" s="70"/>
      <c r="P247" s="70"/>
      <c r="Q247" s="70"/>
      <c r="R247" s="70"/>
      <c r="S247" s="70"/>
      <c r="T247" s="71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6" t="s">
        <v>153</v>
      </c>
      <c r="AU247" s="16" t="s">
        <v>88</v>
      </c>
    </row>
    <row r="248" spans="2:51" s="13" customFormat="1" ht="12">
      <c r="B248" s="221"/>
      <c r="C248" s="222"/>
      <c r="D248" s="215" t="s">
        <v>163</v>
      </c>
      <c r="E248" s="222"/>
      <c r="F248" s="224" t="s">
        <v>1592</v>
      </c>
      <c r="G248" s="222"/>
      <c r="H248" s="225">
        <v>143.847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AT248" s="231" t="s">
        <v>163</v>
      </c>
      <c r="AU248" s="231" t="s">
        <v>88</v>
      </c>
      <c r="AV248" s="13" t="s">
        <v>88</v>
      </c>
      <c r="AW248" s="13" t="s">
        <v>4</v>
      </c>
      <c r="AX248" s="13" t="s">
        <v>86</v>
      </c>
      <c r="AY248" s="231" t="s">
        <v>148</v>
      </c>
    </row>
    <row r="249" spans="1:65" s="2" customFormat="1" ht="16.5" customHeight="1">
      <c r="A249" s="33"/>
      <c r="B249" s="34"/>
      <c r="C249" s="201" t="s">
        <v>413</v>
      </c>
      <c r="D249" s="201" t="s">
        <v>149</v>
      </c>
      <c r="E249" s="202" t="s">
        <v>1593</v>
      </c>
      <c r="F249" s="203" t="s">
        <v>1594</v>
      </c>
      <c r="G249" s="204" t="s">
        <v>249</v>
      </c>
      <c r="H249" s="205">
        <v>131.8</v>
      </c>
      <c r="I249" s="206"/>
      <c r="J249" s="207">
        <f>ROUND(I249*H249,2)</f>
        <v>0</v>
      </c>
      <c r="K249" s="208"/>
      <c r="L249" s="38"/>
      <c r="M249" s="209" t="s">
        <v>1</v>
      </c>
      <c r="N249" s="210" t="s">
        <v>43</v>
      </c>
      <c r="O249" s="70"/>
      <c r="P249" s="211">
        <f>O249*H249</f>
        <v>0</v>
      </c>
      <c r="Q249" s="211">
        <v>2E-05</v>
      </c>
      <c r="R249" s="211">
        <f>Q249*H249</f>
        <v>0.0026360000000000003</v>
      </c>
      <c r="S249" s="211">
        <v>0</v>
      </c>
      <c r="T249" s="21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13" t="s">
        <v>226</v>
      </c>
      <c r="AT249" s="213" t="s">
        <v>149</v>
      </c>
      <c r="AU249" s="213" t="s">
        <v>88</v>
      </c>
      <c r="AY249" s="16" t="s">
        <v>148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16" t="s">
        <v>86</v>
      </c>
      <c r="BK249" s="214">
        <f>ROUND(I249*H249,2)</f>
        <v>0</v>
      </c>
      <c r="BL249" s="16" t="s">
        <v>226</v>
      </c>
      <c r="BM249" s="213" t="s">
        <v>1595</v>
      </c>
    </row>
    <row r="250" spans="1:65" s="2" customFormat="1" ht="16.5" customHeight="1">
      <c r="A250" s="33"/>
      <c r="B250" s="34"/>
      <c r="C250" s="232" t="s">
        <v>417</v>
      </c>
      <c r="D250" s="232" t="s">
        <v>239</v>
      </c>
      <c r="E250" s="233" t="s">
        <v>1596</v>
      </c>
      <c r="F250" s="234" t="s">
        <v>1597</v>
      </c>
      <c r="G250" s="235" t="s">
        <v>249</v>
      </c>
      <c r="H250" s="236">
        <v>144.98</v>
      </c>
      <c r="I250" s="237"/>
      <c r="J250" s="238">
        <f>ROUND(I250*H250,2)</f>
        <v>0</v>
      </c>
      <c r="K250" s="239"/>
      <c r="L250" s="240"/>
      <c r="M250" s="241" t="s">
        <v>1</v>
      </c>
      <c r="N250" s="242" t="s">
        <v>43</v>
      </c>
      <c r="O250" s="70"/>
      <c r="P250" s="211">
        <f>O250*H250</f>
        <v>0</v>
      </c>
      <c r="Q250" s="211">
        <v>0.00038</v>
      </c>
      <c r="R250" s="211">
        <f>Q250*H250</f>
        <v>0.0550924</v>
      </c>
      <c r="S250" s="211">
        <v>0</v>
      </c>
      <c r="T250" s="21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213" t="s">
        <v>242</v>
      </c>
      <c r="AT250" s="213" t="s">
        <v>239</v>
      </c>
      <c r="AU250" s="213" t="s">
        <v>88</v>
      </c>
      <c r="AY250" s="16" t="s">
        <v>148</v>
      </c>
      <c r="BE250" s="214">
        <f>IF(N250="základní",J250,0)</f>
        <v>0</v>
      </c>
      <c r="BF250" s="214">
        <f>IF(N250="snížená",J250,0)</f>
        <v>0</v>
      </c>
      <c r="BG250" s="214">
        <f>IF(N250="zákl. přenesená",J250,0)</f>
        <v>0</v>
      </c>
      <c r="BH250" s="214">
        <f>IF(N250="sníž. přenesená",J250,0)</f>
        <v>0</v>
      </c>
      <c r="BI250" s="214">
        <f>IF(N250="nulová",J250,0)</f>
        <v>0</v>
      </c>
      <c r="BJ250" s="16" t="s">
        <v>86</v>
      </c>
      <c r="BK250" s="214">
        <f>ROUND(I250*H250,2)</f>
        <v>0</v>
      </c>
      <c r="BL250" s="16" t="s">
        <v>226</v>
      </c>
      <c r="BM250" s="213" t="s">
        <v>1598</v>
      </c>
    </row>
    <row r="251" spans="2:51" s="13" customFormat="1" ht="12">
      <c r="B251" s="221"/>
      <c r="C251" s="222"/>
      <c r="D251" s="215" t="s">
        <v>163</v>
      </c>
      <c r="E251" s="222"/>
      <c r="F251" s="224" t="s">
        <v>1599</v>
      </c>
      <c r="G251" s="222"/>
      <c r="H251" s="225">
        <v>144.98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163</v>
      </c>
      <c r="AU251" s="231" t="s">
        <v>88</v>
      </c>
      <c r="AV251" s="13" t="s">
        <v>88</v>
      </c>
      <c r="AW251" s="13" t="s">
        <v>4</v>
      </c>
      <c r="AX251" s="13" t="s">
        <v>86</v>
      </c>
      <c r="AY251" s="231" t="s">
        <v>148</v>
      </c>
    </row>
    <row r="252" spans="1:65" s="2" customFormat="1" ht="16.5" customHeight="1">
      <c r="A252" s="33"/>
      <c r="B252" s="34"/>
      <c r="C252" s="201" t="s">
        <v>421</v>
      </c>
      <c r="D252" s="201" t="s">
        <v>149</v>
      </c>
      <c r="E252" s="202" t="s">
        <v>1600</v>
      </c>
      <c r="F252" s="203" t="s">
        <v>1601</v>
      </c>
      <c r="G252" s="204" t="s">
        <v>186</v>
      </c>
      <c r="H252" s="205">
        <v>1.3</v>
      </c>
      <c r="I252" s="206"/>
      <c r="J252" s="207">
        <f>ROUND(I252*H252,2)</f>
        <v>0</v>
      </c>
      <c r="K252" s="208"/>
      <c r="L252" s="38"/>
      <c r="M252" s="209" t="s">
        <v>1</v>
      </c>
      <c r="N252" s="210" t="s">
        <v>43</v>
      </c>
      <c r="O252" s="70"/>
      <c r="P252" s="211">
        <f>O252*H252</f>
        <v>0</v>
      </c>
      <c r="Q252" s="211">
        <v>0.0006</v>
      </c>
      <c r="R252" s="211">
        <f>Q252*H252</f>
        <v>0.00078</v>
      </c>
      <c r="S252" s="211">
        <v>0</v>
      </c>
      <c r="T252" s="21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213" t="s">
        <v>226</v>
      </c>
      <c r="AT252" s="213" t="s">
        <v>149</v>
      </c>
      <c r="AU252" s="213" t="s">
        <v>88</v>
      </c>
      <c r="AY252" s="16" t="s">
        <v>148</v>
      </c>
      <c r="BE252" s="214">
        <f>IF(N252="základní",J252,0)</f>
        <v>0</v>
      </c>
      <c r="BF252" s="214">
        <f>IF(N252="snížená",J252,0)</f>
        <v>0</v>
      </c>
      <c r="BG252" s="214">
        <f>IF(N252="zákl. přenesená",J252,0)</f>
        <v>0</v>
      </c>
      <c r="BH252" s="214">
        <f>IF(N252="sníž. přenesená",J252,0)</f>
        <v>0</v>
      </c>
      <c r="BI252" s="214">
        <f>IF(N252="nulová",J252,0)</f>
        <v>0</v>
      </c>
      <c r="BJ252" s="16" t="s">
        <v>86</v>
      </c>
      <c r="BK252" s="214">
        <f>ROUND(I252*H252,2)</f>
        <v>0</v>
      </c>
      <c r="BL252" s="16" t="s">
        <v>226</v>
      </c>
      <c r="BM252" s="213" t="s">
        <v>1602</v>
      </c>
    </row>
    <row r="253" spans="1:47" s="2" customFormat="1" ht="19.5">
      <c r="A253" s="33"/>
      <c r="B253" s="34"/>
      <c r="C253" s="35"/>
      <c r="D253" s="215" t="s">
        <v>153</v>
      </c>
      <c r="E253" s="35"/>
      <c r="F253" s="216" t="s">
        <v>1603</v>
      </c>
      <c r="G253" s="35"/>
      <c r="H253" s="35"/>
      <c r="I253" s="114"/>
      <c r="J253" s="35"/>
      <c r="K253" s="35"/>
      <c r="L253" s="38"/>
      <c r="M253" s="217"/>
      <c r="N253" s="218"/>
      <c r="O253" s="70"/>
      <c r="P253" s="70"/>
      <c r="Q253" s="70"/>
      <c r="R253" s="70"/>
      <c r="S253" s="70"/>
      <c r="T253" s="71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6" t="s">
        <v>153</v>
      </c>
      <c r="AU253" s="16" t="s">
        <v>88</v>
      </c>
    </row>
    <row r="254" spans="2:51" s="13" customFormat="1" ht="12">
      <c r="B254" s="221"/>
      <c r="C254" s="222"/>
      <c r="D254" s="215" t="s">
        <v>163</v>
      </c>
      <c r="E254" s="223" t="s">
        <v>1</v>
      </c>
      <c r="F254" s="224" t="s">
        <v>1604</v>
      </c>
      <c r="G254" s="222"/>
      <c r="H254" s="225">
        <v>1.3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163</v>
      </c>
      <c r="AU254" s="231" t="s">
        <v>88</v>
      </c>
      <c r="AV254" s="13" t="s">
        <v>88</v>
      </c>
      <c r="AW254" s="13" t="s">
        <v>34</v>
      </c>
      <c r="AX254" s="13" t="s">
        <v>86</v>
      </c>
      <c r="AY254" s="231" t="s">
        <v>148</v>
      </c>
    </row>
    <row r="255" spans="1:65" s="2" customFormat="1" ht="21.75" customHeight="1">
      <c r="A255" s="33"/>
      <c r="B255" s="34"/>
      <c r="C255" s="232" t="s">
        <v>425</v>
      </c>
      <c r="D255" s="232" t="s">
        <v>239</v>
      </c>
      <c r="E255" s="233" t="s">
        <v>1605</v>
      </c>
      <c r="F255" s="234" t="s">
        <v>1606</v>
      </c>
      <c r="G255" s="235" t="s">
        <v>186</v>
      </c>
      <c r="H255" s="236">
        <v>1.3</v>
      </c>
      <c r="I255" s="237"/>
      <c r="J255" s="238">
        <f>ROUND(I255*H255,2)</f>
        <v>0</v>
      </c>
      <c r="K255" s="239"/>
      <c r="L255" s="240"/>
      <c r="M255" s="241" t="s">
        <v>1</v>
      </c>
      <c r="N255" s="242" t="s">
        <v>43</v>
      </c>
      <c r="O255" s="70"/>
      <c r="P255" s="211">
        <f>O255*H255</f>
        <v>0</v>
      </c>
      <c r="Q255" s="211">
        <v>0.0042</v>
      </c>
      <c r="R255" s="211">
        <f>Q255*H255</f>
        <v>0.00546</v>
      </c>
      <c r="S255" s="211">
        <v>0</v>
      </c>
      <c r="T255" s="21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213" t="s">
        <v>242</v>
      </c>
      <c r="AT255" s="213" t="s">
        <v>239</v>
      </c>
      <c r="AU255" s="213" t="s">
        <v>88</v>
      </c>
      <c r="AY255" s="16" t="s">
        <v>148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16" t="s">
        <v>86</v>
      </c>
      <c r="BK255" s="214">
        <f>ROUND(I255*H255,2)</f>
        <v>0</v>
      </c>
      <c r="BL255" s="16" t="s">
        <v>226</v>
      </c>
      <c r="BM255" s="213" t="s">
        <v>1607</v>
      </c>
    </row>
    <row r="256" spans="1:65" s="2" customFormat="1" ht="16.5" customHeight="1">
      <c r="A256" s="33"/>
      <c r="B256" s="34"/>
      <c r="C256" s="232" t="s">
        <v>429</v>
      </c>
      <c r="D256" s="232" t="s">
        <v>239</v>
      </c>
      <c r="E256" s="233" t="s">
        <v>1608</v>
      </c>
      <c r="F256" s="234" t="s">
        <v>1609</v>
      </c>
      <c r="G256" s="235" t="s">
        <v>249</v>
      </c>
      <c r="H256" s="236">
        <v>7.2</v>
      </c>
      <c r="I256" s="237"/>
      <c r="J256" s="238">
        <f>ROUND(I256*H256,2)</f>
        <v>0</v>
      </c>
      <c r="K256" s="239"/>
      <c r="L256" s="240"/>
      <c r="M256" s="241" t="s">
        <v>1</v>
      </c>
      <c r="N256" s="242" t="s">
        <v>43</v>
      </c>
      <c r="O256" s="70"/>
      <c r="P256" s="211">
        <f>O256*H256</f>
        <v>0</v>
      </c>
      <c r="Q256" s="211">
        <v>0.0002</v>
      </c>
      <c r="R256" s="211">
        <f>Q256*H256</f>
        <v>0.00144</v>
      </c>
      <c r="S256" s="211">
        <v>0</v>
      </c>
      <c r="T256" s="212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213" t="s">
        <v>242</v>
      </c>
      <c r="AT256" s="213" t="s">
        <v>239</v>
      </c>
      <c r="AU256" s="213" t="s">
        <v>88</v>
      </c>
      <c r="AY256" s="16" t="s">
        <v>148</v>
      </c>
      <c r="BE256" s="214">
        <f>IF(N256="základní",J256,0)</f>
        <v>0</v>
      </c>
      <c r="BF256" s="214">
        <f>IF(N256="snížená",J256,0)</f>
        <v>0</v>
      </c>
      <c r="BG256" s="214">
        <f>IF(N256="zákl. přenesená",J256,0)</f>
        <v>0</v>
      </c>
      <c r="BH256" s="214">
        <f>IF(N256="sníž. přenesená",J256,0)</f>
        <v>0</v>
      </c>
      <c r="BI256" s="214">
        <f>IF(N256="nulová",J256,0)</f>
        <v>0</v>
      </c>
      <c r="BJ256" s="16" t="s">
        <v>86</v>
      </c>
      <c r="BK256" s="214">
        <f>ROUND(I256*H256,2)</f>
        <v>0</v>
      </c>
      <c r="BL256" s="16" t="s">
        <v>226</v>
      </c>
      <c r="BM256" s="213" t="s">
        <v>1610</v>
      </c>
    </row>
    <row r="257" spans="1:65" s="2" customFormat="1" ht="21.75" customHeight="1">
      <c r="A257" s="33"/>
      <c r="B257" s="34"/>
      <c r="C257" s="201" t="s">
        <v>433</v>
      </c>
      <c r="D257" s="201" t="s">
        <v>149</v>
      </c>
      <c r="E257" s="202" t="s">
        <v>1361</v>
      </c>
      <c r="F257" s="203" t="s">
        <v>1362</v>
      </c>
      <c r="G257" s="204" t="s">
        <v>332</v>
      </c>
      <c r="H257" s="254"/>
      <c r="I257" s="206"/>
      <c r="J257" s="207">
        <f>ROUND(I257*H257,2)</f>
        <v>0</v>
      </c>
      <c r="K257" s="208"/>
      <c r="L257" s="38"/>
      <c r="M257" s="209" t="s">
        <v>1</v>
      </c>
      <c r="N257" s="210" t="s">
        <v>43</v>
      </c>
      <c r="O257" s="70"/>
      <c r="P257" s="211">
        <f>O257*H257</f>
        <v>0</v>
      </c>
      <c r="Q257" s="211">
        <v>0</v>
      </c>
      <c r="R257" s="211">
        <f>Q257*H257</f>
        <v>0</v>
      </c>
      <c r="S257" s="211">
        <v>0</v>
      </c>
      <c r="T257" s="212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213" t="s">
        <v>226</v>
      </c>
      <c r="AT257" s="213" t="s">
        <v>149</v>
      </c>
      <c r="AU257" s="213" t="s">
        <v>88</v>
      </c>
      <c r="AY257" s="16" t="s">
        <v>148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16" t="s">
        <v>86</v>
      </c>
      <c r="BK257" s="214">
        <f>ROUND(I257*H257,2)</f>
        <v>0</v>
      </c>
      <c r="BL257" s="16" t="s">
        <v>226</v>
      </c>
      <c r="BM257" s="213" t="s">
        <v>1611</v>
      </c>
    </row>
    <row r="258" spans="2:63" s="12" customFormat="1" ht="22.9" customHeight="1">
      <c r="B258" s="187"/>
      <c r="C258" s="188"/>
      <c r="D258" s="189" t="s">
        <v>77</v>
      </c>
      <c r="E258" s="219" t="s">
        <v>485</v>
      </c>
      <c r="F258" s="219" t="s">
        <v>983</v>
      </c>
      <c r="G258" s="188"/>
      <c r="H258" s="188"/>
      <c r="I258" s="191"/>
      <c r="J258" s="220">
        <f>BK258</f>
        <v>0</v>
      </c>
      <c r="K258" s="188"/>
      <c r="L258" s="193"/>
      <c r="M258" s="194"/>
      <c r="N258" s="195"/>
      <c r="O258" s="195"/>
      <c r="P258" s="196">
        <f>SUM(P259:P266)</f>
        <v>0</v>
      </c>
      <c r="Q258" s="195"/>
      <c r="R258" s="196">
        <f>SUM(R259:R266)</f>
        <v>0.033552</v>
      </c>
      <c r="S258" s="195"/>
      <c r="T258" s="197">
        <f>SUM(T259:T266)</f>
        <v>0</v>
      </c>
      <c r="AR258" s="198" t="s">
        <v>88</v>
      </c>
      <c r="AT258" s="199" t="s">
        <v>77</v>
      </c>
      <c r="AU258" s="199" t="s">
        <v>86</v>
      </c>
      <c r="AY258" s="198" t="s">
        <v>148</v>
      </c>
      <c r="BK258" s="200">
        <f>SUM(BK259:BK266)</f>
        <v>0</v>
      </c>
    </row>
    <row r="259" spans="1:65" s="2" customFormat="1" ht="16.5" customHeight="1">
      <c r="A259" s="33"/>
      <c r="B259" s="34"/>
      <c r="C259" s="201" t="s">
        <v>437</v>
      </c>
      <c r="D259" s="201" t="s">
        <v>149</v>
      </c>
      <c r="E259" s="202" t="s">
        <v>1364</v>
      </c>
      <c r="F259" s="203" t="s">
        <v>1365</v>
      </c>
      <c r="G259" s="204" t="s">
        <v>186</v>
      </c>
      <c r="H259" s="205">
        <v>20</v>
      </c>
      <c r="I259" s="206"/>
      <c r="J259" s="207">
        <f>ROUND(I259*H259,2)</f>
        <v>0</v>
      </c>
      <c r="K259" s="208"/>
      <c r="L259" s="38"/>
      <c r="M259" s="209" t="s">
        <v>1</v>
      </c>
      <c r="N259" s="210" t="s">
        <v>43</v>
      </c>
      <c r="O259" s="70"/>
      <c r="P259" s="211">
        <f>O259*H259</f>
        <v>0</v>
      </c>
      <c r="Q259" s="211">
        <v>0</v>
      </c>
      <c r="R259" s="211">
        <f>Q259*H259</f>
        <v>0</v>
      </c>
      <c r="S259" s="211">
        <v>0</v>
      </c>
      <c r="T259" s="212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213" t="s">
        <v>226</v>
      </c>
      <c r="AT259" s="213" t="s">
        <v>149</v>
      </c>
      <c r="AU259" s="213" t="s">
        <v>88</v>
      </c>
      <c r="AY259" s="16" t="s">
        <v>148</v>
      </c>
      <c r="BE259" s="214">
        <f>IF(N259="základní",J259,0)</f>
        <v>0</v>
      </c>
      <c r="BF259" s="214">
        <f>IF(N259="snížená",J259,0)</f>
        <v>0</v>
      </c>
      <c r="BG259" s="214">
        <f>IF(N259="zákl. přenesená",J259,0)</f>
        <v>0</v>
      </c>
      <c r="BH259" s="214">
        <f>IF(N259="sníž. přenesená",J259,0)</f>
        <v>0</v>
      </c>
      <c r="BI259" s="214">
        <f>IF(N259="nulová",J259,0)</f>
        <v>0</v>
      </c>
      <c r="BJ259" s="16" t="s">
        <v>86</v>
      </c>
      <c r="BK259" s="214">
        <f>ROUND(I259*H259,2)</f>
        <v>0</v>
      </c>
      <c r="BL259" s="16" t="s">
        <v>226</v>
      </c>
      <c r="BM259" s="213" t="s">
        <v>1612</v>
      </c>
    </row>
    <row r="260" spans="2:51" s="13" customFormat="1" ht="12">
      <c r="B260" s="221"/>
      <c r="C260" s="222"/>
      <c r="D260" s="215" t="s">
        <v>163</v>
      </c>
      <c r="E260" s="223" t="s">
        <v>1</v>
      </c>
      <c r="F260" s="224" t="s">
        <v>1613</v>
      </c>
      <c r="G260" s="222"/>
      <c r="H260" s="225">
        <v>20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163</v>
      </c>
      <c r="AU260" s="231" t="s">
        <v>88</v>
      </c>
      <c r="AV260" s="13" t="s">
        <v>88</v>
      </c>
      <c r="AW260" s="13" t="s">
        <v>34</v>
      </c>
      <c r="AX260" s="13" t="s">
        <v>86</v>
      </c>
      <c r="AY260" s="231" t="s">
        <v>148</v>
      </c>
    </row>
    <row r="261" spans="1:65" s="2" customFormat="1" ht="21.75" customHeight="1">
      <c r="A261" s="33"/>
      <c r="B261" s="34"/>
      <c r="C261" s="201" t="s">
        <v>441</v>
      </c>
      <c r="D261" s="201" t="s">
        <v>149</v>
      </c>
      <c r="E261" s="202" t="s">
        <v>989</v>
      </c>
      <c r="F261" s="203" t="s">
        <v>1368</v>
      </c>
      <c r="G261" s="204" t="s">
        <v>186</v>
      </c>
      <c r="H261" s="205">
        <v>20</v>
      </c>
      <c r="I261" s="206"/>
      <c r="J261" s="207">
        <f>ROUND(I261*H261,2)</f>
        <v>0</v>
      </c>
      <c r="K261" s="208"/>
      <c r="L261" s="38"/>
      <c r="M261" s="209" t="s">
        <v>1</v>
      </c>
      <c r="N261" s="210" t="s">
        <v>43</v>
      </c>
      <c r="O261" s="70"/>
      <c r="P261" s="211">
        <f>O261*H261</f>
        <v>0</v>
      </c>
      <c r="Q261" s="211">
        <v>0.00066</v>
      </c>
      <c r="R261" s="211">
        <f>Q261*H261</f>
        <v>0.0132</v>
      </c>
      <c r="S261" s="211">
        <v>0</v>
      </c>
      <c r="T261" s="212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213" t="s">
        <v>226</v>
      </c>
      <c r="AT261" s="213" t="s">
        <v>149</v>
      </c>
      <c r="AU261" s="213" t="s">
        <v>88</v>
      </c>
      <c r="AY261" s="16" t="s">
        <v>148</v>
      </c>
      <c r="BE261" s="214">
        <f>IF(N261="základní",J261,0)</f>
        <v>0</v>
      </c>
      <c r="BF261" s="214">
        <f>IF(N261="snížená",J261,0)</f>
        <v>0</v>
      </c>
      <c r="BG261" s="214">
        <f>IF(N261="zákl. přenesená",J261,0)</f>
        <v>0</v>
      </c>
      <c r="BH261" s="214">
        <f>IF(N261="sníž. přenesená",J261,0)</f>
        <v>0</v>
      </c>
      <c r="BI261" s="214">
        <f>IF(N261="nulová",J261,0)</f>
        <v>0</v>
      </c>
      <c r="BJ261" s="16" t="s">
        <v>86</v>
      </c>
      <c r="BK261" s="214">
        <f>ROUND(I261*H261,2)</f>
        <v>0</v>
      </c>
      <c r="BL261" s="16" t="s">
        <v>226</v>
      </c>
      <c r="BM261" s="213" t="s">
        <v>1614</v>
      </c>
    </row>
    <row r="262" spans="1:65" s="2" customFormat="1" ht="21.75" customHeight="1">
      <c r="A262" s="33"/>
      <c r="B262" s="34"/>
      <c r="C262" s="201" t="s">
        <v>445</v>
      </c>
      <c r="D262" s="201" t="s">
        <v>149</v>
      </c>
      <c r="E262" s="202" t="s">
        <v>1615</v>
      </c>
      <c r="F262" s="203" t="s">
        <v>1616</v>
      </c>
      <c r="G262" s="204" t="s">
        <v>186</v>
      </c>
      <c r="H262" s="205">
        <v>38.4</v>
      </c>
      <c r="I262" s="206"/>
      <c r="J262" s="207">
        <f>ROUND(I262*H262,2)</f>
        <v>0</v>
      </c>
      <c r="K262" s="208"/>
      <c r="L262" s="38"/>
      <c r="M262" s="209" t="s">
        <v>1</v>
      </c>
      <c r="N262" s="210" t="s">
        <v>43</v>
      </c>
      <c r="O262" s="70"/>
      <c r="P262" s="211">
        <f>O262*H262</f>
        <v>0</v>
      </c>
      <c r="Q262" s="211">
        <v>2E-05</v>
      </c>
      <c r="R262" s="211">
        <f>Q262*H262</f>
        <v>0.000768</v>
      </c>
      <c r="S262" s="211">
        <v>0</v>
      </c>
      <c r="T262" s="21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213" t="s">
        <v>147</v>
      </c>
      <c r="AT262" s="213" t="s">
        <v>149</v>
      </c>
      <c r="AU262" s="213" t="s">
        <v>88</v>
      </c>
      <c r="AY262" s="16" t="s">
        <v>148</v>
      </c>
      <c r="BE262" s="214">
        <f>IF(N262="základní",J262,0)</f>
        <v>0</v>
      </c>
      <c r="BF262" s="214">
        <f>IF(N262="snížená",J262,0)</f>
        <v>0</v>
      </c>
      <c r="BG262" s="214">
        <f>IF(N262="zákl. přenesená",J262,0)</f>
        <v>0</v>
      </c>
      <c r="BH262" s="214">
        <f>IF(N262="sníž. přenesená",J262,0)</f>
        <v>0</v>
      </c>
      <c r="BI262" s="214">
        <f>IF(N262="nulová",J262,0)</f>
        <v>0</v>
      </c>
      <c r="BJ262" s="16" t="s">
        <v>86</v>
      </c>
      <c r="BK262" s="214">
        <f>ROUND(I262*H262,2)</f>
        <v>0</v>
      </c>
      <c r="BL262" s="16" t="s">
        <v>147</v>
      </c>
      <c r="BM262" s="213" t="s">
        <v>1617</v>
      </c>
    </row>
    <row r="263" spans="1:47" s="2" customFormat="1" ht="19.5">
      <c r="A263" s="33"/>
      <c r="B263" s="34"/>
      <c r="C263" s="35"/>
      <c r="D263" s="215" t="s">
        <v>153</v>
      </c>
      <c r="E263" s="35"/>
      <c r="F263" s="216" t="s">
        <v>1618</v>
      </c>
      <c r="G263" s="35"/>
      <c r="H263" s="35"/>
      <c r="I263" s="114"/>
      <c r="J263" s="35"/>
      <c r="K263" s="35"/>
      <c r="L263" s="38"/>
      <c r="M263" s="217"/>
      <c r="N263" s="218"/>
      <c r="O263" s="70"/>
      <c r="P263" s="70"/>
      <c r="Q263" s="70"/>
      <c r="R263" s="70"/>
      <c r="S263" s="70"/>
      <c r="T263" s="71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6" t="s">
        <v>153</v>
      </c>
      <c r="AU263" s="16" t="s">
        <v>88</v>
      </c>
    </row>
    <row r="264" spans="2:51" s="13" customFormat="1" ht="12">
      <c r="B264" s="221"/>
      <c r="C264" s="222"/>
      <c r="D264" s="215" t="s">
        <v>163</v>
      </c>
      <c r="E264" s="223" t="s">
        <v>1</v>
      </c>
      <c r="F264" s="224" t="s">
        <v>1619</v>
      </c>
      <c r="G264" s="222"/>
      <c r="H264" s="225">
        <v>38.4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163</v>
      </c>
      <c r="AU264" s="231" t="s">
        <v>88</v>
      </c>
      <c r="AV264" s="13" t="s">
        <v>88</v>
      </c>
      <c r="AW264" s="13" t="s">
        <v>34</v>
      </c>
      <c r="AX264" s="13" t="s">
        <v>86</v>
      </c>
      <c r="AY264" s="231" t="s">
        <v>148</v>
      </c>
    </row>
    <row r="265" spans="1:65" s="2" customFormat="1" ht="33" customHeight="1">
      <c r="A265" s="33"/>
      <c r="B265" s="34"/>
      <c r="C265" s="201" t="s">
        <v>451</v>
      </c>
      <c r="D265" s="201" t="s">
        <v>149</v>
      </c>
      <c r="E265" s="202" t="s">
        <v>1620</v>
      </c>
      <c r="F265" s="203" t="s">
        <v>1621</v>
      </c>
      <c r="G265" s="204" t="s">
        <v>186</v>
      </c>
      <c r="H265" s="205">
        <v>38.4</v>
      </c>
      <c r="I265" s="206"/>
      <c r="J265" s="207">
        <f>ROUND(I265*H265,2)</f>
        <v>0</v>
      </c>
      <c r="K265" s="208"/>
      <c r="L265" s="38"/>
      <c r="M265" s="209" t="s">
        <v>1</v>
      </c>
      <c r="N265" s="210" t="s">
        <v>43</v>
      </c>
      <c r="O265" s="70"/>
      <c r="P265" s="211">
        <f>O265*H265</f>
        <v>0</v>
      </c>
      <c r="Q265" s="211">
        <v>0.00051</v>
      </c>
      <c r="R265" s="211">
        <f>Q265*H265</f>
        <v>0.019584</v>
      </c>
      <c r="S265" s="211">
        <v>0</v>
      </c>
      <c r="T265" s="212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213" t="s">
        <v>147</v>
      </c>
      <c r="AT265" s="213" t="s">
        <v>149</v>
      </c>
      <c r="AU265" s="213" t="s">
        <v>88</v>
      </c>
      <c r="AY265" s="16" t="s">
        <v>148</v>
      </c>
      <c r="BE265" s="214">
        <f>IF(N265="základní",J265,0)</f>
        <v>0</v>
      </c>
      <c r="BF265" s="214">
        <f>IF(N265="snížená",J265,0)</f>
        <v>0</v>
      </c>
      <c r="BG265" s="214">
        <f>IF(N265="zákl. přenesená",J265,0)</f>
        <v>0</v>
      </c>
      <c r="BH265" s="214">
        <f>IF(N265="sníž. přenesená",J265,0)</f>
        <v>0</v>
      </c>
      <c r="BI265" s="214">
        <f>IF(N265="nulová",J265,0)</f>
        <v>0</v>
      </c>
      <c r="BJ265" s="16" t="s">
        <v>86</v>
      </c>
      <c r="BK265" s="214">
        <f>ROUND(I265*H265,2)</f>
        <v>0</v>
      </c>
      <c r="BL265" s="16" t="s">
        <v>147</v>
      </c>
      <c r="BM265" s="213" t="s">
        <v>1622</v>
      </c>
    </row>
    <row r="266" spans="1:47" s="2" customFormat="1" ht="19.5">
      <c r="A266" s="33"/>
      <c r="B266" s="34"/>
      <c r="C266" s="35"/>
      <c r="D266" s="215" t="s">
        <v>153</v>
      </c>
      <c r="E266" s="35"/>
      <c r="F266" s="216" t="s">
        <v>1623</v>
      </c>
      <c r="G266" s="35"/>
      <c r="H266" s="35"/>
      <c r="I266" s="114"/>
      <c r="J266" s="35"/>
      <c r="K266" s="35"/>
      <c r="L266" s="38"/>
      <c r="M266" s="217"/>
      <c r="N266" s="218"/>
      <c r="O266" s="70"/>
      <c r="P266" s="70"/>
      <c r="Q266" s="70"/>
      <c r="R266" s="70"/>
      <c r="S266" s="70"/>
      <c r="T266" s="71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T266" s="16" t="s">
        <v>153</v>
      </c>
      <c r="AU266" s="16" t="s">
        <v>88</v>
      </c>
    </row>
    <row r="267" spans="2:63" s="12" customFormat="1" ht="22.9" customHeight="1">
      <c r="B267" s="187"/>
      <c r="C267" s="188"/>
      <c r="D267" s="189" t="s">
        <v>77</v>
      </c>
      <c r="E267" s="219" t="s">
        <v>1373</v>
      </c>
      <c r="F267" s="219" t="s">
        <v>1374</v>
      </c>
      <c r="G267" s="188"/>
      <c r="H267" s="188"/>
      <c r="I267" s="191"/>
      <c r="J267" s="220">
        <f>BK267</f>
        <v>0</v>
      </c>
      <c r="K267" s="188"/>
      <c r="L267" s="193"/>
      <c r="M267" s="194"/>
      <c r="N267" s="195"/>
      <c r="O267" s="195"/>
      <c r="P267" s="196">
        <f>SUM(P268:P273)</f>
        <v>0</v>
      </c>
      <c r="Q267" s="195"/>
      <c r="R267" s="196">
        <f>SUM(R268:R273)</f>
        <v>0.9795111000000001</v>
      </c>
      <c r="S267" s="195"/>
      <c r="T267" s="197">
        <f>SUM(T268:T273)</f>
        <v>0.2037909</v>
      </c>
      <c r="AR267" s="198" t="s">
        <v>88</v>
      </c>
      <c r="AT267" s="199" t="s">
        <v>77</v>
      </c>
      <c r="AU267" s="199" t="s">
        <v>86</v>
      </c>
      <c r="AY267" s="198" t="s">
        <v>148</v>
      </c>
      <c r="BK267" s="200">
        <f>SUM(BK268:BK273)</f>
        <v>0</v>
      </c>
    </row>
    <row r="268" spans="1:65" s="2" customFormat="1" ht="21.75" customHeight="1">
      <c r="A268" s="33"/>
      <c r="B268" s="34"/>
      <c r="C268" s="201" t="s">
        <v>455</v>
      </c>
      <c r="D268" s="201" t="s">
        <v>149</v>
      </c>
      <c r="E268" s="202" t="s">
        <v>1381</v>
      </c>
      <c r="F268" s="203" t="s">
        <v>1382</v>
      </c>
      <c r="G268" s="204" t="s">
        <v>173</v>
      </c>
      <c r="H268" s="205">
        <v>1</v>
      </c>
      <c r="I268" s="206"/>
      <c r="J268" s="207">
        <f>ROUND(I268*H268,2)</f>
        <v>0</v>
      </c>
      <c r="K268" s="208"/>
      <c r="L268" s="38"/>
      <c r="M268" s="209" t="s">
        <v>1</v>
      </c>
      <c r="N268" s="210" t="s">
        <v>43</v>
      </c>
      <c r="O268" s="70"/>
      <c r="P268" s="211">
        <f>O268*H268</f>
        <v>0</v>
      </c>
      <c r="Q268" s="211">
        <v>0</v>
      </c>
      <c r="R268" s="211">
        <f>Q268*H268</f>
        <v>0</v>
      </c>
      <c r="S268" s="211">
        <v>0</v>
      </c>
      <c r="T268" s="212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213" t="s">
        <v>226</v>
      </c>
      <c r="AT268" s="213" t="s">
        <v>149</v>
      </c>
      <c r="AU268" s="213" t="s">
        <v>88</v>
      </c>
      <c r="AY268" s="16" t="s">
        <v>148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16" t="s">
        <v>86</v>
      </c>
      <c r="BK268" s="214">
        <f>ROUND(I268*H268,2)</f>
        <v>0</v>
      </c>
      <c r="BL268" s="16" t="s">
        <v>226</v>
      </c>
      <c r="BM268" s="213" t="s">
        <v>1624</v>
      </c>
    </row>
    <row r="269" spans="1:65" s="2" customFormat="1" ht="16.5" customHeight="1">
      <c r="A269" s="33"/>
      <c r="B269" s="34"/>
      <c r="C269" s="201" t="s">
        <v>460</v>
      </c>
      <c r="D269" s="201" t="s">
        <v>149</v>
      </c>
      <c r="E269" s="202" t="s">
        <v>1375</v>
      </c>
      <c r="F269" s="203" t="s">
        <v>1376</v>
      </c>
      <c r="G269" s="204" t="s">
        <v>186</v>
      </c>
      <c r="H269" s="205">
        <v>657.39</v>
      </c>
      <c r="I269" s="206"/>
      <c r="J269" s="207">
        <f>ROUND(I269*H269,2)</f>
        <v>0</v>
      </c>
      <c r="K269" s="208"/>
      <c r="L269" s="38"/>
      <c r="M269" s="209" t="s">
        <v>1</v>
      </c>
      <c r="N269" s="210" t="s">
        <v>43</v>
      </c>
      <c r="O269" s="70"/>
      <c r="P269" s="211">
        <f>O269*H269</f>
        <v>0</v>
      </c>
      <c r="Q269" s="211">
        <v>0.001</v>
      </c>
      <c r="R269" s="211">
        <f>Q269*H269</f>
        <v>0.65739</v>
      </c>
      <c r="S269" s="211">
        <v>0.00031</v>
      </c>
      <c r="T269" s="212">
        <f>S269*H269</f>
        <v>0.2037909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213" t="s">
        <v>226</v>
      </c>
      <c r="AT269" s="213" t="s">
        <v>149</v>
      </c>
      <c r="AU269" s="213" t="s">
        <v>88</v>
      </c>
      <c r="AY269" s="16" t="s">
        <v>148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16" t="s">
        <v>86</v>
      </c>
      <c r="BK269" s="214">
        <f>ROUND(I269*H269,2)</f>
        <v>0</v>
      </c>
      <c r="BL269" s="16" t="s">
        <v>226</v>
      </c>
      <c r="BM269" s="213" t="s">
        <v>1625</v>
      </c>
    </row>
    <row r="270" spans="2:51" s="13" customFormat="1" ht="12">
      <c r="B270" s="221"/>
      <c r="C270" s="222"/>
      <c r="D270" s="215" t="s">
        <v>163</v>
      </c>
      <c r="E270" s="223" t="s">
        <v>1</v>
      </c>
      <c r="F270" s="224" t="s">
        <v>1626</v>
      </c>
      <c r="G270" s="222"/>
      <c r="H270" s="225">
        <v>657.39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163</v>
      </c>
      <c r="AU270" s="231" t="s">
        <v>88</v>
      </c>
      <c r="AV270" s="13" t="s">
        <v>88</v>
      </c>
      <c r="AW270" s="13" t="s">
        <v>34</v>
      </c>
      <c r="AX270" s="13" t="s">
        <v>86</v>
      </c>
      <c r="AY270" s="231" t="s">
        <v>148</v>
      </c>
    </row>
    <row r="271" spans="1:65" s="2" customFormat="1" ht="21.75" customHeight="1">
      <c r="A271" s="33"/>
      <c r="B271" s="34"/>
      <c r="C271" s="201" t="s">
        <v>464</v>
      </c>
      <c r="D271" s="201" t="s">
        <v>149</v>
      </c>
      <c r="E271" s="202" t="s">
        <v>1378</v>
      </c>
      <c r="F271" s="203" t="s">
        <v>1379</v>
      </c>
      <c r="G271" s="204" t="s">
        <v>186</v>
      </c>
      <c r="H271" s="205">
        <v>657.39</v>
      </c>
      <c r="I271" s="206"/>
      <c r="J271" s="207">
        <f>ROUND(I271*H271,2)</f>
        <v>0</v>
      </c>
      <c r="K271" s="208"/>
      <c r="L271" s="38"/>
      <c r="M271" s="209" t="s">
        <v>1</v>
      </c>
      <c r="N271" s="210" t="s">
        <v>43</v>
      </c>
      <c r="O271" s="70"/>
      <c r="P271" s="211">
        <f>O271*H271</f>
        <v>0</v>
      </c>
      <c r="Q271" s="211">
        <v>0</v>
      </c>
      <c r="R271" s="211">
        <f>Q271*H271</f>
        <v>0</v>
      </c>
      <c r="S271" s="211">
        <v>0</v>
      </c>
      <c r="T271" s="212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213" t="s">
        <v>226</v>
      </c>
      <c r="AT271" s="213" t="s">
        <v>149</v>
      </c>
      <c r="AU271" s="213" t="s">
        <v>88</v>
      </c>
      <c r="AY271" s="16" t="s">
        <v>148</v>
      </c>
      <c r="BE271" s="214">
        <f>IF(N271="základní",J271,0)</f>
        <v>0</v>
      </c>
      <c r="BF271" s="214">
        <f>IF(N271="snížená",J271,0)</f>
        <v>0</v>
      </c>
      <c r="BG271" s="214">
        <f>IF(N271="zákl. přenesená",J271,0)</f>
        <v>0</v>
      </c>
      <c r="BH271" s="214">
        <f>IF(N271="sníž. přenesená",J271,0)</f>
        <v>0</v>
      </c>
      <c r="BI271" s="214">
        <f>IF(N271="nulová",J271,0)</f>
        <v>0</v>
      </c>
      <c r="BJ271" s="16" t="s">
        <v>86</v>
      </c>
      <c r="BK271" s="214">
        <f>ROUND(I271*H271,2)</f>
        <v>0</v>
      </c>
      <c r="BL271" s="16" t="s">
        <v>226</v>
      </c>
      <c r="BM271" s="213" t="s">
        <v>1627</v>
      </c>
    </row>
    <row r="272" spans="1:65" s="2" customFormat="1" ht="21.75" customHeight="1">
      <c r="A272" s="33"/>
      <c r="B272" s="34"/>
      <c r="C272" s="201" t="s">
        <v>470</v>
      </c>
      <c r="D272" s="201" t="s">
        <v>149</v>
      </c>
      <c r="E272" s="202" t="s">
        <v>1384</v>
      </c>
      <c r="F272" s="203" t="s">
        <v>1385</v>
      </c>
      <c r="G272" s="204" t="s">
        <v>186</v>
      </c>
      <c r="H272" s="205">
        <v>657.39</v>
      </c>
      <c r="I272" s="206"/>
      <c r="J272" s="207">
        <f>ROUND(I272*H272,2)</f>
        <v>0</v>
      </c>
      <c r="K272" s="208"/>
      <c r="L272" s="38"/>
      <c r="M272" s="209" t="s">
        <v>1</v>
      </c>
      <c r="N272" s="210" t="s">
        <v>43</v>
      </c>
      <c r="O272" s="70"/>
      <c r="P272" s="211">
        <f>O272*H272</f>
        <v>0</v>
      </c>
      <c r="Q272" s="211">
        <v>0.0002</v>
      </c>
      <c r="R272" s="211">
        <f>Q272*H272</f>
        <v>0.131478</v>
      </c>
      <c r="S272" s="211">
        <v>0</v>
      </c>
      <c r="T272" s="212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213" t="s">
        <v>226</v>
      </c>
      <c r="AT272" s="213" t="s">
        <v>149</v>
      </c>
      <c r="AU272" s="213" t="s">
        <v>88</v>
      </c>
      <c r="AY272" s="16" t="s">
        <v>148</v>
      </c>
      <c r="BE272" s="214">
        <f>IF(N272="základní",J272,0)</f>
        <v>0</v>
      </c>
      <c r="BF272" s="214">
        <f>IF(N272="snížená",J272,0)</f>
        <v>0</v>
      </c>
      <c r="BG272" s="214">
        <f>IF(N272="zákl. přenesená",J272,0)</f>
        <v>0</v>
      </c>
      <c r="BH272" s="214">
        <f>IF(N272="sníž. přenesená",J272,0)</f>
        <v>0</v>
      </c>
      <c r="BI272" s="214">
        <f>IF(N272="nulová",J272,0)</f>
        <v>0</v>
      </c>
      <c r="BJ272" s="16" t="s">
        <v>86</v>
      </c>
      <c r="BK272" s="214">
        <f>ROUND(I272*H272,2)</f>
        <v>0</v>
      </c>
      <c r="BL272" s="16" t="s">
        <v>226</v>
      </c>
      <c r="BM272" s="213" t="s">
        <v>1628</v>
      </c>
    </row>
    <row r="273" spans="1:65" s="2" customFormat="1" ht="21.75" customHeight="1">
      <c r="A273" s="33"/>
      <c r="B273" s="34"/>
      <c r="C273" s="201" t="s">
        <v>476</v>
      </c>
      <c r="D273" s="201" t="s">
        <v>149</v>
      </c>
      <c r="E273" s="202" t="s">
        <v>1629</v>
      </c>
      <c r="F273" s="203" t="s">
        <v>1630</v>
      </c>
      <c r="G273" s="204" t="s">
        <v>186</v>
      </c>
      <c r="H273" s="205">
        <v>657.39</v>
      </c>
      <c r="I273" s="206"/>
      <c r="J273" s="207">
        <f>ROUND(I273*H273,2)</f>
        <v>0</v>
      </c>
      <c r="K273" s="208"/>
      <c r="L273" s="38"/>
      <c r="M273" s="259" t="s">
        <v>1</v>
      </c>
      <c r="N273" s="260" t="s">
        <v>43</v>
      </c>
      <c r="O273" s="257"/>
      <c r="P273" s="261">
        <f>O273*H273</f>
        <v>0</v>
      </c>
      <c r="Q273" s="261">
        <v>0.00029</v>
      </c>
      <c r="R273" s="261">
        <f>Q273*H273</f>
        <v>0.1906431</v>
      </c>
      <c r="S273" s="261">
        <v>0</v>
      </c>
      <c r="T273" s="2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213" t="s">
        <v>226</v>
      </c>
      <c r="AT273" s="213" t="s">
        <v>149</v>
      </c>
      <c r="AU273" s="213" t="s">
        <v>88</v>
      </c>
      <c r="AY273" s="16" t="s">
        <v>148</v>
      </c>
      <c r="BE273" s="214">
        <f>IF(N273="základní",J273,0)</f>
        <v>0</v>
      </c>
      <c r="BF273" s="214">
        <f>IF(N273="snížená",J273,0)</f>
        <v>0</v>
      </c>
      <c r="BG273" s="214">
        <f>IF(N273="zákl. přenesená",J273,0)</f>
        <v>0</v>
      </c>
      <c r="BH273" s="214">
        <f>IF(N273="sníž. přenesená",J273,0)</f>
        <v>0</v>
      </c>
      <c r="BI273" s="214">
        <f>IF(N273="nulová",J273,0)</f>
        <v>0</v>
      </c>
      <c r="BJ273" s="16" t="s">
        <v>86</v>
      </c>
      <c r="BK273" s="214">
        <f>ROUND(I273*H273,2)</f>
        <v>0</v>
      </c>
      <c r="BL273" s="16" t="s">
        <v>226</v>
      </c>
      <c r="BM273" s="213" t="s">
        <v>1631</v>
      </c>
    </row>
    <row r="274" spans="1:31" s="2" customFormat="1" ht="6.95" customHeight="1">
      <c r="A274" s="33"/>
      <c r="B274" s="53"/>
      <c r="C274" s="54"/>
      <c r="D274" s="54"/>
      <c r="E274" s="54"/>
      <c r="F274" s="54"/>
      <c r="G274" s="54"/>
      <c r="H274" s="54"/>
      <c r="I274" s="151"/>
      <c r="J274" s="54"/>
      <c r="K274" s="54"/>
      <c r="L274" s="38"/>
      <c r="M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</row>
  </sheetData>
  <sheetProtection algorithmName="SHA-512" hashValue="b6bdX0UKtTKBXsmemd5ce8zoLB9nEV+1L6p/8fjaJxQX2++BFA4Ov48qfv191F820KABAp5VZLwI+daJTEiuNA==" saltValue="vASzh24NbcrvHNrl1cBfOg5cM+vApTKId3OXyI78wMikj/8gww8s7Su0kLcWyo0q+JVCuqFLqHTjWutz4+ekBA==" spinCount="100000" sheet="1" objects="1" scenarios="1" formatColumns="0" formatRows="0" autoFilter="0"/>
  <autoFilter ref="C133:K273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7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6" t="s">
        <v>103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24.95" customHeight="1">
      <c r="B4" s="19"/>
      <c r="D4" s="111" t="s">
        <v>111</v>
      </c>
      <c r="I4" s="107"/>
      <c r="L4" s="19"/>
      <c r="M4" s="112" t="s">
        <v>10</v>
      </c>
      <c r="AT4" s="16" t="s">
        <v>4</v>
      </c>
    </row>
    <row r="5" spans="2:12" s="1" customFormat="1" ht="6.95" customHeight="1">
      <c r="B5" s="19"/>
      <c r="I5" s="107"/>
      <c r="L5" s="19"/>
    </row>
    <row r="6" spans="2:12" s="1" customFormat="1" ht="12" customHeight="1">
      <c r="B6" s="19"/>
      <c r="D6" s="113" t="s">
        <v>16</v>
      </c>
      <c r="I6" s="107"/>
      <c r="L6" s="19"/>
    </row>
    <row r="7" spans="2:12" s="1" customFormat="1" ht="16.5" customHeight="1">
      <c r="B7" s="19"/>
      <c r="E7" s="309" t="str">
        <f>'Rekapitulace zakázky'!K6</f>
        <v>Nové Strašecí ON - oprava</v>
      </c>
      <c r="F7" s="310"/>
      <c r="G7" s="310"/>
      <c r="H7" s="310"/>
      <c r="I7" s="107"/>
      <c r="L7" s="19"/>
    </row>
    <row r="8" spans="1:31" s="2" customFormat="1" ht="12" customHeight="1">
      <c r="A8" s="33"/>
      <c r="B8" s="38"/>
      <c r="C8" s="33"/>
      <c r="D8" s="113" t="s">
        <v>112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11" t="s">
        <v>1632</v>
      </c>
      <c r="F9" s="312"/>
      <c r="G9" s="312"/>
      <c r="H9" s="312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zakázky'!AN8</f>
        <v>25. 2. 2020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29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3" t="s">
        <v>30</v>
      </c>
      <c r="E17" s="33"/>
      <c r="F17" s="33"/>
      <c r="G17" s="33"/>
      <c r="H17" s="33"/>
      <c r="I17" s="116" t="s">
        <v>25</v>
      </c>
      <c r="J17" s="29" t="str">
        <f>'Rekapitulace zakázky'!AN13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13" t="str">
        <f>'Rekapitulace zakázky'!E14</f>
        <v>Vyplň údaj</v>
      </c>
      <c r="F18" s="314"/>
      <c r="G18" s="314"/>
      <c r="H18" s="314"/>
      <c r="I18" s="116" t="s">
        <v>28</v>
      </c>
      <c r="J18" s="29" t="str">
        <f>'Rekapitulace zakázky'!AN14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3" t="s">
        <v>32</v>
      </c>
      <c r="E20" s="33"/>
      <c r="F20" s="33"/>
      <c r="G20" s="33"/>
      <c r="H20" s="33"/>
      <c r="I20" s="116" t="s">
        <v>25</v>
      </c>
      <c r="J20" s="115" t="str">
        <f>IF('Rekapitulace zakázky'!AN16="","",'Rekapitulace zakázky'!AN16)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5" t="str">
        <f>IF('Rekapitulace zakázky'!E17="","",'Rekapitulace zakázky'!E17)</f>
        <v xml:space="preserve"> </v>
      </c>
      <c r="F21" s="33"/>
      <c r="G21" s="33"/>
      <c r="H21" s="33"/>
      <c r="I21" s="116" t="s">
        <v>28</v>
      </c>
      <c r="J21" s="115" t="str">
        <f>IF('Rekapitulace zakázky'!AN17="","",'Rekapitulace zakázky'!AN17)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3" t="s">
        <v>35</v>
      </c>
      <c r="E23" s="33"/>
      <c r="F23" s="33"/>
      <c r="G23" s="33"/>
      <c r="H23" s="33"/>
      <c r="I23" s="116" t="s">
        <v>25</v>
      </c>
      <c r="J23" s="115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5" t="s">
        <v>36</v>
      </c>
      <c r="F24" s="33"/>
      <c r="G24" s="33"/>
      <c r="H24" s="33"/>
      <c r="I24" s="116" t="s">
        <v>28</v>
      </c>
      <c r="J24" s="115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8"/>
      <c r="B27" s="119"/>
      <c r="C27" s="118"/>
      <c r="D27" s="118"/>
      <c r="E27" s="315" t="s">
        <v>1</v>
      </c>
      <c r="F27" s="315"/>
      <c r="G27" s="315"/>
      <c r="H27" s="315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ROUND(J125,2)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8" t="s">
        <v>42</v>
      </c>
      <c r="E33" s="113" t="s">
        <v>43</v>
      </c>
      <c r="F33" s="129">
        <f>ROUND((SUM(BE125:BE171)),2)</f>
        <v>0</v>
      </c>
      <c r="G33" s="33"/>
      <c r="H33" s="33"/>
      <c r="I33" s="130">
        <v>0.21</v>
      </c>
      <c r="J33" s="129">
        <f>ROUND(((SUM(BE125:BE171))*I33),2)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3" t="s">
        <v>44</v>
      </c>
      <c r="F34" s="129">
        <f>ROUND((SUM(BF125:BF171)),2)</f>
        <v>0</v>
      </c>
      <c r="G34" s="33"/>
      <c r="H34" s="33"/>
      <c r="I34" s="130">
        <v>0.15</v>
      </c>
      <c r="J34" s="129">
        <f>ROUND(((SUM(BF125:BF171))*I34),2)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3" t="s">
        <v>45</v>
      </c>
      <c r="F35" s="129">
        <f>ROUND((SUM(BG125:BG171)),2)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3" t="s">
        <v>46</v>
      </c>
      <c r="F36" s="129">
        <f>ROUND((SUM(BH125:BH171)),2)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3" t="s">
        <v>47</v>
      </c>
      <c r="F37" s="129">
        <f>ROUND((SUM(BI125:BI171)),2)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I41" s="107"/>
      <c r="L41" s="19"/>
    </row>
    <row r="42" spans="2:12" s="1" customFormat="1" ht="14.45" customHeight="1">
      <c r="B42" s="19"/>
      <c r="I42" s="107"/>
      <c r="L42" s="19"/>
    </row>
    <row r="43" spans="2:12" s="1" customFormat="1" ht="14.45" customHeight="1">
      <c r="B43" s="19"/>
      <c r="I43" s="107"/>
      <c r="L43" s="19"/>
    </row>
    <row r="44" spans="2:12" s="1" customFormat="1" ht="14.45" customHeight="1">
      <c r="B44" s="19"/>
      <c r="I44" s="107"/>
      <c r="L44" s="19"/>
    </row>
    <row r="45" spans="2:12" s="1" customFormat="1" ht="14.45" customHeight="1">
      <c r="B45" s="19"/>
      <c r="I45" s="107"/>
      <c r="L45" s="19"/>
    </row>
    <row r="46" spans="2:12" s="1" customFormat="1" ht="14.45" customHeight="1">
      <c r="B46" s="19"/>
      <c r="I46" s="107"/>
      <c r="L46" s="19"/>
    </row>
    <row r="47" spans="2:12" s="1" customFormat="1" ht="14.45" customHeight="1">
      <c r="B47" s="19"/>
      <c r="I47" s="107"/>
      <c r="L47" s="19"/>
    </row>
    <row r="48" spans="2:12" s="1" customFormat="1" ht="14.45" customHeight="1">
      <c r="B48" s="19"/>
      <c r="I48" s="107"/>
      <c r="L48" s="19"/>
    </row>
    <row r="49" spans="2:12" s="1" customFormat="1" ht="14.45" customHeight="1">
      <c r="B49" s="19"/>
      <c r="I49" s="107"/>
      <c r="L49" s="19"/>
    </row>
    <row r="50" spans="2:12" s="2" customFormat="1" ht="14.45" customHeight="1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7" t="str">
        <f>E7</f>
        <v>Nové Strašecí ON - oprava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112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86" t="str">
        <f>E9</f>
        <v>006 - Oprava sklepních prostor a kotelny - střed</v>
      </c>
      <c r="F87" s="306"/>
      <c r="G87" s="306"/>
      <c r="H87" s="306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žst. Nové Strašecí</v>
      </c>
      <c r="G89" s="35"/>
      <c r="H89" s="35"/>
      <c r="I89" s="116" t="s">
        <v>22</v>
      </c>
      <c r="J89" s="65" t="str">
        <f>IF(J12="","",J12)</f>
        <v>25. 2. 2020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Správa železnic, státní organizace</v>
      </c>
      <c r="G91" s="35"/>
      <c r="H91" s="35"/>
      <c r="I91" s="116" t="s">
        <v>32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30</v>
      </c>
      <c r="D92" s="35"/>
      <c r="E92" s="35"/>
      <c r="F92" s="26" t="str">
        <f>IF(E18="","",E18)</f>
        <v>Vyplň údaj</v>
      </c>
      <c r="G92" s="35"/>
      <c r="H92" s="35"/>
      <c r="I92" s="116" t="s">
        <v>35</v>
      </c>
      <c r="J92" s="31" t="str">
        <f>E24</f>
        <v>L. Ulrich, DiS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55" t="s">
        <v>115</v>
      </c>
      <c r="D94" s="156"/>
      <c r="E94" s="156"/>
      <c r="F94" s="156"/>
      <c r="G94" s="156"/>
      <c r="H94" s="156"/>
      <c r="I94" s="157"/>
      <c r="J94" s="158" t="s">
        <v>116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59" t="s">
        <v>117</v>
      </c>
      <c r="D96" s="35"/>
      <c r="E96" s="35"/>
      <c r="F96" s="35"/>
      <c r="G96" s="35"/>
      <c r="H96" s="35"/>
      <c r="I96" s="114"/>
      <c r="J96" s="83">
        <f>J125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118</v>
      </c>
    </row>
    <row r="97" spans="2:12" s="9" customFormat="1" ht="24.95" customHeight="1">
      <c r="B97" s="160"/>
      <c r="C97" s="161"/>
      <c r="D97" s="162" t="s">
        <v>120</v>
      </c>
      <c r="E97" s="163"/>
      <c r="F97" s="163"/>
      <c r="G97" s="163"/>
      <c r="H97" s="163"/>
      <c r="I97" s="164"/>
      <c r="J97" s="165">
        <f>J126</f>
        <v>0</v>
      </c>
      <c r="K97" s="161"/>
      <c r="L97" s="166"/>
    </row>
    <row r="98" spans="2:12" s="10" customFormat="1" ht="19.9" customHeight="1">
      <c r="B98" s="167"/>
      <c r="C98" s="168"/>
      <c r="D98" s="169" t="s">
        <v>526</v>
      </c>
      <c r="E98" s="170"/>
      <c r="F98" s="170"/>
      <c r="G98" s="170"/>
      <c r="H98" s="170"/>
      <c r="I98" s="171"/>
      <c r="J98" s="172">
        <f>J127</f>
        <v>0</v>
      </c>
      <c r="K98" s="168"/>
      <c r="L98" s="173"/>
    </row>
    <row r="99" spans="2:12" s="10" customFormat="1" ht="19.9" customHeight="1">
      <c r="B99" s="167"/>
      <c r="C99" s="168"/>
      <c r="D99" s="169" t="s">
        <v>122</v>
      </c>
      <c r="E99" s="170"/>
      <c r="F99" s="170"/>
      <c r="G99" s="170"/>
      <c r="H99" s="170"/>
      <c r="I99" s="171"/>
      <c r="J99" s="172">
        <f>J134</f>
        <v>0</v>
      </c>
      <c r="K99" s="168"/>
      <c r="L99" s="173"/>
    </row>
    <row r="100" spans="2:12" s="10" customFormat="1" ht="19.9" customHeight="1">
      <c r="B100" s="167"/>
      <c r="C100" s="168"/>
      <c r="D100" s="169" t="s">
        <v>123</v>
      </c>
      <c r="E100" s="170"/>
      <c r="F100" s="170"/>
      <c r="G100" s="170"/>
      <c r="H100" s="170"/>
      <c r="I100" s="171"/>
      <c r="J100" s="172">
        <f>J140</f>
        <v>0</v>
      </c>
      <c r="K100" s="168"/>
      <c r="L100" s="173"/>
    </row>
    <row r="101" spans="2:12" s="10" customFormat="1" ht="19.9" customHeight="1">
      <c r="B101" s="167"/>
      <c r="C101" s="168"/>
      <c r="D101" s="169" t="s">
        <v>124</v>
      </c>
      <c r="E101" s="170"/>
      <c r="F101" s="170"/>
      <c r="G101" s="170"/>
      <c r="H101" s="170"/>
      <c r="I101" s="171"/>
      <c r="J101" s="172">
        <f>J147</f>
        <v>0</v>
      </c>
      <c r="K101" s="168"/>
      <c r="L101" s="173"/>
    </row>
    <row r="102" spans="2:12" s="9" customFormat="1" ht="24.95" customHeight="1">
      <c r="B102" s="160"/>
      <c r="C102" s="161"/>
      <c r="D102" s="162" t="s">
        <v>125</v>
      </c>
      <c r="E102" s="163"/>
      <c r="F102" s="163"/>
      <c r="G102" s="163"/>
      <c r="H102" s="163"/>
      <c r="I102" s="164"/>
      <c r="J102" s="165">
        <f>J149</f>
        <v>0</v>
      </c>
      <c r="K102" s="161"/>
      <c r="L102" s="166"/>
    </row>
    <row r="103" spans="2:12" s="10" customFormat="1" ht="19.9" customHeight="1">
      <c r="B103" s="167"/>
      <c r="C103" s="168"/>
      <c r="D103" s="169" t="s">
        <v>1633</v>
      </c>
      <c r="E103" s="170"/>
      <c r="F103" s="170"/>
      <c r="G103" s="170"/>
      <c r="H103" s="170"/>
      <c r="I103" s="171"/>
      <c r="J103" s="172">
        <f>J150</f>
        <v>0</v>
      </c>
      <c r="K103" s="168"/>
      <c r="L103" s="173"/>
    </row>
    <row r="104" spans="2:12" s="10" customFormat="1" ht="19.9" customHeight="1">
      <c r="B104" s="167"/>
      <c r="C104" s="168"/>
      <c r="D104" s="169" t="s">
        <v>1634</v>
      </c>
      <c r="E104" s="170"/>
      <c r="F104" s="170"/>
      <c r="G104" s="170"/>
      <c r="H104" s="170"/>
      <c r="I104" s="171"/>
      <c r="J104" s="172">
        <f>J152</f>
        <v>0</v>
      </c>
      <c r="K104" s="168"/>
      <c r="L104" s="173"/>
    </row>
    <row r="105" spans="2:12" s="10" customFormat="1" ht="19.9" customHeight="1">
      <c r="B105" s="167"/>
      <c r="C105" s="168"/>
      <c r="D105" s="169" t="s">
        <v>1635</v>
      </c>
      <c r="E105" s="170"/>
      <c r="F105" s="170"/>
      <c r="G105" s="170"/>
      <c r="H105" s="170"/>
      <c r="I105" s="171"/>
      <c r="J105" s="172">
        <f>J155</f>
        <v>0</v>
      </c>
      <c r="K105" s="168"/>
      <c r="L105" s="173"/>
    </row>
    <row r="106" spans="1:31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53"/>
      <c r="C107" s="54"/>
      <c r="D107" s="54"/>
      <c r="E107" s="54"/>
      <c r="F107" s="54"/>
      <c r="G107" s="54"/>
      <c r="H107" s="54"/>
      <c r="I107" s="151"/>
      <c r="J107" s="54"/>
      <c r="K107" s="54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5"/>
      <c r="C111" s="56"/>
      <c r="D111" s="56"/>
      <c r="E111" s="56"/>
      <c r="F111" s="56"/>
      <c r="G111" s="56"/>
      <c r="H111" s="56"/>
      <c r="I111" s="154"/>
      <c r="J111" s="56"/>
      <c r="K111" s="56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132</v>
      </c>
      <c r="D112" s="35"/>
      <c r="E112" s="35"/>
      <c r="F112" s="35"/>
      <c r="G112" s="35"/>
      <c r="H112" s="35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5"/>
      <c r="E114" s="35"/>
      <c r="F114" s="35"/>
      <c r="G114" s="35"/>
      <c r="H114" s="35"/>
      <c r="I114" s="114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5"/>
      <c r="D115" s="35"/>
      <c r="E115" s="307" t="str">
        <f>E7</f>
        <v>Nové Strašecí ON - oprava</v>
      </c>
      <c r="F115" s="308"/>
      <c r="G115" s="308"/>
      <c r="H115" s="308"/>
      <c r="I115" s="114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112</v>
      </c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5"/>
      <c r="D117" s="35"/>
      <c r="E117" s="286" t="str">
        <f>E9</f>
        <v>006 - Oprava sklepních prostor a kotelny - střed</v>
      </c>
      <c r="F117" s="306"/>
      <c r="G117" s="306"/>
      <c r="H117" s="306"/>
      <c r="I117" s="114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114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20</v>
      </c>
      <c r="D119" s="35"/>
      <c r="E119" s="35"/>
      <c r="F119" s="26" t="str">
        <f>F12</f>
        <v>žst. Nové Strašecí</v>
      </c>
      <c r="G119" s="35"/>
      <c r="H119" s="35"/>
      <c r="I119" s="116" t="s">
        <v>22</v>
      </c>
      <c r="J119" s="65" t="str">
        <f>IF(J12="","",J12)</f>
        <v>25. 2. 2020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5"/>
      <c r="D120" s="35"/>
      <c r="E120" s="35"/>
      <c r="F120" s="35"/>
      <c r="G120" s="35"/>
      <c r="H120" s="35"/>
      <c r="I120" s="114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2" customHeight="1">
      <c r="A121" s="33"/>
      <c r="B121" s="34"/>
      <c r="C121" s="28" t="s">
        <v>24</v>
      </c>
      <c r="D121" s="35"/>
      <c r="E121" s="35"/>
      <c r="F121" s="26" t="str">
        <f>E15</f>
        <v>Správa železnic, státní organizace</v>
      </c>
      <c r="G121" s="35"/>
      <c r="H121" s="35"/>
      <c r="I121" s="116" t="s">
        <v>32</v>
      </c>
      <c r="J121" s="31" t="str">
        <f>E21</f>
        <v xml:space="preserve"> 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30</v>
      </c>
      <c r="D122" s="35"/>
      <c r="E122" s="35"/>
      <c r="F122" s="26" t="str">
        <f>IF(E18="","",E18)</f>
        <v>Vyplň údaj</v>
      </c>
      <c r="G122" s="35"/>
      <c r="H122" s="35"/>
      <c r="I122" s="116" t="s">
        <v>35</v>
      </c>
      <c r="J122" s="31" t="str">
        <f>E24</f>
        <v>L. Ulrich, DiS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5"/>
      <c r="D123" s="35"/>
      <c r="E123" s="35"/>
      <c r="F123" s="35"/>
      <c r="G123" s="35"/>
      <c r="H123" s="35"/>
      <c r="I123" s="114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74"/>
      <c r="B124" s="175"/>
      <c r="C124" s="176" t="s">
        <v>133</v>
      </c>
      <c r="D124" s="177" t="s">
        <v>63</v>
      </c>
      <c r="E124" s="177" t="s">
        <v>59</v>
      </c>
      <c r="F124" s="177" t="s">
        <v>60</v>
      </c>
      <c r="G124" s="177" t="s">
        <v>134</v>
      </c>
      <c r="H124" s="177" t="s">
        <v>135</v>
      </c>
      <c r="I124" s="178" t="s">
        <v>136</v>
      </c>
      <c r="J124" s="179" t="s">
        <v>116</v>
      </c>
      <c r="K124" s="180" t="s">
        <v>137</v>
      </c>
      <c r="L124" s="181"/>
      <c r="M124" s="74" t="s">
        <v>1</v>
      </c>
      <c r="N124" s="75" t="s">
        <v>42</v>
      </c>
      <c r="O124" s="75" t="s">
        <v>138</v>
      </c>
      <c r="P124" s="75" t="s">
        <v>139</v>
      </c>
      <c r="Q124" s="75" t="s">
        <v>140</v>
      </c>
      <c r="R124" s="75" t="s">
        <v>141</v>
      </c>
      <c r="S124" s="75" t="s">
        <v>142</v>
      </c>
      <c r="T124" s="76" t="s">
        <v>143</v>
      </c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</row>
    <row r="125" spans="1:63" s="2" customFormat="1" ht="22.9" customHeight="1">
      <c r="A125" s="33"/>
      <c r="B125" s="34"/>
      <c r="C125" s="81" t="s">
        <v>144</v>
      </c>
      <c r="D125" s="35"/>
      <c r="E125" s="35"/>
      <c r="F125" s="35"/>
      <c r="G125" s="35"/>
      <c r="H125" s="35"/>
      <c r="I125" s="114"/>
      <c r="J125" s="182">
        <f>BK125</f>
        <v>0</v>
      </c>
      <c r="K125" s="35"/>
      <c r="L125" s="38"/>
      <c r="M125" s="77"/>
      <c r="N125" s="183"/>
      <c r="O125" s="78"/>
      <c r="P125" s="184">
        <f>P126+P149</f>
        <v>0</v>
      </c>
      <c r="Q125" s="78"/>
      <c r="R125" s="184">
        <f>R126+R149</f>
        <v>4.2165658</v>
      </c>
      <c r="S125" s="78"/>
      <c r="T125" s="185">
        <f>T126+T149</f>
        <v>4.3689067999999995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77</v>
      </c>
      <c r="AU125" s="16" t="s">
        <v>118</v>
      </c>
      <c r="BK125" s="186">
        <f>BK126+BK149</f>
        <v>0</v>
      </c>
    </row>
    <row r="126" spans="2:63" s="12" customFormat="1" ht="25.9" customHeight="1">
      <c r="B126" s="187"/>
      <c r="C126" s="188"/>
      <c r="D126" s="189" t="s">
        <v>77</v>
      </c>
      <c r="E126" s="190" t="s">
        <v>155</v>
      </c>
      <c r="F126" s="190" t="s">
        <v>156</v>
      </c>
      <c r="G126" s="188"/>
      <c r="H126" s="188"/>
      <c r="I126" s="191"/>
      <c r="J126" s="192">
        <f>BK126</f>
        <v>0</v>
      </c>
      <c r="K126" s="188"/>
      <c r="L126" s="193"/>
      <c r="M126" s="194"/>
      <c r="N126" s="195"/>
      <c r="O126" s="195"/>
      <c r="P126" s="196">
        <f>P127+P134+P140+P147</f>
        <v>0</v>
      </c>
      <c r="Q126" s="195"/>
      <c r="R126" s="196">
        <f>R127+R134+R140+R147</f>
        <v>3.8458627999999995</v>
      </c>
      <c r="S126" s="195"/>
      <c r="T126" s="197">
        <f>T127+T134+T140+T147</f>
        <v>2.4907999999999997</v>
      </c>
      <c r="AR126" s="198" t="s">
        <v>86</v>
      </c>
      <c r="AT126" s="199" t="s">
        <v>77</v>
      </c>
      <c r="AU126" s="199" t="s">
        <v>78</v>
      </c>
      <c r="AY126" s="198" t="s">
        <v>148</v>
      </c>
      <c r="BK126" s="200">
        <f>BK127+BK134+BK140+BK147</f>
        <v>0</v>
      </c>
    </row>
    <row r="127" spans="2:63" s="12" customFormat="1" ht="22.9" customHeight="1">
      <c r="B127" s="187"/>
      <c r="C127" s="188"/>
      <c r="D127" s="189" t="s">
        <v>77</v>
      </c>
      <c r="E127" s="219" t="s">
        <v>179</v>
      </c>
      <c r="F127" s="219" t="s">
        <v>547</v>
      </c>
      <c r="G127" s="188"/>
      <c r="H127" s="188"/>
      <c r="I127" s="191"/>
      <c r="J127" s="220">
        <f>BK127</f>
        <v>0</v>
      </c>
      <c r="K127" s="188"/>
      <c r="L127" s="193"/>
      <c r="M127" s="194"/>
      <c r="N127" s="195"/>
      <c r="O127" s="195"/>
      <c r="P127" s="196">
        <f>SUM(P128:P133)</f>
        <v>0</v>
      </c>
      <c r="Q127" s="195"/>
      <c r="R127" s="196">
        <f>SUM(R128:R133)</f>
        <v>3.8398359999999996</v>
      </c>
      <c r="S127" s="195"/>
      <c r="T127" s="197">
        <f>SUM(T128:T133)</f>
        <v>0</v>
      </c>
      <c r="AR127" s="198" t="s">
        <v>86</v>
      </c>
      <c r="AT127" s="199" t="s">
        <v>77</v>
      </c>
      <c r="AU127" s="199" t="s">
        <v>86</v>
      </c>
      <c r="AY127" s="198" t="s">
        <v>148</v>
      </c>
      <c r="BK127" s="200">
        <f>SUM(BK128:BK133)</f>
        <v>0</v>
      </c>
    </row>
    <row r="128" spans="1:65" s="2" customFormat="1" ht="21.75" customHeight="1">
      <c r="A128" s="33"/>
      <c r="B128" s="34"/>
      <c r="C128" s="201" t="s">
        <v>86</v>
      </c>
      <c r="D128" s="201" t="s">
        <v>149</v>
      </c>
      <c r="E128" s="202" t="s">
        <v>1636</v>
      </c>
      <c r="F128" s="203" t="s">
        <v>1637</v>
      </c>
      <c r="G128" s="204" t="s">
        <v>186</v>
      </c>
      <c r="H128" s="205">
        <v>46.36</v>
      </c>
      <c r="I128" s="206"/>
      <c r="J128" s="207">
        <f>ROUND(I128*H128,2)</f>
        <v>0</v>
      </c>
      <c r="K128" s="208"/>
      <c r="L128" s="38"/>
      <c r="M128" s="209" t="s">
        <v>1</v>
      </c>
      <c r="N128" s="210" t="s">
        <v>43</v>
      </c>
      <c r="O128" s="70"/>
      <c r="P128" s="211">
        <f>O128*H128</f>
        <v>0</v>
      </c>
      <c r="Q128" s="211">
        <v>0.0169</v>
      </c>
      <c r="R128" s="211">
        <f>Q128*H128</f>
        <v>0.783484</v>
      </c>
      <c r="S128" s="211">
        <v>0</v>
      </c>
      <c r="T128" s="21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3" t="s">
        <v>147</v>
      </c>
      <c r="AT128" s="213" t="s">
        <v>149</v>
      </c>
      <c r="AU128" s="213" t="s">
        <v>88</v>
      </c>
      <c r="AY128" s="16" t="s">
        <v>148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6" t="s">
        <v>86</v>
      </c>
      <c r="BK128" s="214">
        <f>ROUND(I128*H128,2)</f>
        <v>0</v>
      </c>
      <c r="BL128" s="16" t="s">
        <v>147</v>
      </c>
      <c r="BM128" s="213" t="s">
        <v>1638</v>
      </c>
    </row>
    <row r="129" spans="2:51" s="13" customFormat="1" ht="12">
      <c r="B129" s="221"/>
      <c r="C129" s="222"/>
      <c r="D129" s="215" t="s">
        <v>163</v>
      </c>
      <c r="E129" s="223" t="s">
        <v>1</v>
      </c>
      <c r="F129" s="224" t="s">
        <v>1639</v>
      </c>
      <c r="G129" s="222"/>
      <c r="H129" s="225">
        <v>46.36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163</v>
      </c>
      <c r="AU129" s="231" t="s">
        <v>88</v>
      </c>
      <c r="AV129" s="13" t="s">
        <v>88</v>
      </c>
      <c r="AW129" s="13" t="s">
        <v>34</v>
      </c>
      <c r="AX129" s="13" t="s">
        <v>86</v>
      </c>
      <c r="AY129" s="231" t="s">
        <v>148</v>
      </c>
    </row>
    <row r="130" spans="1:65" s="2" customFormat="1" ht="21.75" customHeight="1">
      <c r="A130" s="33"/>
      <c r="B130" s="34"/>
      <c r="C130" s="201" t="s">
        <v>88</v>
      </c>
      <c r="D130" s="201" t="s">
        <v>149</v>
      </c>
      <c r="E130" s="202" t="s">
        <v>1640</v>
      </c>
      <c r="F130" s="203" t="s">
        <v>1641</v>
      </c>
      <c r="G130" s="204" t="s">
        <v>186</v>
      </c>
      <c r="H130" s="205">
        <v>195.92</v>
      </c>
      <c r="I130" s="206"/>
      <c r="J130" s="207">
        <f>ROUND(I130*H130,2)</f>
        <v>0</v>
      </c>
      <c r="K130" s="208"/>
      <c r="L130" s="38"/>
      <c r="M130" s="209" t="s">
        <v>1</v>
      </c>
      <c r="N130" s="210" t="s">
        <v>43</v>
      </c>
      <c r="O130" s="70"/>
      <c r="P130" s="211">
        <f>O130*H130</f>
        <v>0</v>
      </c>
      <c r="Q130" s="211">
        <v>0.0156</v>
      </c>
      <c r="R130" s="211">
        <f>Q130*H130</f>
        <v>3.0563519999999995</v>
      </c>
      <c r="S130" s="211">
        <v>0</v>
      </c>
      <c r="T130" s="21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3" t="s">
        <v>147</v>
      </c>
      <c r="AT130" s="213" t="s">
        <v>149</v>
      </c>
      <c r="AU130" s="213" t="s">
        <v>88</v>
      </c>
      <c r="AY130" s="16" t="s">
        <v>148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6" t="s">
        <v>86</v>
      </c>
      <c r="BK130" s="214">
        <f>ROUND(I130*H130,2)</f>
        <v>0</v>
      </c>
      <c r="BL130" s="16" t="s">
        <v>147</v>
      </c>
      <c r="BM130" s="213" t="s">
        <v>1642</v>
      </c>
    </row>
    <row r="131" spans="2:51" s="13" customFormat="1" ht="12">
      <c r="B131" s="221"/>
      <c r="C131" s="222"/>
      <c r="D131" s="215" t="s">
        <v>163</v>
      </c>
      <c r="E131" s="223" t="s">
        <v>1</v>
      </c>
      <c r="F131" s="224" t="s">
        <v>1643</v>
      </c>
      <c r="G131" s="222"/>
      <c r="H131" s="225">
        <v>49.92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163</v>
      </c>
      <c r="AU131" s="231" t="s">
        <v>88</v>
      </c>
      <c r="AV131" s="13" t="s">
        <v>88</v>
      </c>
      <c r="AW131" s="13" t="s">
        <v>34</v>
      </c>
      <c r="AX131" s="13" t="s">
        <v>78</v>
      </c>
      <c r="AY131" s="231" t="s">
        <v>148</v>
      </c>
    </row>
    <row r="132" spans="2:51" s="13" customFormat="1" ht="12">
      <c r="B132" s="221"/>
      <c r="C132" s="222"/>
      <c r="D132" s="215" t="s">
        <v>163</v>
      </c>
      <c r="E132" s="223" t="s">
        <v>1</v>
      </c>
      <c r="F132" s="224" t="s">
        <v>1644</v>
      </c>
      <c r="G132" s="222"/>
      <c r="H132" s="225">
        <v>146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163</v>
      </c>
      <c r="AU132" s="231" t="s">
        <v>88</v>
      </c>
      <c r="AV132" s="13" t="s">
        <v>88</v>
      </c>
      <c r="AW132" s="13" t="s">
        <v>34</v>
      </c>
      <c r="AX132" s="13" t="s">
        <v>78</v>
      </c>
      <c r="AY132" s="231" t="s">
        <v>148</v>
      </c>
    </row>
    <row r="133" spans="2:51" s="14" customFormat="1" ht="12">
      <c r="B133" s="243"/>
      <c r="C133" s="244"/>
      <c r="D133" s="215" t="s">
        <v>163</v>
      </c>
      <c r="E133" s="245" t="s">
        <v>1</v>
      </c>
      <c r="F133" s="246" t="s">
        <v>253</v>
      </c>
      <c r="G133" s="244"/>
      <c r="H133" s="247">
        <v>195.92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163</v>
      </c>
      <c r="AU133" s="253" t="s">
        <v>88</v>
      </c>
      <c r="AV133" s="14" t="s">
        <v>147</v>
      </c>
      <c r="AW133" s="14" t="s">
        <v>34</v>
      </c>
      <c r="AX133" s="14" t="s">
        <v>86</v>
      </c>
      <c r="AY133" s="253" t="s">
        <v>148</v>
      </c>
    </row>
    <row r="134" spans="2:63" s="12" customFormat="1" ht="22.9" customHeight="1">
      <c r="B134" s="187"/>
      <c r="C134" s="188"/>
      <c r="D134" s="189" t="s">
        <v>77</v>
      </c>
      <c r="E134" s="219" t="s">
        <v>169</v>
      </c>
      <c r="F134" s="219" t="s">
        <v>170</v>
      </c>
      <c r="G134" s="188"/>
      <c r="H134" s="188"/>
      <c r="I134" s="191"/>
      <c r="J134" s="220">
        <f>BK134</f>
        <v>0</v>
      </c>
      <c r="K134" s="188"/>
      <c r="L134" s="193"/>
      <c r="M134" s="194"/>
      <c r="N134" s="195"/>
      <c r="O134" s="195"/>
      <c r="P134" s="196">
        <f>SUM(P135:P139)</f>
        <v>0</v>
      </c>
      <c r="Q134" s="195"/>
      <c r="R134" s="196">
        <f>SUM(R135:R139)</f>
        <v>0.0060268</v>
      </c>
      <c r="S134" s="195"/>
      <c r="T134" s="197">
        <f>SUM(T135:T139)</f>
        <v>2.4907999999999997</v>
      </c>
      <c r="AR134" s="198" t="s">
        <v>86</v>
      </c>
      <c r="AT134" s="199" t="s">
        <v>77</v>
      </c>
      <c r="AU134" s="199" t="s">
        <v>86</v>
      </c>
      <c r="AY134" s="198" t="s">
        <v>148</v>
      </c>
      <c r="BK134" s="200">
        <f>SUM(BK135:BK139)</f>
        <v>0</v>
      </c>
    </row>
    <row r="135" spans="1:65" s="2" customFormat="1" ht="21.75" customHeight="1">
      <c r="A135" s="33"/>
      <c r="B135" s="34"/>
      <c r="C135" s="201" t="s">
        <v>157</v>
      </c>
      <c r="D135" s="201" t="s">
        <v>149</v>
      </c>
      <c r="E135" s="202" t="s">
        <v>1246</v>
      </c>
      <c r="F135" s="203" t="s">
        <v>1247</v>
      </c>
      <c r="G135" s="204" t="s">
        <v>186</v>
      </c>
      <c r="H135" s="205">
        <v>46.36</v>
      </c>
      <c r="I135" s="206"/>
      <c r="J135" s="207">
        <f>ROUND(I135*H135,2)</f>
        <v>0</v>
      </c>
      <c r="K135" s="208"/>
      <c r="L135" s="38"/>
      <c r="M135" s="209" t="s">
        <v>1</v>
      </c>
      <c r="N135" s="210" t="s">
        <v>43</v>
      </c>
      <c r="O135" s="70"/>
      <c r="P135" s="211">
        <f>O135*H135</f>
        <v>0</v>
      </c>
      <c r="Q135" s="211">
        <v>0.00013</v>
      </c>
      <c r="R135" s="211">
        <f>Q135*H135</f>
        <v>0.0060268</v>
      </c>
      <c r="S135" s="211">
        <v>0</v>
      </c>
      <c r="T135" s="21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3" t="s">
        <v>147</v>
      </c>
      <c r="AT135" s="213" t="s">
        <v>149</v>
      </c>
      <c r="AU135" s="213" t="s">
        <v>88</v>
      </c>
      <c r="AY135" s="16" t="s">
        <v>148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6" t="s">
        <v>86</v>
      </c>
      <c r="BK135" s="214">
        <f>ROUND(I135*H135,2)</f>
        <v>0</v>
      </c>
      <c r="BL135" s="16" t="s">
        <v>147</v>
      </c>
      <c r="BM135" s="213" t="s">
        <v>1645</v>
      </c>
    </row>
    <row r="136" spans="1:65" s="2" customFormat="1" ht="33" customHeight="1">
      <c r="A136" s="33"/>
      <c r="B136" s="34"/>
      <c r="C136" s="201" t="s">
        <v>147</v>
      </c>
      <c r="D136" s="201" t="s">
        <v>149</v>
      </c>
      <c r="E136" s="202" t="s">
        <v>176</v>
      </c>
      <c r="F136" s="203" t="s">
        <v>1646</v>
      </c>
      <c r="G136" s="204" t="s">
        <v>173</v>
      </c>
      <c r="H136" s="205">
        <v>1</v>
      </c>
      <c r="I136" s="206"/>
      <c r="J136" s="207">
        <f>ROUND(I136*H136,2)</f>
        <v>0</v>
      </c>
      <c r="K136" s="208"/>
      <c r="L136" s="38"/>
      <c r="M136" s="209" t="s">
        <v>1</v>
      </c>
      <c r="N136" s="210" t="s">
        <v>43</v>
      </c>
      <c r="O136" s="70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3" t="s">
        <v>147</v>
      </c>
      <c r="AT136" s="213" t="s">
        <v>149</v>
      </c>
      <c r="AU136" s="213" t="s">
        <v>88</v>
      </c>
      <c r="AY136" s="16" t="s">
        <v>148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6" t="s">
        <v>86</v>
      </c>
      <c r="BK136" s="214">
        <f>ROUND(I136*H136,2)</f>
        <v>0</v>
      </c>
      <c r="BL136" s="16" t="s">
        <v>147</v>
      </c>
      <c r="BM136" s="213" t="s">
        <v>1647</v>
      </c>
    </row>
    <row r="137" spans="1:65" s="2" customFormat="1" ht="21.75" customHeight="1">
      <c r="A137" s="33"/>
      <c r="B137" s="34"/>
      <c r="C137" s="201" t="s">
        <v>175</v>
      </c>
      <c r="D137" s="201" t="s">
        <v>149</v>
      </c>
      <c r="E137" s="202" t="s">
        <v>1648</v>
      </c>
      <c r="F137" s="203" t="s">
        <v>1649</v>
      </c>
      <c r="G137" s="204" t="s">
        <v>186</v>
      </c>
      <c r="H137" s="205">
        <v>46.36</v>
      </c>
      <c r="I137" s="206"/>
      <c r="J137" s="207">
        <f>ROUND(I137*H137,2)</f>
        <v>0</v>
      </c>
      <c r="K137" s="208"/>
      <c r="L137" s="38"/>
      <c r="M137" s="209" t="s">
        <v>1</v>
      </c>
      <c r="N137" s="210" t="s">
        <v>43</v>
      </c>
      <c r="O137" s="70"/>
      <c r="P137" s="211">
        <f>O137*H137</f>
        <v>0</v>
      </c>
      <c r="Q137" s="211">
        <v>0</v>
      </c>
      <c r="R137" s="211">
        <f>Q137*H137</f>
        <v>0</v>
      </c>
      <c r="S137" s="211">
        <v>0.01</v>
      </c>
      <c r="T137" s="212">
        <f>S137*H137</f>
        <v>0.4636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3" t="s">
        <v>147</v>
      </c>
      <c r="AT137" s="213" t="s">
        <v>149</v>
      </c>
      <c r="AU137" s="213" t="s">
        <v>88</v>
      </c>
      <c r="AY137" s="16" t="s">
        <v>148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6" t="s">
        <v>86</v>
      </c>
      <c r="BK137" s="214">
        <f>ROUND(I137*H137,2)</f>
        <v>0</v>
      </c>
      <c r="BL137" s="16" t="s">
        <v>147</v>
      </c>
      <c r="BM137" s="213" t="s">
        <v>1650</v>
      </c>
    </row>
    <row r="138" spans="1:65" s="2" customFormat="1" ht="21.75" customHeight="1">
      <c r="A138" s="33"/>
      <c r="B138" s="34"/>
      <c r="C138" s="201" t="s">
        <v>179</v>
      </c>
      <c r="D138" s="201" t="s">
        <v>149</v>
      </c>
      <c r="E138" s="202" t="s">
        <v>1449</v>
      </c>
      <c r="F138" s="203" t="s">
        <v>1450</v>
      </c>
      <c r="G138" s="204" t="s">
        <v>186</v>
      </c>
      <c r="H138" s="205">
        <v>195.92</v>
      </c>
      <c r="I138" s="206"/>
      <c r="J138" s="207">
        <f>ROUND(I138*H138,2)</f>
        <v>0</v>
      </c>
      <c r="K138" s="208"/>
      <c r="L138" s="38"/>
      <c r="M138" s="209" t="s">
        <v>1</v>
      </c>
      <c r="N138" s="210" t="s">
        <v>43</v>
      </c>
      <c r="O138" s="70"/>
      <c r="P138" s="211">
        <f>O138*H138</f>
        <v>0</v>
      </c>
      <c r="Q138" s="211">
        <v>0</v>
      </c>
      <c r="R138" s="211">
        <f>Q138*H138</f>
        <v>0</v>
      </c>
      <c r="S138" s="211">
        <v>0.01</v>
      </c>
      <c r="T138" s="212">
        <f>S138*H138</f>
        <v>1.9591999999999998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3" t="s">
        <v>147</v>
      </c>
      <c r="AT138" s="213" t="s">
        <v>149</v>
      </c>
      <c r="AU138" s="213" t="s">
        <v>88</v>
      </c>
      <c r="AY138" s="16" t="s">
        <v>148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6" t="s">
        <v>86</v>
      </c>
      <c r="BK138" s="214">
        <f>ROUND(I138*H138,2)</f>
        <v>0</v>
      </c>
      <c r="BL138" s="16" t="s">
        <v>147</v>
      </c>
      <c r="BM138" s="213" t="s">
        <v>1651</v>
      </c>
    </row>
    <row r="139" spans="1:65" s="2" customFormat="1" ht="21.75" customHeight="1">
      <c r="A139" s="33"/>
      <c r="B139" s="34"/>
      <c r="C139" s="201" t="s">
        <v>183</v>
      </c>
      <c r="D139" s="201" t="s">
        <v>149</v>
      </c>
      <c r="E139" s="202" t="s">
        <v>1243</v>
      </c>
      <c r="F139" s="203" t="s">
        <v>1652</v>
      </c>
      <c r="G139" s="204" t="s">
        <v>173</v>
      </c>
      <c r="H139" s="205">
        <v>1</v>
      </c>
      <c r="I139" s="206"/>
      <c r="J139" s="207">
        <f>ROUND(I139*H139,2)</f>
        <v>0</v>
      </c>
      <c r="K139" s="208"/>
      <c r="L139" s="38"/>
      <c r="M139" s="209" t="s">
        <v>1</v>
      </c>
      <c r="N139" s="210" t="s">
        <v>43</v>
      </c>
      <c r="O139" s="70"/>
      <c r="P139" s="211">
        <f>O139*H139</f>
        <v>0</v>
      </c>
      <c r="Q139" s="211">
        <v>0</v>
      </c>
      <c r="R139" s="211">
        <f>Q139*H139</f>
        <v>0</v>
      </c>
      <c r="S139" s="211">
        <v>0.068</v>
      </c>
      <c r="T139" s="212">
        <f>S139*H139</f>
        <v>0.068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3" t="s">
        <v>147</v>
      </c>
      <c r="AT139" s="213" t="s">
        <v>149</v>
      </c>
      <c r="AU139" s="213" t="s">
        <v>88</v>
      </c>
      <c r="AY139" s="16" t="s">
        <v>148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6" t="s">
        <v>86</v>
      </c>
      <c r="BK139" s="214">
        <f>ROUND(I139*H139,2)</f>
        <v>0</v>
      </c>
      <c r="BL139" s="16" t="s">
        <v>147</v>
      </c>
      <c r="BM139" s="213" t="s">
        <v>1653</v>
      </c>
    </row>
    <row r="140" spans="2:63" s="12" customFormat="1" ht="22.9" customHeight="1">
      <c r="B140" s="187"/>
      <c r="C140" s="188"/>
      <c r="D140" s="189" t="s">
        <v>77</v>
      </c>
      <c r="E140" s="219" t="s">
        <v>189</v>
      </c>
      <c r="F140" s="219" t="s">
        <v>190</v>
      </c>
      <c r="G140" s="188"/>
      <c r="H140" s="188"/>
      <c r="I140" s="191"/>
      <c r="J140" s="220">
        <f>BK140</f>
        <v>0</v>
      </c>
      <c r="K140" s="188"/>
      <c r="L140" s="193"/>
      <c r="M140" s="194"/>
      <c r="N140" s="195"/>
      <c r="O140" s="195"/>
      <c r="P140" s="196">
        <f>SUM(P141:P146)</f>
        <v>0</v>
      </c>
      <c r="Q140" s="195"/>
      <c r="R140" s="196">
        <f>SUM(R141:R146)</f>
        <v>0</v>
      </c>
      <c r="S140" s="195"/>
      <c r="T140" s="197">
        <f>SUM(T141:T146)</f>
        <v>0</v>
      </c>
      <c r="AR140" s="198" t="s">
        <v>86</v>
      </c>
      <c r="AT140" s="199" t="s">
        <v>77</v>
      </c>
      <c r="AU140" s="199" t="s">
        <v>86</v>
      </c>
      <c r="AY140" s="198" t="s">
        <v>148</v>
      </c>
      <c r="BK140" s="200">
        <f>SUM(BK141:BK146)</f>
        <v>0</v>
      </c>
    </row>
    <row r="141" spans="1:65" s="2" customFormat="1" ht="21.75" customHeight="1">
      <c r="A141" s="33"/>
      <c r="B141" s="34"/>
      <c r="C141" s="201" t="s">
        <v>191</v>
      </c>
      <c r="D141" s="201" t="s">
        <v>149</v>
      </c>
      <c r="E141" s="202" t="s">
        <v>192</v>
      </c>
      <c r="F141" s="203" t="s">
        <v>193</v>
      </c>
      <c r="G141" s="204" t="s">
        <v>194</v>
      </c>
      <c r="H141" s="205">
        <v>4.369</v>
      </c>
      <c r="I141" s="206"/>
      <c r="J141" s="207">
        <f>ROUND(I141*H141,2)</f>
        <v>0</v>
      </c>
      <c r="K141" s="208"/>
      <c r="L141" s="38"/>
      <c r="M141" s="209" t="s">
        <v>1</v>
      </c>
      <c r="N141" s="210" t="s">
        <v>43</v>
      </c>
      <c r="O141" s="70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3" t="s">
        <v>147</v>
      </c>
      <c r="AT141" s="213" t="s">
        <v>149</v>
      </c>
      <c r="AU141" s="213" t="s">
        <v>88</v>
      </c>
      <c r="AY141" s="16" t="s">
        <v>148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6" t="s">
        <v>86</v>
      </c>
      <c r="BK141" s="214">
        <f>ROUND(I141*H141,2)</f>
        <v>0</v>
      </c>
      <c r="BL141" s="16" t="s">
        <v>147</v>
      </c>
      <c r="BM141" s="213" t="s">
        <v>1654</v>
      </c>
    </row>
    <row r="142" spans="1:65" s="2" customFormat="1" ht="21.75" customHeight="1">
      <c r="A142" s="33"/>
      <c r="B142" s="34"/>
      <c r="C142" s="201" t="s">
        <v>169</v>
      </c>
      <c r="D142" s="201" t="s">
        <v>149</v>
      </c>
      <c r="E142" s="202" t="s">
        <v>196</v>
      </c>
      <c r="F142" s="203" t="s">
        <v>197</v>
      </c>
      <c r="G142" s="204" t="s">
        <v>194</v>
      </c>
      <c r="H142" s="205">
        <v>4.369</v>
      </c>
      <c r="I142" s="206"/>
      <c r="J142" s="207">
        <f>ROUND(I142*H142,2)</f>
        <v>0</v>
      </c>
      <c r="K142" s="208"/>
      <c r="L142" s="38"/>
      <c r="M142" s="209" t="s">
        <v>1</v>
      </c>
      <c r="N142" s="210" t="s">
        <v>43</v>
      </c>
      <c r="O142" s="70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3" t="s">
        <v>147</v>
      </c>
      <c r="AT142" s="213" t="s">
        <v>149</v>
      </c>
      <c r="AU142" s="213" t="s">
        <v>88</v>
      </c>
      <c r="AY142" s="16" t="s">
        <v>148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6" t="s">
        <v>86</v>
      </c>
      <c r="BK142" s="214">
        <f>ROUND(I142*H142,2)</f>
        <v>0</v>
      </c>
      <c r="BL142" s="16" t="s">
        <v>147</v>
      </c>
      <c r="BM142" s="213" t="s">
        <v>1655</v>
      </c>
    </row>
    <row r="143" spans="1:65" s="2" customFormat="1" ht="21.75" customHeight="1">
      <c r="A143" s="33"/>
      <c r="B143" s="34"/>
      <c r="C143" s="201" t="s">
        <v>199</v>
      </c>
      <c r="D143" s="201" t="s">
        <v>149</v>
      </c>
      <c r="E143" s="202" t="s">
        <v>200</v>
      </c>
      <c r="F143" s="203" t="s">
        <v>201</v>
      </c>
      <c r="G143" s="204" t="s">
        <v>194</v>
      </c>
      <c r="H143" s="205">
        <v>4.369</v>
      </c>
      <c r="I143" s="206"/>
      <c r="J143" s="207">
        <f>ROUND(I143*H143,2)</f>
        <v>0</v>
      </c>
      <c r="K143" s="208"/>
      <c r="L143" s="38"/>
      <c r="M143" s="209" t="s">
        <v>1</v>
      </c>
      <c r="N143" s="210" t="s">
        <v>43</v>
      </c>
      <c r="O143" s="70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3" t="s">
        <v>147</v>
      </c>
      <c r="AT143" s="213" t="s">
        <v>149</v>
      </c>
      <c r="AU143" s="213" t="s">
        <v>88</v>
      </c>
      <c r="AY143" s="16" t="s">
        <v>148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6" t="s">
        <v>86</v>
      </c>
      <c r="BK143" s="214">
        <f>ROUND(I143*H143,2)</f>
        <v>0</v>
      </c>
      <c r="BL143" s="16" t="s">
        <v>147</v>
      </c>
      <c r="BM143" s="213" t="s">
        <v>1656</v>
      </c>
    </row>
    <row r="144" spans="1:65" s="2" customFormat="1" ht="21.75" customHeight="1">
      <c r="A144" s="33"/>
      <c r="B144" s="34"/>
      <c r="C144" s="201" t="s">
        <v>204</v>
      </c>
      <c r="D144" s="201" t="s">
        <v>149</v>
      </c>
      <c r="E144" s="202" t="s">
        <v>205</v>
      </c>
      <c r="F144" s="203" t="s">
        <v>206</v>
      </c>
      <c r="G144" s="204" t="s">
        <v>194</v>
      </c>
      <c r="H144" s="205">
        <v>1.62</v>
      </c>
      <c r="I144" s="206"/>
      <c r="J144" s="207">
        <f>ROUND(I144*H144,2)</f>
        <v>0</v>
      </c>
      <c r="K144" s="208"/>
      <c r="L144" s="38"/>
      <c r="M144" s="209" t="s">
        <v>1</v>
      </c>
      <c r="N144" s="210" t="s">
        <v>43</v>
      </c>
      <c r="O144" s="70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3" t="s">
        <v>147</v>
      </c>
      <c r="AT144" s="213" t="s">
        <v>149</v>
      </c>
      <c r="AU144" s="213" t="s">
        <v>88</v>
      </c>
      <c r="AY144" s="16" t="s">
        <v>148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6" t="s">
        <v>86</v>
      </c>
      <c r="BK144" s="214">
        <f>ROUND(I144*H144,2)</f>
        <v>0</v>
      </c>
      <c r="BL144" s="16" t="s">
        <v>147</v>
      </c>
      <c r="BM144" s="213" t="s">
        <v>1657</v>
      </c>
    </row>
    <row r="145" spans="1:47" s="2" customFormat="1" ht="78">
      <c r="A145" s="33"/>
      <c r="B145" s="34"/>
      <c r="C145" s="35"/>
      <c r="D145" s="215" t="s">
        <v>153</v>
      </c>
      <c r="E145" s="35"/>
      <c r="F145" s="216" t="s">
        <v>208</v>
      </c>
      <c r="G145" s="35"/>
      <c r="H145" s="35"/>
      <c r="I145" s="114"/>
      <c r="J145" s="35"/>
      <c r="K145" s="35"/>
      <c r="L145" s="38"/>
      <c r="M145" s="217"/>
      <c r="N145" s="218"/>
      <c r="O145" s="70"/>
      <c r="P145" s="70"/>
      <c r="Q145" s="70"/>
      <c r="R145" s="70"/>
      <c r="S145" s="70"/>
      <c r="T145" s="71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153</v>
      </c>
      <c r="AU145" s="16" t="s">
        <v>88</v>
      </c>
    </row>
    <row r="146" spans="1:65" s="2" customFormat="1" ht="21.75" customHeight="1">
      <c r="A146" s="33"/>
      <c r="B146" s="34"/>
      <c r="C146" s="201" t="s">
        <v>209</v>
      </c>
      <c r="D146" s="201" t="s">
        <v>149</v>
      </c>
      <c r="E146" s="202" t="s">
        <v>1658</v>
      </c>
      <c r="F146" s="203" t="s">
        <v>1659</v>
      </c>
      <c r="G146" s="204" t="s">
        <v>194</v>
      </c>
      <c r="H146" s="205">
        <v>4.369</v>
      </c>
      <c r="I146" s="206"/>
      <c r="J146" s="207">
        <f>ROUND(I146*H146,2)</f>
        <v>0</v>
      </c>
      <c r="K146" s="208"/>
      <c r="L146" s="38"/>
      <c r="M146" s="209" t="s">
        <v>1</v>
      </c>
      <c r="N146" s="210" t="s">
        <v>43</v>
      </c>
      <c r="O146" s="70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3" t="s">
        <v>147</v>
      </c>
      <c r="AT146" s="213" t="s">
        <v>149</v>
      </c>
      <c r="AU146" s="213" t="s">
        <v>88</v>
      </c>
      <c r="AY146" s="16" t="s">
        <v>148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6" t="s">
        <v>86</v>
      </c>
      <c r="BK146" s="214">
        <f>ROUND(I146*H146,2)</f>
        <v>0</v>
      </c>
      <c r="BL146" s="16" t="s">
        <v>147</v>
      </c>
      <c r="BM146" s="213" t="s">
        <v>1660</v>
      </c>
    </row>
    <row r="147" spans="2:63" s="12" customFormat="1" ht="22.9" customHeight="1">
      <c r="B147" s="187"/>
      <c r="C147" s="188"/>
      <c r="D147" s="189" t="s">
        <v>77</v>
      </c>
      <c r="E147" s="219" t="s">
        <v>224</v>
      </c>
      <c r="F147" s="219" t="s">
        <v>225</v>
      </c>
      <c r="G147" s="188"/>
      <c r="H147" s="188"/>
      <c r="I147" s="191"/>
      <c r="J147" s="220">
        <f>BK147</f>
        <v>0</v>
      </c>
      <c r="K147" s="188"/>
      <c r="L147" s="193"/>
      <c r="M147" s="194"/>
      <c r="N147" s="195"/>
      <c r="O147" s="195"/>
      <c r="P147" s="196">
        <f>P148</f>
        <v>0</v>
      </c>
      <c r="Q147" s="195"/>
      <c r="R147" s="196">
        <f>R148</f>
        <v>0</v>
      </c>
      <c r="S147" s="195"/>
      <c r="T147" s="197">
        <f>T148</f>
        <v>0</v>
      </c>
      <c r="AR147" s="198" t="s">
        <v>86</v>
      </c>
      <c r="AT147" s="199" t="s">
        <v>77</v>
      </c>
      <c r="AU147" s="199" t="s">
        <v>86</v>
      </c>
      <c r="AY147" s="198" t="s">
        <v>148</v>
      </c>
      <c r="BK147" s="200">
        <f>BK148</f>
        <v>0</v>
      </c>
    </row>
    <row r="148" spans="1:65" s="2" customFormat="1" ht="16.5" customHeight="1">
      <c r="A148" s="33"/>
      <c r="B148" s="34"/>
      <c r="C148" s="201" t="s">
        <v>213</v>
      </c>
      <c r="D148" s="201" t="s">
        <v>149</v>
      </c>
      <c r="E148" s="202" t="s">
        <v>1259</v>
      </c>
      <c r="F148" s="203" t="s">
        <v>1260</v>
      </c>
      <c r="G148" s="204" t="s">
        <v>194</v>
      </c>
      <c r="H148" s="205">
        <v>3.846</v>
      </c>
      <c r="I148" s="206"/>
      <c r="J148" s="207">
        <f>ROUND(I148*H148,2)</f>
        <v>0</v>
      </c>
      <c r="K148" s="208"/>
      <c r="L148" s="38"/>
      <c r="M148" s="209" t="s">
        <v>1</v>
      </c>
      <c r="N148" s="210" t="s">
        <v>43</v>
      </c>
      <c r="O148" s="70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3" t="s">
        <v>147</v>
      </c>
      <c r="AT148" s="213" t="s">
        <v>149</v>
      </c>
      <c r="AU148" s="213" t="s">
        <v>88</v>
      </c>
      <c r="AY148" s="16" t="s">
        <v>148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6" t="s">
        <v>86</v>
      </c>
      <c r="BK148" s="214">
        <f>ROUND(I148*H148,2)</f>
        <v>0</v>
      </c>
      <c r="BL148" s="16" t="s">
        <v>147</v>
      </c>
      <c r="BM148" s="213" t="s">
        <v>1661</v>
      </c>
    </row>
    <row r="149" spans="2:63" s="12" customFormat="1" ht="25.9" customHeight="1">
      <c r="B149" s="187"/>
      <c r="C149" s="188"/>
      <c r="D149" s="189" t="s">
        <v>77</v>
      </c>
      <c r="E149" s="190" t="s">
        <v>230</v>
      </c>
      <c r="F149" s="190" t="s">
        <v>231</v>
      </c>
      <c r="G149" s="188"/>
      <c r="H149" s="188"/>
      <c r="I149" s="191"/>
      <c r="J149" s="192">
        <f>BK149</f>
        <v>0</v>
      </c>
      <c r="K149" s="188"/>
      <c r="L149" s="193"/>
      <c r="M149" s="194"/>
      <c r="N149" s="195"/>
      <c r="O149" s="195"/>
      <c r="P149" s="196">
        <f>P150+P152+P155</f>
        <v>0</v>
      </c>
      <c r="Q149" s="195"/>
      <c r="R149" s="196">
        <f>R150+R152+R155</f>
        <v>0.370703</v>
      </c>
      <c r="S149" s="195"/>
      <c r="T149" s="197">
        <f>T150+T152+T155</f>
        <v>1.8781068</v>
      </c>
      <c r="AR149" s="198" t="s">
        <v>88</v>
      </c>
      <c r="AT149" s="199" t="s">
        <v>77</v>
      </c>
      <c r="AU149" s="199" t="s">
        <v>78</v>
      </c>
      <c r="AY149" s="198" t="s">
        <v>148</v>
      </c>
      <c r="BK149" s="200">
        <f>BK150+BK152+BK155</f>
        <v>0</v>
      </c>
    </row>
    <row r="150" spans="2:63" s="12" customFormat="1" ht="22.9" customHeight="1">
      <c r="B150" s="187"/>
      <c r="C150" s="188"/>
      <c r="D150" s="189" t="s">
        <v>77</v>
      </c>
      <c r="E150" s="219" t="s">
        <v>1662</v>
      </c>
      <c r="F150" s="219" t="s">
        <v>1663</v>
      </c>
      <c r="G150" s="188"/>
      <c r="H150" s="188"/>
      <c r="I150" s="191"/>
      <c r="J150" s="220">
        <f>BK150</f>
        <v>0</v>
      </c>
      <c r="K150" s="188"/>
      <c r="L150" s="193"/>
      <c r="M150" s="194"/>
      <c r="N150" s="195"/>
      <c r="O150" s="195"/>
      <c r="P150" s="196">
        <f>P151</f>
        <v>0</v>
      </c>
      <c r="Q150" s="195"/>
      <c r="R150" s="196">
        <f>R151</f>
        <v>0</v>
      </c>
      <c r="S150" s="195"/>
      <c r="T150" s="197">
        <f>T151</f>
        <v>0.183</v>
      </c>
      <c r="AR150" s="198" t="s">
        <v>88</v>
      </c>
      <c r="AT150" s="199" t="s">
        <v>77</v>
      </c>
      <c r="AU150" s="199" t="s">
        <v>86</v>
      </c>
      <c r="AY150" s="198" t="s">
        <v>148</v>
      </c>
      <c r="BK150" s="200">
        <f>BK151</f>
        <v>0</v>
      </c>
    </row>
    <row r="151" spans="1:65" s="2" customFormat="1" ht="16.5" customHeight="1">
      <c r="A151" s="33"/>
      <c r="B151" s="34"/>
      <c r="C151" s="201" t="s">
        <v>217</v>
      </c>
      <c r="D151" s="201" t="s">
        <v>149</v>
      </c>
      <c r="E151" s="202" t="s">
        <v>1664</v>
      </c>
      <c r="F151" s="203" t="s">
        <v>1665</v>
      </c>
      <c r="G151" s="204" t="s">
        <v>1169</v>
      </c>
      <c r="H151" s="205">
        <v>1</v>
      </c>
      <c r="I151" s="206"/>
      <c r="J151" s="207">
        <f>ROUND(I151*H151,2)</f>
        <v>0</v>
      </c>
      <c r="K151" s="208"/>
      <c r="L151" s="38"/>
      <c r="M151" s="209" t="s">
        <v>1</v>
      </c>
      <c r="N151" s="210" t="s">
        <v>43</v>
      </c>
      <c r="O151" s="70"/>
      <c r="P151" s="211">
        <f>O151*H151</f>
        <v>0</v>
      </c>
      <c r="Q151" s="211">
        <v>0</v>
      </c>
      <c r="R151" s="211">
        <f>Q151*H151</f>
        <v>0</v>
      </c>
      <c r="S151" s="211">
        <v>0.183</v>
      </c>
      <c r="T151" s="212">
        <f>S151*H151</f>
        <v>0.183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3" t="s">
        <v>226</v>
      </c>
      <c r="AT151" s="213" t="s">
        <v>149</v>
      </c>
      <c r="AU151" s="213" t="s">
        <v>88</v>
      </c>
      <c r="AY151" s="16" t="s">
        <v>148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6" t="s">
        <v>86</v>
      </c>
      <c r="BK151" s="214">
        <f>ROUND(I151*H151,2)</f>
        <v>0</v>
      </c>
      <c r="BL151" s="16" t="s">
        <v>226</v>
      </c>
      <c r="BM151" s="213" t="s">
        <v>1666</v>
      </c>
    </row>
    <row r="152" spans="2:63" s="12" customFormat="1" ht="22.9" customHeight="1">
      <c r="B152" s="187"/>
      <c r="C152" s="188"/>
      <c r="D152" s="189" t="s">
        <v>77</v>
      </c>
      <c r="E152" s="219" t="s">
        <v>1667</v>
      </c>
      <c r="F152" s="219" t="s">
        <v>1668</v>
      </c>
      <c r="G152" s="188"/>
      <c r="H152" s="188"/>
      <c r="I152" s="191"/>
      <c r="J152" s="220">
        <f>BK152</f>
        <v>0</v>
      </c>
      <c r="K152" s="188"/>
      <c r="L152" s="193"/>
      <c r="M152" s="194"/>
      <c r="N152" s="195"/>
      <c r="O152" s="195"/>
      <c r="P152" s="196">
        <f>SUM(P153:P154)</f>
        <v>0</v>
      </c>
      <c r="Q152" s="195"/>
      <c r="R152" s="196">
        <f>SUM(R153:R154)</f>
        <v>0.00038</v>
      </c>
      <c r="S152" s="195"/>
      <c r="T152" s="197">
        <f>SUM(T153:T154)</f>
        <v>1.62</v>
      </c>
      <c r="AR152" s="198" t="s">
        <v>88</v>
      </c>
      <c r="AT152" s="199" t="s">
        <v>77</v>
      </c>
      <c r="AU152" s="199" t="s">
        <v>86</v>
      </c>
      <c r="AY152" s="198" t="s">
        <v>148</v>
      </c>
      <c r="BK152" s="200">
        <f>SUM(BK153:BK154)</f>
        <v>0</v>
      </c>
    </row>
    <row r="153" spans="1:65" s="2" customFormat="1" ht="16.5" customHeight="1">
      <c r="A153" s="33"/>
      <c r="B153" s="34"/>
      <c r="C153" s="201" t="s">
        <v>8</v>
      </c>
      <c r="D153" s="201" t="s">
        <v>149</v>
      </c>
      <c r="E153" s="202" t="s">
        <v>1669</v>
      </c>
      <c r="F153" s="203" t="s">
        <v>1670</v>
      </c>
      <c r="G153" s="204" t="s">
        <v>167</v>
      </c>
      <c r="H153" s="205">
        <v>1</v>
      </c>
      <c r="I153" s="206"/>
      <c r="J153" s="207">
        <f>ROUND(I153*H153,2)</f>
        <v>0</v>
      </c>
      <c r="K153" s="208"/>
      <c r="L153" s="38"/>
      <c r="M153" s="209" t="s">
        <v>1</v>
      </c>
      <c r="N153" s="210" t="s">
        <v>43</v>
      </c>
      <c r="O153" s="70"/>
      <c r="P153" s="211">
        <f>O153*H153</f>
        <v>0</v>
      </c>
      <c r="Q153" s="211">
        <v>0.00038</v>
      </c>
      <c r="R153" s="211">
        <f>Q153*H153</f>
        <v>0.00038</v>
      </c>
      <c r="S153" s="211">
        <v>1.62</v>
      </c>
      <c r="T153" s="212">
        <f>S153*H153</f>
        <v>1.62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3" t="s">
        <v>226</v>
      </c>
      <c r="AT153" s="213" t="s">
        <v>149</v>
      </c>
      <c r="AU153" s="213" t="s">
        <v>88</v>
      </c>
      <c r="AY153" s="16" t="s">
        <v>148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6" t="s">
        <v>86</v>
      </c>
      <c r="BK153" s="214">
        <f>ROUND(I153*H153,2)</f>
        <v>0</v>
      </c>
      <c r="BL153" s="16" t="s">
        <v>226</v>
      </c>
      <c r="BM153" s="213" t="s">
        <v>1671</v>
      </c>
    </row>
    <row r="154" spans="1:65" s="2" customFormat="1" ht="21.75" customHeight="1">
      <c r="A154" s="33"/>
      <c r="B154" s="34"/>
      <c r="C154" s="201" t="s">
        <v>226</v>
      </c>
      <c r="D154" s="201" t="s">
        <v>149</v>
      </c>
      <c r="E154" s="202" t="s">
        <v>1672</v>
      </c>
      <c r="F154" s="203" t="s">
        <v>1673</v>
      </c>
      <c r="G154" s="204" t="s">
        <v>194</v>
      </c>
      <c r="H154" s="205">
        <v>1.62</v>
      </c>
      <c r="I154" s="206"/>
      <c r="J154" s="207">
        <f>ROUND(I154*H154,2)</f>
        <v>0</v>
      </c>
      <c r="K154" s="208"/>
      <c r="L154" s="38"/>
      <c r="M154" s="209" t="s">
        <v>1</v>
      </c>
      <c r="N154" s="210" t="s">
        <v>43</v>
      </c>
      <c r="O154" s="70"/>
      <c r="P154" s="211">
        <f>O154*H154</f>
        <v>0</v>
      </c>
      <c r="Q154" s="211">
        <v>0</v>
      </c>
      <c r="R154" s="211">
        <f>Q154*H154</f>
        <v>0</v>
      </c>
      <c r="S154" s="211">
        <v>0</v>
      </c>
      <c r="T154" s="21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3" t="s">
        <v>226</v>
      </c>
      <c r="AT154" s="213" t="s">
        <v>149</v>
      </c>
      <c r="AU154" s="213" t="s">
        <v>88</v>
      </c>
      <c r="AY154" s="16" t="s">
        <v>148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6" t="s">
        <v>86</v>
      </c>
      <c r="BK154" s="214">
        <f>ROUND(I154*H154,2)</f>
        <v>0</v>
      </c>
      <c r="BL154" s="16" t="s">
        <v>226</v>
      </c>
      <c r="BM154" s="213" t="s">
        <v>1674</v>
      </c>
    </row>
    <row r="155" spans="2:63" s="12" customFormat="1" ht="22.9" customHeight="1">
      <c r="B155" s="187"/>
      <c r="C155" s="188"/>
      <c r="D155" s="189" t="s">
        <v>77</v>
      </c>
      <c r="E155" s="219" t="s">
        <v>1373</v>
      </c>
      <c r="F155" s="219" t="s">
        <v>1675</v>
      </c>
      <c r="G155" s="188"/>
      <c r="H155" s="188"/>
      <c r="I155" s="191"/>
      <c r="J155" s="220">
        <f>BK155</f>
        <v>0</v>
      </c>
      <c r="K155" s="188"/>
      <c r="L155" s="193"/>
      <c r="M155" s="194"/>
      <c r="N155" s="195"/>
      <c r="O155" s="195"/>
      <c r="P155" s="196">
        <f>SUM(P156:P171)</f>
        <v>0</v>
      </c>
      <c r="Q155" s="195"/>
      <c r="R155" s="196">
        <f>SUM(R156:R171)</f>
        <v>0.370323</v>
      </c>
      <c r="S155" s="195"/>
      <c r="T155" s="197">
        <f>SUM(T156:T171)</f>
        <v>0.0751068</v>
      </c>
      <c r="AR155" s="198" t="s">
        <v>88</v>
      </c>
      <c r="AT155" s="199" t="s">
        <v>77</v>
      </c>
      <c r="AU155" s="199" t="s">
        <v>86</v>
      </c>
      <c r="AY155" s="198" t="s">
        <v>148</v>
      </c>
      <c r="BK155" s="200">
        <f>SUM(BK156:BK171)</f>
        <v>0</v>
      </c>
    </row>
    <row r="156" spans="1:65" s="2" customFormat="1" ht="21.75" customHeight="1">
      <c r="A156" s="33"/>
      <c r="B156" s="34"/>
      <c r="C156" s="201" t="s">
        <v>234</v>
      </c>
      <c r="D156" s="201" t="s">
        <v>149</v>
      </c>
      <c r="E156" s="202" t="s">
        <v>1676</v>
      </c>
      <c r="F156" s="203" t="s">
        <v>1677</v>
      </c>
      <c r="G156" s="204" t="s">
        <v>186</v>
      </c>
      <c r="H156" s="205">
        <v>84.78</v>
      </c>
      <c r="I156" s="206"/>
      <c r="J156" s="207">
        <f>ROUND(I156*H156,2)</f>
        <v>0</v>
      </c>
      <c r="K156" s="208"/>
      <c r="L156" s="38"/>
      <c r="M156" s="209" t="s">
        <v>1</v>
      </c>
      <c r="N156" s="210" t="s">
        <v>43</v>
      </c>
      <c r="O156" s="70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3" t="s">
        <v>226</v>
      </c>
      <c r="AT156" s="213" t="s">
        <v>149</v>
      </c>
      <c r="AU156" s="213" t="s">
        <v>88</v>
      </c>
      <c r="AY156" s="16" t="s">
        <v>148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6" t="s">
        <v>86</v>
      </c>
      <c r="BK156" s="214">
        <f>ROUND(I156*H156,2)</f>
        <v>0</v>
      </c>
      <c r="BL156" s="16" t="s">
        <v>226</v>
      </c>
      <c r="BM156" s="213" t="s">
        <v>1678</v>
      </c>
    </row>
    <row r="157" spans="2:51" s="13" customFormat="1" ht="12">
      <c r="B157" s="221"/>
      <c r="C157" s="222"/>
      <c r="D157" s="215" t="s">
        <v>163</v>
      </c>
      <c r="E157" s="223" t="s">
        <v>1</v>
      </c>
      <c r="F157" s="224" t="s">
        <v>1679</v>
      </c>
      <c r="G157" s="222"/>
      <c r="H157" s="225">
        <v>34.86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163</v>
      </c>
      <c r="AU157" s="231" t="s">
        <v>88</v>
      </c>
      <c r="AV157" s="13" t="s">
        <v>88</v>
      </c>
      <c r="AW157" s="13" t="s">
        <v>34</v>
      </c>
      <c r="AX157" s="13" t="s">
        <v>78</v>
      </c>
      <c r="AY157" s="231" t="s">
        <v>148</v>
      </c>
    </row>
    <row r="158" spans="2:51" s="13" customFormat="1" ht="12">
      <c r="B158" s="221"/>
      <c r="C158" s="222"/>
      <c r="D158" s="215" t="s">
        <v>163</v>
      </c>
      <c r="E158" s="223" t="s">
        <v>1</v>
      </c>
      <c r="F158" s="224" t="s">
        <v>1680</v>
      </c>
      <c r="G158" s="222"/>
      <c r="H158" s="225">
        <v>49.92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163</v>
      </c>
      <c r="AU158" s="231" t="s">
        <v>88</v>
      </c>
      <c r="AV158" s="13" t="s">
        <v>88</v>
      </c>
      <c r="AW158" s="13" t="s">
        <v>34</v>
      </c>
      <c r="AX158" s="13" t="s">
        <v>78</v>
      </c>
      <c r="AY158" s="231" t="s">
        <v>148</v>
      </c>
    </row>
    <row r="159" spans="2:51" s="14" customFormat="1" ht="12">
      <c r="B159" s="243"/>
      <c r="C159" s="244"/>
      <c r="D159" s="215" t="s">
        <v>163</v>
      </c>
      <c r="E159" s="245" t="s">
        <v>1</v>
      </c>
      <c r="F159" s="246" t="s">
        <v>253</v>
      </c>
      <c r="G159" s="244"/>
      <c r="H159" s="247">
        <v>84.78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AT159" s="253" t="s">
        <v>163</v>
      </c>
      <c r="AU159" s="253" t="s">
        <v>88</v>
      </c>
      <c r="AV159" s="14" t="s">
        <v>147</v>
      </c>
      <c r="AW159" s="14" t="s">
        <v>34</v>
      </c>
      <c r="AX159" s="14" t="s">
        <v>86</v>
      </c>
      <c r="AY159" s="253" t="s">
        <v>148</v>
      </c>
    </row>
    <row r="160" spans="1:65" s="2" customFormat="1" ht="16.5" customHeight="1">
      <c r="A160" s="33"/>
      <c r="B160" s="34"/>
      <c r="C160" s="201" t="s">
        <v>238</v>
      </c>
      <c r="D160" s="201" t="s">
        <v>149</v>
      </c>
      <c r="E160" s="202" t="s">
        <v>1375</v>
      </c>
      <c r="F160" s="203" t="s">
        <v>1376</v>
      </c>
      <c r="G160" s="204" t="s">
        <v>186</v>
      </c>
      <c r="H160" s="205">
        <v>84.78</v>
      </c>
      <c r="I160" s="206"/>
      <c r="J160" s="207">
        <f>ROUND(I160*H160,2)</f>
        <v>0</v>
      </c>
      <c r="K160" s="208"/>
      <c r="L160" s="38"/>
      <c r="M160" s="209" t="s">
        <v>1</v>
      </c>
      <c r="N160" s="210" t="s">
        <v>43</v>
      </c>
      <c r="O160" s="70"/>
      <c r="P160" s="211">
        <f>O160*H160</f>
        <v>0</v>
      </c>
      <c r="Q160" s="211">
        <v>0.001</v>
      </c>
      <c r="R160" s="211">
        <f>Q160*H160</f>
        <v>0.08478000000000001</v>
      </c>
      <c r="S160" s="211">
        <v>0.00031</v>
      </c>
      <c r="T160" s="212">
        <f>S160*H160</f>
        <v>0.0262818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3" t="s">
        <v>226</v>
      </c>
      <c r="AT160" s="213" t="s">
        <v>149</v>
      </c>
      <c r="AU160" s="213" t="s">
        <v>88</v>
      </c>
      <c r="AY160" s="16" t="s">
        <v>148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6" t="s">
        <v>86</v>
      </c>
      <c r="BK160" s="214">
        <f>ROUND(I160*H160,2)</f>
        <v>0</v>
      </c>
      <c r="BL160" s="16" t="s">
        <v>226</v>
      </c>
      <c r="BM160" s="213" t="s">
        <v>1681</v>
      </c>
    </row>
    <row r="161" spans="1:65" s="2" customFormat="1" ht="16.5" customHeight="1">
      <c r="A161" s="33"/>
      <c r="B161" s="34"/>
      <c r="C161" s="201" t="s">
        <v>246</v>
      </c>
      <c r="D161" s="201" t="s">
        <v>149</v>
      </c>
      <c r="E161" s="202" t="s">
        <v>1682</v>
      </c>
      <c r="F161" s="203" t="s">
        <v>1683</v>
      </c>
      <c r="G161" s="204" t="s">
        <v>186</v>
      </c>
      <c r="H161" s="205">
        <v>84.78</v>
      </c>
      <c r="I161" s="206"/>
      <c r="J161" s="207">
        <f>ROUND(I161*H161,2)</f>
        <v>0</v>
      </c>
      <c r="K161" s="208"/>
      <c r="L161" s="38"/>
      <c r="M161" s="209" t="s">
        <v>1</v>
      </c>
      <c r="N161" s="210" t="s">
        <v>43</v>
      </c>
      <c r="O161" s="70"/>
      <c r="P161" s="211">
        <f>O161*H161</f>
        <v>0</v>
      </c>
      <c r="Q161" s="211">
        <v>0</v>
      </c>
      <c r="R161" s="211">
        <f>Q161*H161</f>
        <v>0</v>
      </c>
      <c r="S161" s="211">
        <v>0</v>
      </c>
      <c r="T161" s="21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3" t="s">
        <v>226</v>
      </c>
      <c r="AT161" s="213" t="s">
        <v>149</v>
      </c>
      <c r="AU161" s="213" t="s">
        <v>88</v>
      </c>
      <c r="AY161" s="16" t="s">
        <v>148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6" t="s">
        <v>86</v>
      </c>
      <c r="BK161" s="214">
        <f>ROUND(I161*H161,2)</f>
        <v>0</v>
      </c>
      <c r="BL161" s="16" t="s">
        <v>226</v>
      </c>
      <c r="BM161" s="213" t="s">
        <v>1684</v>
      </c>
    </row>
    <row r="162" spans="1:65" s="2" customFormat="1" ht="21.75" customHeight="1">
      <c r="A162" s="33"/>
      <c r="B162" s="34"/>
      <c r="C162" s="201" t="s">
        <v>254</v>
      </c>
      <c r="D162" s="201" t="s">
        <v>149</v>
      </c>
      <c r="E162" s="202" t="s">
        <v>1685</v>
      </c>
      <c r="F162" s="203" t="s">
        <v>1686</v>
      </c>
      <c r="G162" s="204" t="s">
        <v>186</v>
      </c>
      <c r="H162" s="205">
        <v>157.5</v>
      </c>
      <c r="I162" s="206"/>
      <c r="J162" s="207">
        <f>ROUND(I162*H162,2)</f>
        <v>0</v>
      </c>
      <c r="K162" s="208"/>
      <c r="L162" s="38"/>
      <c r="M162" s="209" t="s">
        <v>1</v>
      </c>
      <c r="N162" s="210" t="s">
        <v>43</v>
      </c>
      <c r="O162" s="70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13" t="s">
        <v>226</v>
      </c>
      <c r="AT162" s="213" t="s">
        <v>149</v>
      </c>
      <c r="AU162" s="213" t="s">
        <v>88</v>
      </c>
      <c r="AY162" s="16" t="s">
        <v>148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6" t="s">
        <v>86</v>
      </c>
      <c r="BK162" s="214">
        <f>ROUND(I162*H162,2)</f>
        <v>0</v>
      </c>
      <c r="BL162" s="16" t="s">
        <v>226</v>
      </c>
      <c r="BM162" s="213" t="s">
        <v>1687</v>
      </c>
    </row>
    <row r="163" spans="2:51" s="13" customFormat="1" ht="12">
      <c r="B163" s="221"/>
      <c r="C163" s="222"/>
      <c r="D163" s="215" t="s">
        <v>163</v>
      </c>
      <c r="E163" s="223" t="s">
        <v>1</v>
      </c>
      <c r="F163" s="224" t="s">
        <v>1688</v>
      </c>
      <c r="G163" s="222"/>
      <c r="H163" s="225">
        <v>11.5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163</v>
      </c>
      <c r="AU163" s="231" t="s">
        <v>88</v>
      </c>
      <c r="AV163" s="13" t="s">
        <v>88</v>
      </c>
      <c r="AW163" s="13" t="s">
        <v>34</v>
      </c>
      <c r="AX163" s="13" t="s">
        <v>78</v>
      </c>
      <c r="AY163" s="231" t="s">
        <v>148</v>
      </c>
    </row>
    <row r="164" spans="2:51" s="13" customFormat="1" ht="12">
      <c r="B164" s="221"/>
      <c r="C164" s="222"/>
      <c r="D164" s="215" t="s">
        <v>163</v>
      </c>
      <c r="E164" s="223" t="s">
        <v>1</v>
      </c>
      <c r="F164" s="224" t="s">
        <v>1689</v>
      </c>
      <c r="G164" s="222"/>
      <c r="H164" s="225">
        <v>146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163</v>
      </c>
      <c r="AU164" s="231" t="s">
        <v>88</v>
      </c>
      <c r="AV164" s="13" t="s">
        <v>88</v>
      </c>
      <c r="AW164" s="13" t="s">
        <v>34</v>
      </c>
      <c r="AX164" s="13" t="s">
        <v>78</v>
      </c>
      <c r="AY164" s="231" t="s">
        <v>148</v>
      </c>
    </row>
    <row r="165" spans="2:51" s="14" customFormat="1" ht="12">
      <c r="B165" s="243"/>
      <c r="C165" s="244"/>
      <c r="D165" s="215" t="s">
        <v>163</v>
      </c>
      <c r="E165" s="245" t="s">
        <v>1</v>
      </c>
      <c r="F165" s="246" t="s">
        <v>253</v>
      </c>
      <c r="G165" s="244"/>
      <c r="H165" s="247">
        <v>157.5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163</v>
      </c>
      <c r="AU165" s="253" t="s">
        <v>88</v>
      </c>
      <c r="AV165" s="14" t="s">
        <v>147</v>
      </c>
      <c r="AW165" s="14" t="s">
        <v>34</v>
      </c>
      <c r="AX165" s="14" t="s">
        <v>86</v>
      </c>
      <c r="AY165" s="253" t="s">
        <v>148</v>
      </c>
    </row>
    <row r="166" spans="1:65" s="2" customFormat="1" ht="21.75" customHeight="1">
      <c r="A166" s="33"/>
      <c r="B166" s="34"/>
      <c r="C166" s="201" t="s">
        <v>7</v>
      </c>
      <c r="D166" s="201" t="s">
        <v>149</v>
      </c>
      <c r="E166" s="202" t="s">
        <v>1690</v>
      </c>
      <c r="F166" s="203" t="s">
        <v>1691</v>
      </c>
      <c r="G166" s="204" t="s">
        <v>186</v>
      </c>
      <c r="H166" s="205">
        <v>157.5</v>
      </c>
      <c r="I166" s="206"/>
      <c r="J166" s="207">
        <f aca="true" t="shared" si="0" ref="J166:J171">ROUND(I166*H166,2)</f>
        <v>0</v>
      </c>
      <c r="K166" s="208"/>
      <c r="L166" s="38"/>
      <c r="M166" s="209" t="s">
        <v>1</v>
      </c>
      <c r="N166" s="210" t="s">
        <v>43</v>
      </c>
      <c r="O166" s="70"/>
      <c r="P166" s="211">
        <f aca="true" t="shared" si="1" ref="P166:P171">O166*H166</f>
        <v>0</v>
      </c>
      <c r="Q166" s="211">
        <v>0.001</v>
      </c>
      <c r="R166" s="211">
        <f aca="true" t="shared" si="2" ref="R166:R171">Q166*H166</f>
        <v>0.1575</v>
      </c>
      <c r="S166" s="211">
        <v>0.00031</v>
      </c>
      <c r="T166" s="212">
        <f aca="true" t="shared" si="3" ref="T166:T171">S166*H166</f>
        <v>0.048825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13" t="s">
        <v>226</v>
      </c>
      <c r="AT166" s="213" t="s">
        <v>149</v>
      </c>
      <c r="AU166" s="213" t="s">
        <v>88</v>
      </c>
      <c r="AY166" s="16" t="s">
        <v>148</v>
      </c>
      <c r="BE166" s="214">
        <f aca="true" t="shared" si="4" ref="BE166:BE171">IF(N166="základní",J166,0)</f>
        <v>0</v>
      </c>
      <c r="BF166" s="214">
        <f aca="true" t="shared" si="5" ref="BF166:BF171">IF(N166="snížená",J166,0)</f>
        <v>0</v>
      </c>
      <c r="BG166" s="214">
        <f aca="true" t="shared" si="6" ref="BG166:BG171">IF(N166="zákl. přenesená",J166,0)</f>
        <v>0</v>
      </c>
      <c r="BH166" s="214">
        <f aca="true" t="shared" si="7" ref="BH166:BH171">IF(N166="sníž. přenesená",J166,0)</f>
        <v>0</v>
      </c>
      <c r="BI166" s="214">
        <f aca="true" t="shared" si="8" ref="BI166:BI171">IF(N166="nulová",J166,0)</f>
        <v>0</v>
      </c>
      <c r="BJ166" s="16" t="s">
        <v>86</v>
      </c>
      <c r="BK166" s="214">
        <f aca="true" t="shared" si="9" ref="BK166:BK171">ROUND(I166*H166,2)</f>
        <v>0</v>
      </c>
      <c r="BL166" s="16" t="s">
        <v>226</v>
      </c>
      <c r="BM166" s="213" t="s">
        <v>1692</v>
      </c>
    </row>
    <row r="167" spans="1:65" s="2" customFormat="1" ht="21.75" customHeight="1">
      <c r="A167" s="33"/>
      <c r="B167" s="34"/>
      <c r="C167" s="201" t="s">
        <v>264</v>
      </c>
      <c r="D167" s="201" t="s">
        <v>149</v>
      </c>
      <c r="E167" s="202" t="s">
        <v>1693</v>
      </c>
      <c r="F167" s="203" t="s">
        <v>1694</v>
      </c>
      <c r="G167" s="204" t="s">
        <v>186</v>
      </c>
      <c r="H167" s="205">
        <v>157.5</v>
      </c>
      <c r="I167" s="206"/>
      <c r="J167" s="207">
        <f t="shared" si="0"/>
        <v>0</v>
      </c>
      <c r="K167" s="208"/>
      <c r="L167" s="38"/>
      <c r="M167" s="209" t="s">
        <v>1</v>
      </c>
      <c r="N167" s="210" t="s">
        <v>43</v>
      </c>
      <c r="O167" s="70"/>
      <c r="P167" s="211">
        <f t="shared" si="1"/>
        <v>0</v>
      </c>
      <c r="Q167" s="211">
        <v>0</v>
      </c>
      <c r="R167" s="211">
        <f t="shared" si="2"/>
        <v>0</v>
      </c>
      <c r="S167" s="211">
        <v>0</v>
      </c>
      <c r="T167" s="212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13" t="s">
        <v>226</v>
      </c>
      <c r="AT167" s="213" t="s">
        <v>149</v>
      </c>
      <c r="AU167" s="213" t="s">
        <v>88</v>
      </c>
      <c r="AY167" s="16" t="s">
        <v>148</v>
      </c>
      <c r="BE167" s="214">
        <f t="shared" si="4"/>
        <v>0</v>
      </c>
      <c r="BF167" s="214">
        <f t="shared" si="5"/>
        <v>0</v>
      </c>
      <c r="BG167" s="214">
        <f t="shared" si="6"/>
        <v>0</v>
      </c>
      <c r="BH167" s="214">
        <f t="shared" si="7"/>
        <v>0</v>
      </c>
      <c r="BI167" s="214">
        <f t="shared" si="8"/>
        <v>0</v>
      </c>
      <c r="BJ167" s="16" t="s">
        <v>86</v>
      </c>
      <c r="BK167" s="214">
        <f t="shared" si="9"/>
        <v>0</v>
      </c>
      <c r="BL167" s="16" t="s">
        <v>226</v>
      </c>
      <c r="BM167" s="213" t="s">
        <v>1695</v>
      </c>
    </row>
    <row r="168" spans="1:65" s="2" customFormat="1" ht="21.75" customHeight="1">
      <c r="A168" s="33"/>
      <c r="B168" s="34"/>
      <c r="C168" s="201" t="s">
        <v>269</v>
      </c>
      <c r="D168" s="201" t="s">
        <v>149</v>
      </c>
      <c r="E168" s="202" t="s">
        <v>1384</v>
      </c>
      <c r="F168" s="203" t="s">
        <v>1385</v>
      </c>
      <c r="G168" s="204" t="s">
        <v>186</v>
      </c>
      <c r="H168" s="205">
        <v>84.78</v>
      </c>
      <c r="I168" s="206"/>
      <c r="J168" s="207">
        <f t="shared" si="0"/>
        <v>0</v>
      </c>
      <c r="K168" s="208"/>
      <c r="L168" s="38"/>
      <c r="M168" s="209" t="s">
        <v>1</v>
      </c>
      <c r="N168" s="210" t="s">
        <v>43</v>
      </c>
      <c r="O168" s="70"/>
      <c r="P168" s="211">
        <f t="shared" si="1"/>
        <v>0</v>
      </c>
      <c r="Q168" s="211">
        <v>0.0002</v>
      </c>
      <c r="R168" s="211">
        <f t="shared" si="2"/>
        <v>0.016956000000000002</v>
      </c>
      <c r="S168" s="211">
        <v>0</v>
      </c>
      <c r="T168" s="212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13" t="s">
        <v>226</v>
      </c>
      <c r="AT168" s="213" t="s">
        <v>149</v>
      </c>
      <c r="AU168" s="213" t="s">
        <v>88</v>
      </c>
      <c r="AY168" s="16" t="s">
        <v>148</v>
      </c>
      <c r="BE168" s="214">
        <f t="shared" si="4"/>
        <v>0</v>
      </c>
      <c r="BF168" s="214">
        <f t="shared" si="5"/>
        <v>0</v>
      </c>
      <c r="BG168" s="214">
        <f t="shared" si="6"/>
        <v>0</v>
      </c>
      <c r="BH168" s="214">
        <f t="shared" si="7"/>
        <v>0</v>
      </c>
      <c r="BI168" s="214">
        <f t="shared" si="8"/>
        <v>0</v>
      </c>
      <c r="BJ168" s="16" t="s">
        <v>86</v>
      </c>
      <c r="BK168" s="214">
        <f t="shared" si="9"/>
        <v>0</v>
      </c>
      <c r="BL168" s="16" t="s">
        <v>226</v>
      </c>
      <c r="BM168" s="213" t="s">
        <v>1696</v>
      </c>
    </row>
    <row r="169" spans="1:65" s="2" customFormat="1" ht="21.75" customHeight="1">
      <c r="A169" s="33"/>
      <c r="B169" s="34"/>
      <c r="C169" s="201" t="s">
        <v>275</v>
      </c>
      <c r="D169" s="201" t="s">
        <v>149</v>
      </c>
      <c r="E169" s="202" t="s">
        <v>1697</v>
      </c>
      <c r="F169" s="203" t="s">
        <v>1698</v>
      </c>
      <c r="G169" s="204" t="s">
        <v>186</v>
      </c>
      <c r="H169" s="205">
        <v>157.5</v>
      </c>
      <c r="I169" s="206"/>
      <c r="J169" s="207">
        <f t="shared" si="0"/>
        <v>0</v>
      </c>
      <c r="K169" s="208"/>
      <c r="L169" s="38"/>
      <c r="M169" s="209" t="s">
        <v>1</v>
      </c>
      <c r="N169" s="210" t="s">
        <v>43</v>
      </c>
      <c r="O169" s="70"/>
      <c r="P169" s="211">
        <f t="shared" si="1"/>
        <v>0</v>
      </c>
      <c r="Q169" s="211">
        <v>0.0002</v>
      </c>
      <c r="R169" s="211">
        <f t="shared" si="2"/>
        <v>0.0315</v>
      </c>
      <c r="S169" s="211">
        <v>0</v>
      </c>
      <c r="T169" s="212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3" t="s">
        <v>226</v>
      </c>
      <c r="AT169" s="213" t="s">
        <v>149</v>
      </c>
      <c r="AU169" s="213" t="s">
        <v>88</v>
      </c>
      <c r="AY169" s="16" t="s">
        <v>148</v>
      </c>
      <c r="BE169" s="214">
        <f t="shared" si="4"/>
        <v>0</v>
      </c>
      <c r="BF169" s="214">
        <f t="shared" si="5"/>
        <v>0</v>
      </c>
      <c r="BG169" s="214">
        <f t="shared" si="6"/>
        <v>0</v>
      </c>
      <c r="BH169" s="214">
        <f t="shared" si="7"/>
        <v>0</v>
      </c>
      <c r="BI169" s="214">
        <f t="shared" si="8"/>
        <v>0</v>
      </c>
      <c r="BJ169" s="16" t="s">
        <v>86</v>
      </c>
      <c r="BK169" s="214">
        <f t="shared" si="9"/>
        <v>0</v>
      </c>
      <c r="BL169" s="16" t="s">
        <v>226</v>
      </c>
      <c r="BM169" s="213" t="s">
        <v>1699</v>
      </c>
    </row>
    <row r="170" spans="1:65" s="2" customFormat="1" ht="21.75" customHeight="1">
      <c r="A170" s="33"/>
      <c r="B170" s="34"/>
      <c r="C170" s="201" t="s">
        <v>281</v>
      </c>
      <c r="D170" s="201" t="s">
        <v>149</v>
      </c>
      <c r="E170" s="202" t="s">
        <v>1700</v>
      </c>
      <c r="F170" s="203" t="s">
        <v>1701</v>
      </c>
      <c r="G170" s="204" t="s">
        <v>186</v>
      </c>
      <c r="H170" s="205">
        <v>84.78</v>
      </c>
      <c r="I170" s="206"/>
      <c r="J170" s="207">
        <f t="shared" si="0"/>
        <v>0</v>
      </c>
      <c r="K170" s="208"/>
      <c r="L170" s="38"/>
      <c r="M170" s="209" t="s">
        <v>1</v>
      </c>
      <c r="N170" s="210" t="s">
        <v>43</v>
      </c>
      <c r="O170" s="70"/>
      <c r="P170" s="211">
        <f t="shared" si="1"/>
        <v>0</v>
      </c>
      <c r="Q170" s="211">
        <v>0.0004</v>
      </c>
      <c r="R170" s="211">
        <f t="shared" si="2"/>
        <v>0.033912000000000005</v>
      </c>
      <c r="S170" s="211">
        <v>0</v>
      </c>
      <c r="T170" s="212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13" t="s">
        <v>226</v>
      </c>
      <c r="AT170" s="213" t="s">
        <v>149</v>
      </c>
      <c r="AU170" s="213" t="s">
        <v>88</v>
      </c>
      <c r="AY170" s="16" t="s">
        <v>148</v>
      </c>
      <c r="BE170" s="214">
        <f t="shared" si="4"/>
        <v>0</v>
      </c>
      <c r="BF170" s="214">
        <f t="shared" si="5"/>
        <v>0</v>
      </c>
      <c r="BG170" s="214">
        <f t="shared" si="6"/>
        <v>0</v>
      </c>
      <c r="BH170" s="214">
        <f t="shared" si="7"/>
        <v>0</v>
      </c>
      <c r="BI170" s="214">
        <f t="shared" si="8"/>
        <v>0</v>
      </c>
      <c r="BJ170" s="16" t="s">
        <v>86</v>
      </c>
      <c r="BK170" s="214">
        <f t="shared" si="9"/>
        <v>0</v>
      </c>
      <c r="BL170" s="16" t="s">
        <v>226</v>
      </c>
      <c r="BM170" s="213" t="s">
        <v>1702</v>
      </c>
    </row>
    <row r="171" spans="1:65" s="2" customFormat="1" ht="21.75" customHeight="1">
      <c r="A171" s="33"/>
      <c r="B171" s="34"/>
      <c r="C171" s="201" t="s">
        <v>286</v>
      </c>
      <c r="D171" s="201" t="s">
        <v>149</v>
      </c>
      <c r="E171" s="202" t="s">
        <v>1703</v>
      </c>
      <c r="F171" s="203" t="s">
        <v>1704</v>
      </c>
      <c r="G171" s="204" t="s">
        <v>186</v>
      </c>
      <c r="H171" s="205">
        <v>157.5</v>
      </c>
      <c r="I171" s="206"/>
      <c r="J171" s="207">
        <f t="shared" si="0"/>
        <v>0</v>
      </c>
      <c r="K171" s="208"/>
      <c r="L171" s="38"/>
      <c r="M171" s="259" t="s">
        <v>1</v>
      </c>
      <c r="N171" s="260" t="s">
        <v>43</v>
      </c>
      <c r="O171" s="257"/>
      <c r="P171" s="261">
        <f t="shared" si="1"/>
        <v>0</v>
      </c>
      <c r="Q171" s="261">
        <v>0.00029</v>
      </c>
      <c r="R171" s="261">
        <f t="shared" si="2"/>
        <v>0.045675</v>
      </c>
      <c r="S171" s="261">
        <v>0</v>
      </c>
      <c r="T171" s="262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3" t="s">
        <v>226</v>
      </c>
      <c r="AT171" s="213" t="s">
        <v>149</v>
      </c>
      <c r="AU171" s="213" t="s">
        <v>88</v>
      </c>
      <c r="AY171" s="16" t="s">
        <v>148</v>
      </c>
      <c r="BE171" s="214">
        <f t="shared" si="4"/>
        <v>0</v>
      </c>
      <c r="BF171" s="214">
        <f t="shared" si="5"/>
        <v>0</v>
      </c>
      <c r="BG171" s="214">
        <f t="shared" si="6"/>
        <v>0</v>
      </c>
      <c r="BH171" s="214">
        <f t="shared" si="7"/>
        <v>0</v>
      </c>
      <c r="BI171" s="214">
        <f t="shared" si="8"/>
        <v>0</v>
      </c>
      <c r="BJ171" s="16" t="s">
        <v>86</v>
      </c>
      <c r="BK171" s="214">
        <f t="shared" si="9"/>
        <v>0</v>
      </c>
      <c r="BL171" s="16" t="s">
        <v>226</v>
      </c>
      <c r="BM171" s="213" t="s">
        <v>1705</v>
      </c>
    </row>
    <row r="172" spans="1:31" s="2" customFormat="1" ht="6.95" customHeight="1">
      <c r="A172" s="33"/>
      <c r="B172" s="53"/>
      <c r="C172" s="54"/>
      <c r="D172" s="54"/>
      <c r="E172" s="54"/>
      <c r="F172" s="54"/>
      <c r="G172" s="54"/>
      <c r="H172" s="54"/>
      <c r="I172" s="151"/>
      <c r="J172" s="54"/>
      <c r="K172" s="54"/>
      <c r="L172" s="38"/>
      <c r="M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</sheetData>
  <sheetProtection algorithmName="SHA-512" hashValue="GtpXOUnJeWxAgMv5yrExPPNZC2brARPbI1YcEUDUOr6jgBgRnh9qyRGORkOpXmLfUTWJEYThihOlFow7NONyXA==" saltValue="9E7RLDhOitZV32YIhUQbu81NsRweGPb5Nh7bectXc223LiD1LPKSNWmHqb5dgYfnSER+sjiTeGEjHr7EIlOKNQ==" spinCount="100000" sheet="1" objects="1" scenarios="1" formatColumns="0" formatRows="0" autoFilter="0"/>
  <autoFilter ref="C124:K171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7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6" t="s">
        <v>106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24.95" customHeight="1">
      <c r="B4" s="19"/>
      <c r="D4" s="111" t="s">
        <v>111</v>
      </c>
      <c r="I4" s="107"/>
      <c r="L4" s="19"/>
      <c r="M4" s="112" t="s">
        <v>10</v>
      </c>
      <c r="AT4" s="16" t="s">
        <v>4</v>
      </c>
    </row>
    <row r="5" spans="2:12" s="1" customFormat="1" ht="6.95" customHeight="1">
      <c r="B5" s="19"/>
      <c r="I5" s="107"/>
      <c r="L5" s="19"/>
    </row>
    <row r="6" spans="2:12" s="1" customFormat="1" ht="12" customHeight="1">
      <c r="B6" s="19"/>
      <c r="D6" s="113" t="s">
        <v>16</v>
      </c>
      <c r="I6" s="107"/>
      <c r="L6" s="19"/>
    </row>
    <row r="7" spans="2:12" s="1" customFormat="1" ht="16.5" customHeight="1">
      <c r="B7" s="19"/>
      <c r="E7" s="309" t="str">
        <f>'Rekapitulace zakázky'!K6</f>
        <v>Nové Strašecí ON - oprava</v>
      </c>
      <c r="F7" s="310"/>
      <c r="G7" s="310"/>
      <c r="H7" s="310"/>
      <c r="I7" s="107"/>
      <c r="L7" s="19"/>
    </row>
    <row r="8" spans="1:31" s="2" customFormat="1" ht="12" customHeight="1">
      <c r="A8" s="33"/>
      <c r="B8" s="38"/>
      <c r="C8" s="33"/>
      <c r="D8" s="113" t="s">
        <v>112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11" t="s">
        <v>1706</v>
      </c>
      <c r="F9" s="312"/>
      <c r="G9" s="312"/>
      <c r="H9" s="312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3" t="s">
        <v>20</v>
      </c>
      <c r="E12" s="33"/>
      <c r="F12" s="115" t="s">
        <v>33</v>
      </c>
      <c r="G12" s="33"/>
      <c r="H12" s="33"/>
      <c r="I12" s="116" t="s">
        <v>22</v>
      </c>
      <c r="J12" s="117" t="str">
        <f>'Rekapitulace zakázky'!AN8</f>
        <v>25. 2. 2020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tr">
        <f>IF('Rekapitulace zakázky'!AN10="","",'Rekapitulace zakázky'!AN10)</f>
        <v>70994234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5" t="str">
        <f>IF('Rekapitulace zakázky'!E11="","",'Rekapitulace zakázky'!E11)</f>
        <v>Správa železnic, státní organizace</v>
      </c>
      <c r="F15" s="33"/>
      <c r="G15" s="33"/>
      <c r="H15" s="33"/>
      <c r="I15" s="116" t="s">
        <v>28</v>
      </c>
      <c r="J15" s="115" t="str">
        <f>IF('Rekapitulace zakázky'!AN11="","",'Rekapitulace zakázky'!AN11)</f>
        <v>CZ70994234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3" t="s">
        <v>30</v>
      </c>
      <c r="E17" s="33"/>
      <c r="F17" s="33"/>
      <c r="G17" s="33"/>
      <c r="H17" s="33"/>
      <c r="I17" s="116" t="s">
        <v>25</v>
      </c>
      <c r="J17" s="29" t="str">
        <f>'Rekapitulace zakázky'!AN13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13" t="str">
        <f>'Rekapitulace zakázky'!E14</f>
        <v>Vyplň údaj</v>
      </c>
      <c r="F18" s="314"/>
      <c r="G18" s="314"/>
      <c r="H18" s="314"/>
      <c r="I18" s="116" t="s">
        <v>28</v>
      </c>
      <c r="J18" s="29" t="str">
        <f>'Rekapitulace zakázky'!AN14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3" t="s">
        <v>32</v>
      </c>
      <c r="E20" s="33"/>
      <c r="F20" s="33"/>
      <c r="G20" s="33"/>
      <c r="H20" s="33"/>
      <c r="I20" s="116" t="s">
        <v>25</v>
      </c>
      <c r="J20" s="115" t="str">
        <f>IF('Rekapitulace zakázky'!AN16="","",'Rekapitulace zakázky'!AN16)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5" t="str">
        <f>IF('Rekapitulace zakázky'!E17="","",'Rekapitulace zakázky'!E17)</f>
        <v xml:space="preserve"> </v>
      </c>
      <c r="F21" s="33"/>
      <c r="G21" s="33"/>
      <c r="H21" s="33"/>
      <c r="I21" s="116" t="s">
        <v>28</v>
      </c>
      <c r="J21" s="115" t="str">
        <f>IF('Rekapitulace zakázky'!AN17="","",'Rekapitulace zakázky'!AN17)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3" t="s">
        <v>35</v>
      </c>
      <c r="E23" s="33"/>
      <c r="F23" s="33"/>
      <c r="G23" s="33"/>
      <c r="H23" s="33"/>
      <c r="I23" s="116" t="s">
        <v>25</v>
      </c>
      <c r="J23" s="115" t="str">
        <f>IF('Rekapitulace zakázky'!AN19="","",'Rekapitulace zakázky'!AN19)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5" t="str">
        <f>IF('Rekapitulace zakázky'!E20="","",'Rekapitulace zakázky'!E20)</f>
        <v>L. Ulrich, DiS</v>
      </c>
      <c r="F24" s="33"/>
      <c r="G24" s="33"/>
      <c r="H24" s="33"/>
      <c r="I24" s="116" t="s">
        <v>28</v>
      </c>
      <c r="J24" s="115" t="str">
        <f>IF('Rekapitulace zakázky'!AN20="","",'Rekapitulace zakázky'!AN20)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8"/>
      <c r="B27" s="119"/>
      <c r="C27" s="118"/>
      <c r="D27" s="118"/>
      <c r="E27" s="315" t="s">
        <v>1</v>
      </c>
      <c r="F27" s="315"/>
      <c r="G27" s="315"/>
      <c r="H27" s="315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ROUND(J122,2)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8" t="s">
        <v>42</v>
      </c>
      <c r="E33" s="113" t="s">
        <v>43</v>
      </c>
      <c r="F33" s="129">
        <f>ROUND((SUM(BE122:BE207)),2)</f>
        <v>0</v>
      </c>
      <c r="G33" s="33"/>
      <c r="H33" s="33"/>
      <c r="I33" s="130">
        <v>0.21</v>
      </c>
      <c r="J33" s="129">
        <f>ROUND(((SUM(BE122:BE207))*I33),2)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3" t="s">
        <v>44</v>
      </c>
      <c r="F34" s="129">
        <f>ROUND((SUM(BF122:BF207)),2)</f>
        <v>0</v>
      </c>
      <c r="G34" s="33"/>
      <c r="H34" s="33"/>
      <c r="I34" s="130">
        <v>0.15</v>
      </c>
      <c r="J34" s="129">
        <f>ROUND(((SUM(BF122:BF207))*I34),2)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3" t="s">
        <v>45</v>
      </c>
      <c r="F35" s="129">
        <f>ROUND((SUM(BG122:BG207)),2)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3" t="s">
        <v>46</v>
      </c>
      <c r="F36" s="129">
        <f>ROUND((SUM(BH122:BH207)),2)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3" t="s">
        <v>47</v>
      </c>
      <c r="F37" s="129">
        <f>ROUND((SUM(BI122:BI207)),2)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I41" s="107"/>
      <c r="L41" s="19"/>
    </row>
    <row r="42" spans="2:12" s="1" customFormat="1" ht="14.45" customHeight="1">
      <c r="B42" s="19"/>
      <c r="I42" s="107"/>
      <c r="L42" s="19"/>
    </row>
    <row r="43" spans="2:12" s="1" customFormat="1" ht="14.45" customHeight="1">
      <c r="B43" s="19"/>
      <c r="I43" s="107"/>
      <c r="L43" s="19"/>
    </row>
    <row r="44" spans="2:12" s="1" customFormat="1" ht="14.45" customHeight="1">
      <c r="B44" s="19"/>
      <c r="I44" s="107"/>
      <c r="L44" s="19"/>
    </row>
    <row r="45" spans="2:12" s="1" customFormat="1" ht="14.45" customHeight="1">
      <c r="B45" s="19"/>
      <c r="I45" s="107"/>
      <c r="L45" s="19"/>
    </row>
    <row r="46" spans="2:12" s="1" customFormat="1" ht="14.45" customHeight="1">
      <c r="B46" s="19"/>
      <c r="I46" s="107"/>
      <c r="L46" s="19"/>
    </row>
    <row r="47" spans="2:12" s="1" customFormat="1" ht="14.45" customHeight="1">
      <c r="B47" s="19"/>
      <c r="I47" s="107"/>
      <c r="L47" s="19"/>
    </row>
    <row r="48" spans="2:12" s="1" customFormat="1" ht="14.45" customHeight="1">
      <c r="B48" s="19"/>
      <c r="I48" s="107"/>
      <c r="L48" s="19"/>
    </row>
    <row r="49" spans="2:12" s="1" customFormat="1" ht="14.45" customHeight="1">
      <c r="B49" s="19"/>
      <c r="I49" s="107"/>
      <c r="L49" s="19"/>
    </row>
    <row r="50" spans="2:12" s="2" customFormat="1" ht="14.45" customHeight="1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7" t="str">
        <f>E7</f>
        <v>Nové Strašecí ON - oprava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112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86" t="str">
        <f>E9</f>
        <v>007 - Elektroinstalace a hromosvod (SEE)</v>
      </c>
      <c r="F87" s="306"/>
      <c r="G87" s="306"/>
      <c r="H87" s="306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116" t="s">
        <v>22</v>
      </c>
      <c r="J89" s="65" t="str">
        <f>IF(J12="","",J12)</f>
        <v>25. 2. 2020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Správa železnic, státní organizace</v>
      </c>
      <c r="G91" s="35"/>
      <c r="H91" s="35"/>
      <c r="I91" s="116" t="s">
        <v>32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30</v>
      </c>
      <c r="D92" s="35"/>
      <c r="E92" s="35"/>
      <c r="F92" s="26" t="str">
        <f>IF(E18="","",E18)</f>
        <v>Vyplň údaj</v>
      </c>
      <c r="G92" s="35"/>
      <c r="H92" s="35"/>
      <c r="I92" s="116" t="s">
        <v>35</v>
      </c>
      <c r="J92" s="31" t="str">
        <f>E24</f>
        <v>L. Ulrich, DiS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55" t="s">
        <v>115</v>
      </c>
      <c r="D94" s="156"/>
      <c r="E94" s="156"/>
      <c r="F94" s="156"/>
      <c r="G94" s="156"/>
      <c r="H94" s="156"/>
      <c r="I94" s="157"/>
      <c r="J94" s="158" t="s">
        <v>116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59" t="s">
        <v>117</v>
      </c>
      <c r="D96" s="35"/>
      <c r="E96" s="35"/>
      <c r="F96" s="35"/>
      <c r="G96" s="35"/>
      <c r="H96" s="35"/>
      <c r="I96" s="114"/>
      <c r="J96" s="83">
        <f>J122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118</v>
      </c>
    </row>
    <row r="97" spans="2:12" s="9" customFormat="1" ht="24.95" customHeight="1">
      <c r="B97" s="160"/>
      <c r="C97" s="161"/>
      <c r="D97" s="162" t="s">
        <v>1707</v>
      </c>
      <c r="E97" s="163"/>
      <c r="F97" s="163"/>
      <c r="G97" s="163"/>
      <c r="H97" s="163"/>
      <c r="I97" s="164"/>
      <c r="J97" s="165">
        <f>J123</f>
        <v>0</v>
      </c>
      <c r="K97" s="161"/>
      <c r="L97" s="166"/>
    </row>
    <row r="98" spans="2:12" s="9" customFormat="1" ht="24.95" customHeight="1">
      <c r="B98" s="160"/>
      <c r="C98" s="161"/>
      <c r="D98" s="162" t="s">
        <v>1708</v>
      </c>
      <c r="E98" s="163"/>
      <c r="F98" s="163"/>
      <c r="G98" s="163"/>
      <c r="H98" s="163"/>
      <c r="I98" s="164"/>
      <c r="J98" s="165">
        <f>J163</f>
        <v>0</v>
      </c>
      <c r="K98" s="161"/>
      <c r="L98" s="166"/>
    </row>
    <row r="99" spans="2:12" s="9" customFormat="1" ht="24.95" customHeight="1">
      <c r="B99" s="160"/>
      <c r="C99" s="161"/>
      <c r="D99" s="162" t="s">
        <v>1709</v>
      </c>
      <c r="E99" s="163"/>
      <c r="F99" s="163"/>
      <c r="G99" s="163"/>
      <c r="H99" s="163"/>
      <c r="I99" s="164"/>
      <c r="J99" s="165">
        <f>J167</f>
        <v>0</v>
      </c>
      <c r="K99" s="161"/>
      <c r="L99" s="166"/>
    </row>
    <row r="100" spans="2:12" s="9" customFormat="1" ht="24.95" customHeight="1">
      <c r="B100" s="160"/>
      <c r="C100" s="161"/>
      <c r="D100" s="162" t="s">
        <v>1710</v>
      </c>
      <c r="E100" s="163"/>
      <c r="F100" s="163"/>
      <c r="G100" s="163"/>
      <c r="H100" s="163"/>
      <c r="I100" s="164"/>
      <c r="J100" s="165">
        <f>J173</f>
        <v>0</v>
      </c>
      <c r="K100" s="161"/>
      <c r="L100" s="166"/>
    </row>
    <row r="101" spans="2:12" s="9" customFormat="1" ht="24.95" customHeight="1">
      <c r="B101" s="160"/>
      <c r="C101" s="161"/>
      <c r="D101" s="162" t="s">
        <v>1711</v>
      </c>
      <c r="E101" s="163"/>
      <c r="F101" s="163"/>
      <c r="G101" s="163"/>
      <c r="H101" s="163"/>
      <c r="I101" s="164"/>
      <c r="J101" s="165">
        <f>J196</f>
        <v>0</v>
      </c>
      <c r="K101" s="161"/>
      <c r="L101" s="166"/>
    </row>
    <row r="102" spans="2:12" s="9" customFormat="1" ht="24.95" customHeight="1">
      <c r="B102" s="160"/>
      <c r="C102" s="161"/>
      <c r="D102" s="162" t="s">
        <v>1712</v>
      </c>
      <c r="E102" s="163"/>
      <c r="F102" s="163"/>
      <c r="G102" s="163"/>
      <c r="H102" s="163"/>
      <c r="I102" s="164"/>
      <c r="J102" s="165">
        <f>J203</f>
        <v>0</v>
      </c>
      <c r="K102" s="161"/>
      <c r="L102" s="166"/>
    </row>
    <row r="103" spans="1:31" s="2" customFormat="1" ht="21.75" customHeight="1">
      <c r="A103" s="33"/>
      <c r="B103" s="34"/>
      <c r="C103" s="35"/>
      <c r="D103" s="35"/>
      <c r="E103" s="35"/>
      <c r="F103" s="35"/>
      <c r="G103" s="35"/>
      <c r="H103" s="35"/>
      <c r="I103" s="114"/>
      <c r="J103" s="35"/>
      <c r="K103" s="35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53"/>
      <c r="C104" s="54"/>
      <c r="D104" s="54"/>
      <c r="E104" s="54"/>
      <c r="F104" s="54"/>
      <c r="G104" s="54"/>
      <c r="H104" s="54"/>
      <c r="I104" s="151"/>
      <c r="J104" s="54"/>
      <c r="K104" s="54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5"/>
      <c r="C108" s="56"/>
      <c r="D108" s="56"/>
      <c r="E108" s="56"/>
      <c r="F108" s="56"/>
      <c r="G108" s="56"/>
      <c r="H108" s="56"/>
      <c r="I108" s="154"/>
      <c r="J108" s="56"/>
      <c r="K108" s="56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132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5"/>
      <c r="D110" s="35"/>
      <c r="E110" s="35"/>
      <c r="F110" s="35"/>
      <c r="G110" s="35"/>
      <c r="H110" s="35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16</v>
      </c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5"/>
      <c r="D112" s="35"/>
      <c r="E112" s="307" t="str">
        <f>E7</f>
        <v>Nové Strašecí ON - oprava</v>
      </c>
      <c r="F112" s="308"/>
      <c r="G112" s="308"/>
      <c r="H112" s="308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112</v>
      </c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5"/>
      <c r="D114" s="35"/>
      <c r="E114" s="286" t="str">
        <f>E9</f>
        <v>007 - Elektroinstalace a hromosvod (SEE)</v>
      </c>
      <c r="F114" s="306"/>
      <c r="G114" s="306"/>
      <c r="H114" s="306"/>
      <c r="I114" s="114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114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5"/>
      <c r="E116" s="35"/>
      <c r="F116" s="26" t="str">
        <f>F12</f>
        <v xml:space="preserve"> </v>
      </c>
      <c r="G116" s="35"/>
      <c r="H116" s="35"/>
      <c r="I116" s="116" t="s">
        <v>22</v>
      </c>
      <c r="J116" s="65" t="str">
        <f>IF(J12="","",J12)</f>
        <v>25. 2. 2020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5"/>
      <c r="D117" s="35"/>
      <c r="E117" s="35"/>
      <c r="F117" s="35"/>
      <c r="G117" s="35"/>
      <c r="H117" s="35"/>
      <c r="I117" s="114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24</v>
      </c>
      <c r="D118" s="35"/>
      <c r="E118" s="35"/>
      <c r="F118" s="26" t="str">
        <f>E15</f>
        <v>Správa železnic, státní organizace</v>
      </c>
      <c r="G118" s="35"/>
      <c r="H118" s="35"/>
      <c r="I118" s="116" t="s">
        <v>32</v>
      </c>
      <c r="J118" s="31" t="str">
        <f>E21</f>
        <v xml:space="preserve"> 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30</v>
      </c>
      <c r="D119" s="35"/>
      <c r="E119" s="35"/>
      <c r="F119" s="26" t="str">
        <f>IF(E18="","",E18)</f>
        <v>Vyplň údaj</v>
      </c>
      <c r="G119" s="35"/>
      <c r="H119" s="35"/>
      <c r="I119" s="116" t="s">
        <v>35</v>
      </c>
      <c r="J119" s="31" t="str">
        <f>E24</f>
        <v>L. Ulrich, DiS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5"/>
      <c r="D120" s="35"/>
      <c r="E120" s="35"/>
      <c r="F120" s="35"/>
      <c r="G120" s="35"/>
      <c r="H120" s="35"/>
      <c r="I120" s="114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74"/>
      <c r="B121" s="175"/>
      <c r="C121" s="176" t="s">
        <v>133</v>
      </c>
      <c r="D121" s="177" t="s">
        <v>63</v>
      </c>
      <c r="E121" s="177" t="s">
        <v>59</v>
      </c>
      <c r="F121" s="177" t="s">
        <v>60</v>
      </c>
      <c r="G121" s="177" t="s">
        <v>134</v>
      </c>
      <c r="H121" s="177" t="s">
        <v>135</v>
      </c>
      <c r="I121" s="178" t="s">
        <v>136</v>
      </c>
      <c r="J121" s="179" t="s">
        <v>116</v>
      </c>
      <c r="K121" s="180" t="s">
        <v>137</v>
      </c>
      <c r="L121" s="181"/>
      <c r="M121" s="74" t="s">
        <v>1</v>
      </c>
      <c r="N121" s="75" t="s">
        <v>42</v>
      </c>
      <c r="O121" s="75" t="s">
        <v>138</v>
      </c>
      <c r="P121" s="75" t="s">
        <v>139</v>
      </c>
      <c r="Q121" s="75" t="s">
        <v>140</v>
      </c>
      <c r="R121" s="75" t="s">
        <v>141</v>
      </c>
      <c r="S121" s="75" t="s">
        <v>142</v>
      </c>
      <c r="T121" s="76" t="s">
        <v>143</v>
      </c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</row>
    <row r="122" spans="1:63" s="2" customFormat="1" ht="22.9" customHeight="1">
      <c r="A122" s="33"/>
      <c r="B122" s="34"/>
      <c r="C122" s="81" t="s">
        <v>144</v>
      </c>
      <c r="D122" s="35"/>
      <c r="E122" s="35"/>
      <c r="F122" s="35"/>
      <c r="G122" s="35"/>
      <c r="H122" s="35"/>
      <c r="I122" s="114"/>
      <c r="J122" s="182">
        <f>BK122</f>
        <v>0</v>
      </c>
      <c r="K122" s="35"/>
      <c r="L122" s="38"/>
      <c r="M122" s="77"/>
      <c r="N122" s="183"/>
      <c r="O122" s="78"/>
      <c r="P122" s="184">
        <f>P123+P163+P167+P173+P196+P203</f>
        <v>0</v>
      </c>
      <c r="Q122" s="78"/>
      <c r="R122" s="184">
        <f>R123+R163+R167+R173+R196+R203</f>
        <v>0</v>
      </c>
      <c r="S122" s="78"/>
      <c r="T122" s="185">
        <f>T123+T163+T167+T173+T196+T203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77</v>
      </c>
      <c r="AU122" s="16" t="s">
        <v>118</v>
      </c>
      <c r="BK122" s="186">
        <f>BK123+BK163+BK167+BK173+BK196+BK203</f>
        <v>0</v>
      </c>
    </row>
    <row r="123" spans="2:63" s="12" customFormat="1" ht="25.9" customHeight="1">
      <c r="B123" s="187"/>
      <c r="C123" s="188"/>
      <c r="D123" s="189" t="s">
        <v>77</v>
      </c>
      <c r="E123" s="190" t="s">
        <v>1713</v>
      </c>
      <c r="F123" s="190" t="s">
        <v>1714</v>
      </c>
      <c r="G123" s="188"/>
      <c r="H123" s="188"/>
      <c r="I123" s="191"/>
      <c r="J123" s="192">
        <f>BK123</f>
        <v>0</v>
      </c>
      <c r="K123" s="188"/>
      <c r="L123" s="193"/>
      <c r="M123" s="194"/>
      <c r="N123" s="195"/>
      <c r="O123" s="195"/>
      <c r="P123" s="196">
        <f>SUM(P124:P162)</f>
        <v>0</v>
      </c>
      <c r="Q123" s="195"/>
      <c r="R123" s="196">
        <f>SUM(R124:R162)</f>
        <v>0</v>
      </c>
      <c r="S123" s="195"/>
      <c r="T123" s="197">
        <f>SUM(T124:T162)</f>
        <v>0</v>
      </c>
      <c r="AR123" s="198" t="s">
        <v>86</v>
      </c>
      <c r="AT123" s="199" t="s">
        <v>77</v>
      </c>
      <c r="AU123" s="199" t="s">
        <v>78</v>
      </c>
      <c r="AY123" s="198" t="s">
        <v>148</v>
      </c>
      <c r="BK123" s="200">
        <f>SUM(BK124:BK162)</f>
        <v>0</v>
      </c>
    </row>
    <row r="124" spans="1:65" s="2" customFormat="1" ht="16.5" customHeight="1">
      <c r="A124" s="33"/>
      <c r="B124" s="34"/>
      <c r="C124" s="201" t="s">
        <v>86</v>
      </c>
      <c r="D124" s="201" t="s">
        <v>149</v>
      </c>
      <c r="E124" s="202" t="s">
        <v>1715</v>
      </c>
      <c r="F124" s="203" t="s">
        <v>1716</v>
      </c>
      <c r="G124" s="204" t="s">
        <v>762</v>
      </c>
      <c r="H124" s="205">
        <v>1</v>
      </c>
      <c r="I124" s="206"/>
      <c r="J124" s="207">
        <f aca="true" t="shared" si="0" ref="J124:J137">ROUND(I124*H124,2)</f>
        <v>0</v>
      </c>
      <c r="K124" s="208"/>
      <c r="L124" s="38"/>
      <c r="M124" s="209" t="s">
        <v>1</v>
      </c>
      <c r="N124" s="210" t="s">
        <v>43</v>
      </c>
      <c r="O124" s="70"/>
      <c r="P124" s="211">
        <f aca="true" t="shared" si="1" ref="P124:P137">O124*H124</f>
        <v>0</v>
      </c>
      <c r="Q124" s="211">
        <v>0</v>
      </c>
      <c r="R124" s="211">
        <f aca="true" t="shared" si="2" ref="R124:R137">Q124*H124</f>
        <v>0</v>
      </c>
      <c r="S124" s="211">
        <v>0</v>
      </c>
      <c r="T124" s="212">
        <f aca="true" t="shared" si="3" ref="T124:T137"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3" t="s">
        <v>147</v>
      </c>
      <c r="AT124" s="213" t="s">
        <v>149</v>
      </c>
      <c r="AU124" s="213" t="s">
        <v>86</v>
      </c>
      <c r="AY124" s="16" t="s">
        <v>148</v>
      </c>
      <c r="BE124" s="214">
        <f aca="true" t="shared" si="4" ref="BE124:BE137">IF(N124="základní",J124,0)</f>
        <v>0</v>
      </c>
      <c r="BF124" s="214">
        <f aca="true" t="shared" si="5" ref="BF124:BF137">IF(N124="snížená",J124,0)</f>
        <v>0</v>
      </c>
      <c r="BG124" s="214">
        <f aca="true" t="shared" si="6" ref="BG124:BG137">IF(N124="zákl. přenesená",J124,0)</f>
        <v>0</v>
      </c>
      <c r="BH124" s="214">
        <f aca="true" t="shared" si="7" ref="BH124:BH137">IF(N124="sníž. přenesená",J124,0)</f>
        <v>0</v>
      </c>
      <c r="BI124" s="214">
        <f aca="true" t="shared" si="8" ref="BI124:BI137">IF(N124="nulová",J124,0)</f>
        <v>0</v>
      </c>
      <c r="BJ124" s="16" t="s">
        <v>86</v>
      </c>
      <c r="BK124" s="214">
        <f aca="true" t="shared" si="9" ref="BK124:BK137">ROUND(I124*H124,2)</f>
        <v>0</v>
      </c>
      <c r="BL124" s="16" t="s">
        <v>147</v>
      </c>
      <c r="BM124" s="213" t="s">
        <v>1717</v>
      </c>
    </row>
    <row r="125" spans="1:65" s="2" customFormat="1" ht="16.5" customHeight="1">
      <c r="A125" s="33"/>
      <c r="B125" s="34"/>
      <c r="C125" s="201" t="s">
        <v>88</v>
      </c>
      <c r="D125" s="201" t="s">
        <v>149</v>
      </c>
      <c r="E125" s="202" t="s">
        <v>1718</v>
      </c>
      <c r="F125" s="203" t="s">
        <v>1719</v>
      </c>
      <c r="G125" s="204" t="s">
        <v>762</v>
      </c>
      <c r="H125" s="205">
        <v>1</v>
      </c>
      <c r="I125" s="206"/>
      <c r="J125" s="207">
        <f t="shared" si="0"/>
        <v>0</v>
      </c>
      <c r="K125" s="208"/>
      <c r="L125" s="38"/>
      <c r="M125" s="209" t="s">
        <v>1</v>
      </c>
      <c r="N125" s="210" t="s">
        <v>43</v>
      </c>
      <c r="O125" s="70"/>
      <c r="P125" s="211">
        <f t="shared" si="1"/>
        <v>0</v>
      </c>
      <c r="Q125" s="211">
        <v>0</v>
      </c>
      <c r="R125" s="211">
        <f t="shared" si="2"/>
        <v>0</v>
      </c>
      <c r="S125" s="211">
        <v>0</v>
      </c>
      <c r="T125" s="212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3" t="s">
        <v>147</v>
      </c>
      <c r="AT125" s="213" t="s">
        <v>149</v>
      </c>
      <c r="AU125" s="213" t="s">
        <v>86</v>
      </c>
      <c r="AY125" s="16" t="s">
        <v>148</v>
      </c>
      <c r="BE125" s="214">
        <f t="shared" si="4"/>
        <v>0</v>
      </c>
      <c r="BF125" s="214">
        <f t="shared" si="5"/>
        <v>0</v>
      </c>
      <c r="BG125" s="214">
        <f t="shared" si="6"/>
        <v>0</v>
      </c>
      <c r="BH125" s="214">
        <f t="shared" si="7"/>
        <v>0</v>
      </c>
      <c r="BI125" s="214">
        <f t="shared" si="8"/>
        <v>0</v>
      </c>
      <c r="BJ125" s="16" t="s">
        <v>86</v>
      </c>
      <c r="BK125" s="214">
        <f t="shared" si="9"/>
        <v>0</v>
      </c>
      <c r="BL125" s="16" t="s">
        <v>147</v>
      </c>
      <c r="BM125" s="213" t="s">
        <v>1720</v>
      </c>
    </row>
    <row r="126" spans="1:65" s="2" customFormat="1" ht="16.5" customHeight="1">
      <c r="A126" s="33"/>
      <c r="B126" s="34"/>
      <c r="C126" s="201" t="s">
        <v>157</v>
      </c>
      <c r="D126" s="201" t="s">
        <v>149</v>
      </c>
      <c r="E126" s="202" t="s">
        <v>1721</v>
      </c>
      <c r="F126" s="203" t="s">
        <v>1722</v>
      </c>
      <c r="G126" s="204" t="s">
        <v>762</v>
      </c>
      <c r="H126" s="205">
        <v>1</v>
      </c>
      <c r="I126" s="206"/>
      <c r="J126" s="207">
        <f t="shared" si="0"/>
        <v>0</v>
      </c>
      <c r="K126" s="208"/>
      <c r="L126" s="38"/>
      <c r="M126" s="209" t="s">
        <v>1</v>
      </c>
      <c r="N126" s="210" t="s">
        <v>43</v>
      </c>
      <c r="O126" s="70"/>
      <c r="P126" s="211">
        <f t="shared" si="1"/>
        <v>0</v>
      </c>
      <c r="Q126" s="211">
        <v>0</v>
      </c>
      <c r="R126" s="211">
        <f t="shared" si="2"/>
        <v>0</v>
      </c>
      <c r="S126" s="211">
        <v>0</v>
      </c>
      <c r="T126" s="212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3" t="s">
        <v>147</v>
      </c>
      <c r="AT126" s="213" t="s">
        <v>149</v>
      </c>
      <c r="AU126" s="213" t="s">
        <v>86</v>
      </c>
      <c r="AY126" s="16" t="s">
        <v>148</v>
      </c>
      <c r="BE126" s="214">
        <f t="shared" si="4"/>
        <v>0</v>
      </c>
      <c r="BF126" s="214">
        <f t="shared" si="5"/>
        <v>0</v>
      </c>
      <c r="BG126" s="214">
        <f t="shared" si="6"/>
        <v>0</v>
      </c>
      <c r="BH126" s="214">
        <f t="shared" si="7"/>
        <v>0</v>
      </c>
      <c r="BI126" s="214">
        <f t="shared" si="8"/>
        <v>0</v>
      </c>
      <c r="BJ126" s="16" t="s">
        <v>86</v>
      </c>
      <c r="BK126" s="214">
        <f t="shared" si="9"/>
        <v>0</v>
      </c>
      <c r="BL126" s="16" t="s">
        <v>147</v>
      </c>
      <c r="BM126" s="213" t="s">
        <v>1723</v>
      </c>
    </row>
    <row r="127" spans="1:65" s="2" customFormat="1" ht="16.5" customHeight="1">
      <c r="A127" s="33"/>
      <c r="B127" s="34"/>
      <c r="C127" s="201" t="s">
        <v>147</v>
      </c>
      <c r="D127" s="201" t="s">
        <v>149</v>
      </c>
      <c r="E127" s="202" t="s">
        <v>1724</v>
      </c>
      <c r="F127" s="203" t="s">
        <v>1725</v>
      </c>
      <c r="G127" s="204" t="s">
        <v>762</v>
      </c>
      <c r="H127" s="205">
        <v>9</v>
      </c>
      <c r="I127" s="206"/>
      <c r="J127" s="207">
        <f t="shared" si="0"/>
        <v>0</v>
      </c>
      <c r="K127" s="208"/>
      <c r="L127" s="38"/>
      <c r="M127" s="209" t="s">
        <v>1</v>
      </c>
      <c r="N127" s="210" t="s">
        <v>43</v>
      </c>
      <c r="O127" s="70"/>
      <c r="P127" s="211">
        <f t="shared" si="1"/>
        <v>0</v>
      </c>
      <c r="Q127" s="211">
        <v>0</v>
      </c>
      <c r="R127" s="211">
        <f t="shared" si="2"/>
        <v>0</v>
      </c>
      <c r="S127" s="211">
        <v>0</v>
      </c>
      <c r="T127" s="212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3" t="s">
        <v>147</v>
      </c>
      <c r="AT127" s="213" t="s">
        <v>149</v>
      </c>
      <c r="AU127" s="213" t="s">
        <v>86</v>
      </c>
      <c r="AY127" s="16" t="s">
        <v>148</v>
      </c>
      <c r="BE127" s="214">
        <f t="shared" si="4"/>
        <v>0</v>
      </c>
      <c r="BF127" s="214">
        <f t="shared" si="5"/>
        <v>0</v>
      </c>
      <c r="BG127" s="214">
        <f t="shared" si="6"/>
        <v>0</v>
      </c>
      <c r="BH127" s="214">
        <f t="shared" si="7"/>
        <v>0</v>
      </c>
      <c r="BI127" s="214">
        <f t="shared" si="8"/>
        <v>0</v>
      </c>
      <c r="BJ127" s="16" t="s">
        <v>86</v>
      </c>
      <c r="BK127" s="214">
        <f t="shared" si="9"/>
        <v>0</v>
      </c>
      <c r="BL127" s="16" t="s">
        <v>147</v>
      </c>
      <c r="BM127" s="213" t="s">
        <v>1726</v>
      </c>
    </row>
    <row r="128" spans="1:65" s="2" customFormat="1" ht="16.5" customHeight="1">
      <c r="A128" s="33"/>
      <c r="B128" s="34"/>
      <c r="C128" s="201" t="s">
        <v>175</v>
      </c>
      <c r="D128" s="201" t="s">
        <v>149</v>
      </c>
      <c r="E128" s="202" t="s">
        <v>1727</v>
      </c>
      <c r="F128" s="203" t="s">
        <v>1728</v>
      </c>
      <c r="G128" s="204" t="s">
        <v>762</v>
      </c>
      <c r="H128" s="205">
        <v>3</v>
      </c>
      <c r="I128" s="206"/>
      <c r="J128" s="207">
        <f t="shared" si="0"/>
        <v>0</v>
      </c>
      <c r="K128" s="208"/>
      <c r="L128" s="38"/>
      <c r="M128" s="209" t="s">
        <v>1</v>
      </c>
      <c r="N128" s="210" t="s">
        <v>43</v>
      </c>
      <c r="O128" s="70"/>
      <c r="P128" s="211">
        <f t="shared" si="1"/>
        <v>0</v>
      </c>
      <c r="Q128" s="211">
        <v>0</v>
      </c>
      <c r="R128" s="211">
        <f t="shared" si="2"/>
        <v>0</v>
      </c>
      <c r="S128" s="211">
        <v>0</v>
      </c>
      <c r="T128" s="212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3" t="s">
        <v>147</v>
      </c>
      <c r="AT128" s="213" t="s">
        <v>149</v>
      </c>
      <c r="AU128" s="213" t="s">
        <v>86</v>
      </c>
      <c r="AY128" s="16" t="s">
        <v>148</v>
      </c>
      <c r="BE128" s="214">
        <f t="shared" si="4"/>
        <v>0</v>
      </c>
      <c r="BF128" s="214">
        <f t="shared" si="5"/>
        <v>0</v>
      </c>
      <c r="BG128" s="214">
        <f t="shared" si="6"/>
        <v>0</v>
      </c>
      <c r="BH128" s="214">
        <f t="shared" si="7"/>
        <v>0</v>
      </c>
      <c r="BI128" s="214">
        <f t="shared" si="8"/>
        <v>0</v>
      </c>
      <c r="BJ128" s="16" t="s">
        <v>86</v>
      </c>
      <c r="BK128" s="214">
        <f t="shared" si="9"/>
        <v>0</v>
      </c>
      <c r="BL128" s="16" t="s">
        <v>147</v>
      </c>
      <c r="BM128" s="213" t="s">
        <v>1729</v>
      </c>
    </row>
    <row r="129" spans="1:65" s="2" customFormat="1" ht="16.5" customHeight="1">
      <c r="A129" s="33"/>
      <c r="B129" s="34"/>
      <c r="C129" s="201" t="s">
        <v>179</v>
      </c>
      <c r="D129" s="201" t="s">
        <v>149</v>
      </c>
      <c r="E129" s="202" t="s">
        <v>1730</v>
      </c>
      <c r="F129" s="203" t="s">
        <v>1731</v>
      </c>
      <c r="G129" s="204" t="s">
        <v>173</v>
      </c>
      <c r="H129" s="205">
        <v>1</v>
      </c>
      <c r="I129" s="206"/>
      <c r="J129" s="207">
        <f t="shared" si="0"/>
        <v>0</v>
      </c>
      <c r="K129" s="208"/>
      <c r="L129" s="38"/>
      <c r="M129" s="209" t="s">
        <v>1</v>
      </c>
      <c r="N129" s="210" t="s">
        <v>43</v>
      </c>
      <c r="O129" s="70"/>
      <c r="P129" s="211">
        <f t="shared" si="1"/>
        <v>0</v>
      </c>
      <c r="Q129" s="211">
        <v>0</v>
      </c>
      <c r="R129" s="211">
        <f t="shared" si="2"/>
        <v>0</v>
      </c>
      <c r="S129" s="211">
        <v>0</v>
      </c>
      <c r="T129" s="212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3" t="s">
        <v>147</v>
      </c>
      <c r="AT129" s="213" t="s">
        <v>149</v>
      </c>
      <c r="AU129" s="213" t="s">
        <v>86</v>
      </c>
      <c r="AY129" s="16" t="s">
        <v>148</v>
      </c>
      <c r="BE129" s="214">
        <f t="shared" si="4"/>
        <v>0</v>
      </c>
      <c r="BF129" s="214">
        <f t="shared" si="5"/>
        <v>0</v>
      </c>
      <c r="BG129" s="214">
        <f t="shared" si="6"/>
        <v>0</v>
      </c>
      <c r="BH129" s="214">
        <f t="shared" si="7"/>
        <v>0</v>
      </c>
      <c r="BI129" s="214">
        <f t="shared" si="8"/>
        <v>0</v>
      </c>
      <c r="BJ129" s="16" t="s">
        <v>86</v>
      </c>
      <c r="BK129" s="214">
        <f t="shared" si="9"/>
        <v>0</v>
      </c>
      <c r="BL129" s="16" t="s">
        <v>147</v>
      </c>
      <c r="BM129" s="213" t="s">
        <v>1732</v>
      </c>
    </row>
    <row r="130" spans="1:65" s="2" customFormat="1" ht="16.5" customHeight="1">
      <c r="A130" s="33"/>
      <c r="B130" s="34"/>
      <c r="C130" s="201" t="s">
        <v>183</v>
      </c>
      <c r="D130" s="201" t="s">
        <v>149</v>
      </c>
      <c r="E130" s="202" t="s">
        <v>1733</v>
      </c>
      <c r="F130" s="203" t="s">
        <v>1734</v>
      </c>
      <c r="G130" s="204" t="s">
        <v>762</v>
      </c>
      <c r="H130" s="205">
        <v>2</v>
      </c>
      <c r="I130" s="206"/>
      <c r="J130" s="207">
        <f t="shared" si="0"/>
        <v>0</v>
      </c>
      <c r="K130" s="208"/>
      <c r="L130" s="38"/>
      <c r="M130" s="209" t="s">
        <v>1</v>
      </c>
      <c r="N130" s="210" t="s">
        <v>43</v>
      </c>
      <c r="O130" s="70"/>
      <c r="P130" s="211">
        <f t="shared" si="1"/>
        <v>0</v>
      </c>
      <c r="Q130" s="211">
        <v>0</v>
      </c>
      <c r="R130" s="211">
        <f t="shared" si="2"/>
        <v>0</v>
      </c>
      <c r="S130" s="211">
        <v>0</v>
      </c>
      <c r="T130" s="21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3" t="s">
        <v>147</v>
      </c>
      <c r="AT130" s="213" t="s">
        <v>149</v>
      </c>
      <c r="AU130" s="213" t="s">
        <v>86</v>
      </c>
      <c r="AY130" s="16" t="s">
        <v>148</v>
      </c>
      <c r="BE130" s="214">
        <f t="shared" si="4"/>
        <v>0</v>
      </c>
      <c r="BF130" s="214">
        <f t="shared" si="5"/>
        <v>0</v>
      </c>
      <c r="BG130" s="214">
        <f t="shared" si="6"/>
        <v>0</v>
      </c>
      <c r="BH130" s="214">
        <f t="shared" si="7"/>
        <v>0</v>
      </c>
      <c r="BI130" s="214">
        <f t="shared" si="8"/>
        <v>0</v>
      </c>
      <c r="BJ130" s="16" t="s">
        <v>86</v>
      </c>
      <c r="BK130" s="214">
        <f t="shared" si="9"/>
        <v>0</v>
      </c>
      <c r="BL130" s="16" t="s">
        <v>147</v>
      </c>
      <c r="BM130" s="213" t="s">
        <v>1735</v>
      </c>
    </row>
    <row r="131" spans="1:65" s="2" customFormat="1" ht="16.5" customHeight="1">
      <c r="A131" s="33"/>
      <c r="B131" s="34"/>
      <c r="C131" s="201" t="s">
        <v>191</v>
      </c>
      <c r="D131" s="201" t="s">
        <v>149</v>
      </c>
      <c r="E131" s="202" t="s">
        <v>1736</v>
      </c>
      <c r="F131" s="203" t="s">
        <v>1737</v>
      </c>
      <c r="G131" s="204" t="s">
        <v>762</v>
      </c>
      <c r="H131" s="205">
        <v>1</v>
      </c>
      <c r="I131" s="206"/>
      <c r="J131" s="207">
        <f t="shared" si="0"/>
        <v>0</v>
      </c>
      <c r="K131" s="208"/>
      <c r="L131" s="38"/>
      <c r="M131" s="209" t="s">
        <v>1</v>
      </c>
      <c r="N131" s="210" t="s">
        <v>43</v>
      </c>
      <c r="O131" s="70"/>
      <c r="P131" s="211">
        <f t="shared" si="1"/>
        <v>0</v>
      </c>
      <c r="Q131" s="211">
        <v>0</v>
      </c>
      <c r="R131" s="211">
        <f t="shared" si="2"/>
        <v>0</v>
      </c>
      <c r="S131" s="211">
        <v>0</v>
      </c>
      <c r="T131" s="21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3" t="s">
        <v>147</v>
      </c>
      <c r="AT131" s="213" t="s">
        <v>149</v>
      </c>
      <c r="AU131" s="213" t="s">
        <v>86</v>
      </c>
      <c r="AY131" s="16" t="s">
        <v>148</v>
      </c>
      <c r="BE131" s="214">
        <f t="shared" si="4"/>
        <v>0</v>
      </c>
      <c r="BF131" s="214">
        <f t="shared" si="5"/>
        <v>0</v>
      </c>
      <c r="BG131" s="214">
        <f t="shared" si="6"/>
        <v>0</v>
      </c>
      <c r="BH131" s="214">
        <f t="shared" si="7"/>
        <v>0</v>
      </c>
      <c r="BI131" s="214">
        <f t="shared" si="8"/>
        <v>0</v>
      </c>
      <c r="BJ131" s="16" t="s">
        <v>86</v>
      </c>
      <c r="BK131" s="214">
        <f t="shared" si="9"/>
        <v>0</v>
      </c>
      <c r="BL131" s="16" t="s">
        <v>147</v>
      </c>
      <c r="BM131" s="213" t="s">
        <v>1738</v>
      </c>
    </row>
    <row r="132" spans="1:65" s="2" customFormat="1" ht="16.5" customHeight="1">
      <c r="A132" s="33"/>
      <c r="B132" s="34"/>
      <c r="C132" s="201" t="s">
        <v>169</v>
      </c>
      <c r="D132" s="201" t="s">
        <v>149</v>
      </c>
      <c r="E132" s="202" t="s">
        <v>1739</v>
      </c>
      <c r="F132" s="203" t="s">
        <v>1740</v>
      </c>
      <c r="G132" s="204" t="s">
        <v>762</v>
      </c>
      <c r="H132" s="205">
        <v>9</v>
      </c>
      <c r="I132" s="206"/>
      <c r="J132" s="207">
        <f t="shared" si="0"/>
        <v>0</v>
      </c>
      <c r="K132" s="208"/>
      <c r="L132" s="38"/>
      <c r="M132" s="209" t="s">
        <v>1</v>
      </c>
      <c r="N132" s="210" t="s">
        <v>43</v>
      </c>
      <c r="O132" s="70"/>
      <c r="P132" s="211">
        <f t="shared" si="1"/>
        <v>0</v>
      </c>
      <c r="Q132" s="211">
        <v>0</v>
      </c>
      <c r="R132" s="211">
        <f t="shared" si="2"/>
        <v>0</v>
      </c>
      <c r="S132" s="211">
        <v>0</v>
      </c>
      <c r="T132" s="21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3" t="s">
        <v>147</v>
      </c>
      <c r="AT132" s="213" t="s">
        <v>149</v>
      </c>
      <c r="AU132" s="213" t="s">
        <v>86</v>
      </c>
      <c r="AY132" s="16" t="s">
        <v>148</v>
      </c>
      <c r="BE132" s="214">
        <f t="shared" si="4"/>
        <v>0</v>
      </c>
      <c r="BF132" s="214">
        <f t="shared" si="5"/>
        <v>0</v>
      </c>
      <c r="BG132" s="214">
        <f t="shared" si="6"/>
        <v>0</v>
      </c>
      <c r="BH132" s="214">
        <f t="shared" si="7"/>
        <v>0</v>
      </c>
      <c r="BI132" s="214">
        <f t="shared" si="8"/>
        <v>0</v>
      </c>
      <c r="BJ132" s="16" t="s">
        <v>86</v>
      </c>
      <c r="BK132" s="214">
        <f t="shared" si="9"/>
        <v>0</v>
      </c>
      <c r="BL132" s="16" t="s">
        <v>147</v>
      </c>
      <c r="BM132" s="213" t="s">
        <v>1741</v>
      </c>
    </row>
    <row r="133" spans="1:65" s="2" customFormat="1" ht="16.5" customHeight="1">
      <c r="A133" s="33"/>
      <c r="B133" s="34"/>
      <c r="C133" s="201" t="s">
        <v>199</v>
      </c>
      <c r="D133" s="201" t="s">
        <v>149</v>
      </c>
      <c r="E133" s="202" t="s">
        <v>1742</v>
      </c>
      <c r="F133" s="203" t="s">
        <v>1743</v>
      </c>
      <c r="G133" s="204" t="s">
        <v>762</v>
      </c>
      <c r="H133" s="205">
        <v>3</v>
      </c>
      <c r="I133" s="206"/>
      <c r="J133" s="207">
        <f t="shared" si="0"/>
        <v>0</v>
      </c>
      <c r="K133" s="208"/>
      <c r="L133" s="38"/>
      <c r="M133" s="209" t="s">
        <v>1</v>
      </c>
      <c r="N133" s="210" t="s">
        <v>43</v>
      </c>
      <c r="O133" s="70"/>
      <c r="P133" s="211">
        <f t="shared" si="1"/>
        <v>0</v>
      </c>
      <c r="Q133" s="211">
        <v>0</v>
      </c>
      <c r="R133" s="211">
        <f t="shared" si="2"/>
        <v>0</v>
      </c>
      <c r="S133" s="211">
        <v>0</v>
      </c>
      <c r="T133" s="21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3" t="s">
        <v>147</v>
      </c>
      <c r="AT133" s="213" t="s">
        <v>149</v>
      </c>
      <c r="AU133" s="213" t="s">
        <v>86</v>
      </c>
      <c r="AY133" s="16" t="s">
        <v>148</v>
      </c>
      <c r="BE133" s="214">
        <f t="shared" si="4"/>
        <v>0</v>
      </c>
      <c r="BF133" s="214">
        <f t="shared" si="5"/>
        <v>0</v>
      </c>
      <c r="BG133" s="214">
        <f t="shared" si="6"/>
        <v>0</v>
      </c>
      <c r="BH133" s="214">
        <f t="shared" si="7"/>
        <v>0</v>
      </c>
      <c r="BI133" s="214">
        <f t="shared" si="8"/>
        <v>0</v>
      </c>
      <c r="BJ133" s="16" t="s">
        <v>86</v>
      </c>
      <c r="BK133" s="214">
        <f t="shared" si="9"/>
        <v>0</v>
      </c>
      <c r="BL133" s="16" t="s">
        <v>147</v>
      </c>
      <c r="BM133" s="213" t="s">
        <v>1744</v>
      </c>
    </row>
    <row r="134" spans="1:65" s="2" customFormat="1" ht="16.5" customHeight="1">
      <c r="A134" s="33"/>
      <c r="B134" s="34"/>
      <c r="C134" s="201" t="s">
        <v>204</v>
      </c>
      <c r="D134" s="201" t="s">
        <v>149</v>
      </c>
      <c r="E134" s="202" t="s">
        <v>1745</v>
      </c>
      <c r="F134" s="203" t="s">
        <v>1746</v>
      </c>
      <c r="G134" s="204" t="s">
        <v>762</v>
      </c>
      <c r="H134" s="205">
        <v>3</v>
      </c>
      <c r="I134" s="206"/>
      <c r="J134" s="207">
        <f t="shared" si="0"/>
        <v>0</v>
      </c>
      <c r="K134" s="208"/>
      <c r="L134" s="38"/>
      <c r="M134" s="209" t="s">
        <v>1</v>
      </c>
      <c r="N134" s="210" t="s">
        <v>43</v>
      </c>
      <c r="O134" s="70"/>
      <c r="P134" s="211">
        <f t="shared" si="1"/>
        <v>0</v>
      </c>
      <c r="Q134" s="211">
        <v>0</v>
      </c>
      <c r="R134" s="211">
        <f t="shared" si="2"/>
        <v>0</v>
      </c>
      <c r="S134" s="211">
        <v>0</v>
      </c>
      <c r="T134" s="21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3" t="s">
        <v>147</v>
      </c>
      <c r="AT134" s="213" t="s">
        <v>149</v>
      </c>
      <c r="AU134" s="213" t="s">
        <v>86</v>
      </c>
      <c r="AY134" s="16" t="s">
        <v>148</v>
      </c>
      <c r="BE134" s="214">
        <f t="shared" si="4"/>
        <v>0</v>
      </c>
      <c r="BF134" s="214">
        <f t="shared" si="5"/>
        <v>0</v>
      </c>
      <c r="BG134" s="214">
        <f t="shared" si="6"/>
        <v>0</v>
      </c>
      <c r="BH134" s="214">
        <f t="shared" si="7"/>
        <v>0</v>
      </c>
      <c r="BI134" s="214">
        <f t="shared" si="8"/>
        <v>0</v>
      </c>
      <c r="BJ134" s="16" t="s">
        <v>86</v>
      </c>
      <c r="BK134" s="214">
        <f t="shared" si="9"/>
        <v>0</v>
      </c>
      <c r="BL134" s="16" t="s">
        <v>147</v>
      </c>
      <c r="BM134" s="213" t="s">
        <v>1747</v>
      </c>
    </row>
    <row r="135" spans="1:65" s="2" customFormat="1" ht="33" customHeight="1">
      <c r="A135" s="33"/>
      <c r="B135" s="34"/>
      <c r="C135" s="201" t="s">
        <v>209</v>
      </c>
      <c r="D135" s="201" t="s">
        <v>149</v>
      </c>
      <c r="E135" s="202" t="s">
        <v>1748</v>
      </c>
      <c r="F135" s="203" t="s">
        <v>1749</v>
      </c>
      <c r="G135" s="204" t="s">
        <v>762</v>
      </c>
      <c r="H135" s="205">
        <v>10</v>
      </c>
      <c r="I135" s="206"/>
      <c r="J135" s="207">
        <f t="shared" si="0"/>
        <v>0</v>
      </c>
      <c r="K135" s="208"/>
      <c r="L135" s="38"/>
      <c r="M135" s="209" t="s">
        <v>1</v>
      </c>
      <c r="N135" s="210" t="s">
        <v>43</v>
      </c>
      <c r="O135" s="70"/>
      <c r="P135" s="211">
        <f t="shared" si="1"/>
        <v>0</v>
      </c>
      <c r="Q135" s="211">
        <v>0</v>
      </c>
      <c r="R135" s="211">
        <f t="shared" si="2"/>
        <v>0</v>
      </c>
      <c r="S135" s="211">
        <v>0</v>
      </c>
      <c r="T135" s="21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3" t="s">
        <v>147</v>
      </c>
      <c r="AT135" s="213" t="s">
        <v>149</v>
      </c>
      <c r="AU135" s="213" t="s">
        <v>86</v>
      </c>
      <c r="AY135" s="16" t="s">
        <v>148</v>
      </c>
      <c r="BE135" s="214">
        <f t="shared" si="4"/>
        <v>0</v>
      </c>
      <c r="BF135" s="214">
        <f t="shared" si="5"/>
        <v>0</v>
      </c>
      <c r="BG135" s="214">
        <f t="shared" si="6"/>
        <v>0</v>
      </c>
      <c r="BH135" s="214">
        <f t="shared" si="7"/>
        <v>0</v>
      </c>
      <c r="BI135" s="214">
        <f t="shared" si="8"/>
        <v>0</v>
      </c>
      <c r="BJ135" s="16" t="s">
        <v>86</v>
      </c>
      <c r="BK135" s="214">
        <f t="shared" si="9"/>
        <v>0</v>
      </c>
      <c r="BL135" s="16" t="s">
        <v>147</v>
      </c>
      <c r="BM135" s="213" t="s">
        <v>1750</v>
      </c>
    </row>
    <row r="136" spans="1:65" s="2" customFormat="1" ht="16.5" customHeight="1">
      <c r="A136" s="33"/>
      <c r="B136" s="34"/>
      <c r="C136" s="201" t="s">
        <v>213</v>
      </c>
      <c r="D136" s="201" t="s">
        <v>149</v>
      </c>
      <c r="E136" s="202" t="s">
        <v>1751</v>
      </c>
      <c r="F136" s="203" t="s">
        <v>1752</v>
      </c>
      <c r="G136" s="204" t="s">
        <v>762</v>
      </c>
      <c r="H136" s="205">
        <v>13</v>
      </c>
      <c r="I136" s="206"/>
      <c r="J136" s="207">
        <f t="shared" si="0"/>
        <v>0</v>
      </c>
      <c r="K136" s="208"/>
      <c r="L136" s="38"/>
      <c r="M136" s="209" t="s">
        <v>1</v>
      </c>
      <c r="N136" s="210" t="s">
        <v>43</v>
      </c>
      <c r="O136" s="70"/>
      <c r="P136" s="211">
        <f t="shared" si="1"/>
        <v>0</v>
      </c>
      <c r="Q136" s="211">
        <v>0</v>
      </c>
      <c r="R136" s="211">
        <f t="shared" si="2"/>
        <v>0</v>
      </c>
      <c r="S136" s="211">
        <v>0</v>
      </c>
      <c r="T136" s="21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3" t="s">
        <v>147</v>
      </c>
      <c r="AT136" s="213" t="s">
        <v>149</v>
      </c>
      <c r="AU136" s="213" t="s">
        <v>86</v>
      </c>
      <c r="AY136" s="16" t="s">
        <v>148</v>
      </c>
      <c r="BE136" s="214">
        <f t="shared" si="4"/>
        <v>0</v>
      </c>
      <c r="BF136" s="214">
        <f t="shared" si="5"/>
        <v>0</v>
      </c>
      <c r="BG136" s="214">
        <f t="shared" si="6"/>
        <v>0</v>
      </c>
      <c r="BH136" s="214">
        <f t="shared" si="7"/>
        <v>0</v>
      </c>
      <c r="BI136" s="214">
        <f t="shared" si="8"/>
        <v>0</v>
      </c>
      <c r="BJ136" s="16" t="s">
        <v>86</v>
      </c>
      <c r="BK136" s="214">
        <f t="shared" si="9"/>
        <v>0</v>
      </c>
      <c r="BL136" s="16" t="s">
        <v>147</v>
      </c>
      <c r="BM136" s="213" t="s">
        <v>1753</v>
      </c>
    </row>
    <row r="137" spans="1:65" s="2" customFormat="1" ht="44.25" customHeight="1">
      <c r="A137" s="33"/>
      <c r="B137" s="34"/>
      <c r="C137" s="201" t="s">
        <v>217</v>
      </c>
      <c r="D137" s="201" t="s">
        <v>149</v>
      </c>
      <c r="E137" s="202" t="s">
        <v>1754</v>
      </c>
      <c r="F137" s="203" t="s">
        <v>1755</v>
      </c>
      <c r="G137" s="204" t="s">
        <v>1169</v>
      </c>
      <c r="H137" s="205">
        <v>1</v>
      </c>
      <c r="I137" s="206"/>
      <c r="J137" s="207">
        <f t="shared" si="0"/>
        <v>0</v>
      </c>
      <c r="K137" s="208"/>
      <c r="L137" s="38"/>
      <c r="M137" s="209" t="s">
        <v>1</v>
      </c>
      <c r="N137" s="210" t="s">
        <v>43</v>
      </c>
      <c r="O137" s="70"/>
      <c r="P137" s="211">
        <f t="shared" si="1"/>
        <v>0</v>
      </c>
      <c r="Q137" s="211">
        <v>0</v>
      </c>
      <c r="R137" s="211">
        <f t="shared" si="2"/>
        <v>0</v>
      </c>
      <c r="S137" s="211">
        <v>0</v>
      </c>
      <c r="T137" s="21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3" t="s">
        <v>460</v>
      </c>
      <c r="AT137" s="213" t="s">
        <v>149</v>
      </c>
      <c r="AU137" s="213" t="s">
        <v>86</v>
      </c>
      <c r="AY137" s="16" t="s">
        <v>148</v>
      </c>
      <c r="BE137" s="214">
        <f t="shared" si="4"/>
        <v>0</v>
      </c>
      <c r="BF137" s="214">
        <f t="shared" si="5"/>
        <v>0</v>
      </c>
      <c r="BG137" s="214">
        <f t="shared" si="6"/>
        <v>0</v>
      </c>
      <c r="BH137" s="214">
        <f t="shared" si="7"/>
        <v>0</v>
      </c>
      <c r="BI137" s="214">
        <f t="shared" si="8"/>
        <v>0</v>
      </c>
      <c r="BJ137" s="16" t="s">
        <v>86</v>
      </c>
      <c r="BK137" s="214">
        <f t="shared" si="9"/>
        <v>0</v>
      </c>
      <c r="BL137" s="16" t="s">
        <v>460</v>
      </c>
      <c r="BM137" s="213" t="s">
        <v>1756</v>
      </c>
    </row>
    <row r="138" spans="1:47" s="2" customFormat="1" ht="48.75">
      <c r="A138" s="33"/>
      <c r="B138" s="34"/>
      <c r="C138" s="35"/>
      <c r="D138" s="215" t="s">
        <v>153</v>
      </c>
      <c r="E138" s="35"/>
      <c r="F138" s="216" t="s">
        <v>1757</v>
      </c>
      <c r="G138" s="35"/>
      <c r="H138" s="35"/>
      <c r="I138" s="114"/>
      <c r="J138" s="35"/>
      <c r="K138" s="35"/>
      <c r="L138" s="38"/>
      <c r="M138" s="217"/>
      <c r="N138" s="218"/>
      <c r="O138" s="70"/>
      <c r="P138" s="70"/>
      <c r="Q138" s="70"/>
      <c r="R138" s="70"/>
      <c r="S138" s="70"/>
      <c r="T138" s="71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153</v>
      </c>
      <c r="AU138" s="16" t="s">
        <v>86</v>
      </c>
    </row>
    <row r="139" spans="1:65" s="2" customFormat="1" ht="16.5" customHeight="1">
      <c r="A139" s="33"/>
      <c r="B139" s="34"/>
      <c r="C139" s="201" t="s">
        <v>8</v>
      </c>
      <c r="D139" s="201" t="s">
        <v>149</v>
      </c>
      <c r="E139" s="202" t="s">
        <v>1758</v>
      </c>
      <c r="F139" s="203" t="s">
        <v>1759</v>
      </c>
      <c r="G139" s="204" t="s">
        <v>249</v>
      </c>
      <c r="H139" s="205">
        <v>10</v>
      </c>
      <c r="I139" s="206"/>
      <c r="J139" s="207">
        <f aca="true" t="shared" si="10" ref="J139:J162">ROUND(I139*H139,2)</f>
        <v>0</v>
      </c>
      <c r="K139" s="208"/>
      <c r="L139" s="38"/>
      <c r="M139" s="209" t="s">
        <v>1</v>
      </c>
      <c r="N139" s="210" t="s">
        <v>43</v>
      </c>
      <c r="O139" s="70"/>
      <c r="P139" s="211">
        <f aca="true" t="shared" si="11" ref="P139:P162">O139*H139</f>
        <v>0</v>
      </c>
      <c r="Q139" s="211">
        <v>0</v>
      </c>
      <c r="R139" s="211">
        <f aca="true" t="shared" si="12" ref="R139:R162">Q139*H139</f>
        <v>0</v>
      </c>
      <c r="S139" s="211">
        <v>0</v>
      </c>
      <c r="T139" s="212">
        <f aca="true" t="shared" si="13" ref="T139:T162"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3" t="s">
        <v>147</v>
      </c>
      <c r="AT139" s="213" t="s">
        <v>149</v>
      </c>
      <c r="AU139" s="213" t="s">
        <v>86</v>
      </c>
      <c r="AY139" s="16" t="s">
        <v>148</v>
      </c>
      <c r="BE139" s="214">
        <f aca="true" t="shared" si="14" ref="BE139:BE162">IF(N139="základní",J139,0)</f>
        <v>0</v>
      </c>
      <c r="BF139" s="214">
        <f aca="true" t="shared" si="15" ref="BF139:BF162">IF(N139="snížená",J139,0)</f>
        <v>0</v>
      </c>
      <c r="BG139" s="214">
        <f aca="true" t="shared" si="16" ref="BG139:BG162">IF(N139="zákl. přenesená",J139,0)</f>
        <v>0</v>
      </c>
      <c r="BH139" s="214">
        <f aca="true" t="shared" si="17" ref="BH139:BH162">IF(N139="sníž. přenesená",J139,0)</f>
        <v>0</v>
      </c>
      <c r="BI139" s="214">
        <f aca="true" t="shared" si="18" ref="BI139:BI162">IF(N139="nulová",J139,0)</f>
        <v>0</v>
      </c>
      <c r="BJ139" s="16" t="s">
        <v>86</v>
      </c>
      <c r="BK139" s="214">
        <f aca="true" t="shared" si="19" ref="BK139:BK162">ROUND(I139*H139,2)</f>
        <v>0</v>
      </c>
      <c r="BL139" s="16" t="s">
        <v>147</v>
      </c>
      <c r="BM139" s="213" t="s">
        <v>1760</v>
      </c>
    </row>
    <row r="140" spans="1:65" s="2" customFormat="1" ht="16.5" customHeight="1">
      <c r="A140" s="33"/>
      <c r="B140" s="34"/>
      <c r="C140" s="201" t="s">
        <v>226</v>
      </c>
      <c r="D140" s="201" t="s">
        <v>149</v>
      </c>
      <c r="E140" s="202" t="s">
        <v>1761</v>
      </c>
      <c r="F140" s="203" t="s">
        <v>1762</v>
      </c>
      <c r="G140" s="204" t="s">
        <v>249</v>
      </c>
      <c r="H140" s="205">
        <v>55</v>
      </c>
      <c r="I140" s="206"/>
      <c r="J140" s="207">
        <f t="shared" si="10"/>
        <v>0</v>
      </c>
      <c r="K140" s="208"/>
      <c r="L140" s="38"/>
      <c r="M140" s="209" t="s">
        <v>1</v>
      </c>
      <c r="N140" s="210" t="s">
        <v>43</v>
      </c>
      <c r="O140" s="70"/>
      <c r="P140" s="211">
        <f t="shared" si="11"/>
        <v>0</v>
      </c>
      <c r="Q140" s="211">
        <v>0</v>
      </c>
      <c r="R140" s="211">
        <f t="shared" si="12"/>
        <v>0</v>
      </c>
      <c r="S140" s="211">
        <v>0</v>
      </c>
      <c r="T140" s="212">
        <f t="shared" si="1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3" t="s">
        <v>147</v>
      </c>
      <c r="AT140" s="213" t="s">
        <v>149</v>
      </c>
      <c r="AU140" s="213" t="s">
        <v>86</v>
      </c>
      <c r="AY140" s="16" t="s">
        <v>148</v>
      </c>
      <c r="BE140" s="214">
        <f t="shared" si="14"/>
        <v>0</v>
      </c>
      <c r="BF140" s="214">
        <f t="shared" si="15"/>
        <v>0</v>
      </c>
      <c r="BG140" s="214">
        <f t="shared" si="16"/>
        <v>0</v>
      </c>
      <c r="BH140" s="214">
        <f t="shared" si="17"/>
        <v>0</v>
      </c>
      <c r="BI140" s="214">
        <f t="shared" si="18"/>
        <v>0</v>
      </c>
      <c r="BJ140" s="16" t="s">
        <v>86</v>
      </c>
      <c r="BK140" s="214">
        <f t="shared" si="19"/>
        <v>0</v>
      </c>
      <c r="BL140" s="16" t="s">
        <v>147</v>
      </c>
      <c r="BM140" s="213" t="s">
        <v>1763</v>
      </c>
    </row>
    <row r="141" spans="1:65" s="2" customFormat="1" ht="16.5" customHeight="1">
      <c r="A141" s="33"/>
      <c r="B141" s="34"/>
      <c r="C141" s="201" t="s">
        <v>234</v>
      </c>
      <c r="D141" s="201" t="s">
        <v>149</v>
      </c>
      <c r="E141" s="202" t="s">
        <v>1764</v>
      </c>
      <c r="F141" s="203" t="s">
        <v>1765</v>
      </c>
      <c r="G141" s="204" t="s">
        <v>249</v>
      </c>
      <c r="H141" s="205">
        <v>45</v>
      </c>
      <c r="I141" s="206"/>
      <c r="J141" s="207">
        <f t="shared" si="10"/>
        <v>0</v>
      </c>
      <c r="K141" s="208"/>
      <c r="L141" s="38"/>
      <c r="M141" s="209" t="s">
        <v>1</v>
      </c>
      <c r="N141" s="210" t="s">
        <v>43</v>
      </c>
      <c r="O141" s="70"/>
      <c r="P141" s="211">
        <f t="shared" si="11"/>
        <v>0</v>
      </c>
      <c r="Q141" s="211">
        <v>0</v>
      </c>
      <c r="R141" s="211">
        <f t="shared" si="12"/>
        <v>0</v>
      </c>
      <c r="S141" s="211">
        <v>0</v>
      </c>
      <c r="T141" s="212">
        <f t="shared" si="1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3" t="s">
        <v>147</v>
      </c>
      <c r="AT141" s="213" t="s">
        <v>149</v>
      </c>
      <c r="AU141" s="213" t="s">
        <v>86</v>
      </c>
      <c r="AY141" s="16" t="s">
        <v>148</v>
      </c>
      <c r="BE141" s="214">
        <f t="shared" si="14"/>
        <v>0</v>
      </c>
      <c r="BF141" s="214">
        <f t="shared" si="15"/>
        <v>0</v>
      </c>
      <c r="BG141" s="214">
        <f t="shared" si="16"/>
        <v>0</v>
      </c>
      <c r="BH141" s="214">
        <f t="shared" si="17"/>
        <v>0</v>
      </c>
      <c r="BI141" s="214">
        <f t="shared" si="18"/>
        <v>0</v>
      </c>
      <c r="BJ141" s="16" t="s">
        <v>86</v>
      </c>
      <c r="BK141" s="214">
        <f t="shared" si="19"/>
        <v>0</v>
      </c>
      <c r="BL141" s="16" t="s">
        <v>147</v>
      </c>
      <c r="BM141" s="213" t="s">
        <v>1766</v>
      </c>
    </row>
    <row r="142" spans="1:65" s="2" customFormat="1" ht="16.5" customHeight="1">
      <c r="A142" s="33"/>
      <c r="B142" s="34"/>
      <c r="C142" s="201" t="s">
        <v>238</v>
      </c>
      <c r="D142" s="201" t="s">
        <v>149</v>
      </c>
      <c r="E142" s="202" t="s">
        <v>1767</v>
      </c>
      <c r="F142" s="203" t="s">
        <v>1768</v>
      </c>
      <c r="G142" s="204" t="s">
        <v>249</v>
      </c>
      <c r="H142" s="205">
        <v>55</v>
      </c>
      <c r="I142" s="206"/>
      <c r="J142" s="207">
        <f t="shared" si="10"/>
        <v>0</v>
      </c>
      <c r="K142" s="208"/>
      <c r="L142" s="38"/>
      <c r="M142" s="209" t="s">
        <v>1</v>
      </c>
      <c r="N142" s="210" t="s">
        <v>43</v>
      </c>
      <c r="O142" s="70"/>
      <c r="P142" s="211">
        <f t="shared" si="11"/>
        <v>0</v>
      </c>
      <c r="Q142" s="211">
        <v>0</v>
      </c>
      <c r="R142" s="211">
        <f t="shared" si="12"/>
        <v>0</v>
      </c>
      <c r="S142" s="211">
        <v>0</v>
      </c>
      <c r="T142" s="212">
        <f t="shared" si="1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3" t="s">
        <v>147</v>
      </c>
      <c r="AT142" s="213" t="s">
        <v>149</v>
      </c>
      <c r="AU142" s="213" t="s">
        <v>86</v>
      </c>
      <c r="AY142" s="16" t="s">
        <v>148</v>
      </c>
      <c r="BE142" s="214">
        <f t="shared" si="14"/>
        <v>0</v>
      </c>
      <c r="BF142" s="214">
        <f t="shared" si="15"/>
        <v>0</v>
      </c>
      <c r="BG142" s="214">
        <f t="shared" si="16"/>
        <v>0</v>
      </c>
      <c r="BH142" s="214">
        <f t="shared" si="17"/>
        <v>0</v>
      </c>
      <c r="BI142" s="214">
        <f t="shared" si="18"/>
        <v>0</v>
      </c>
      <c r="BJ142" s="16" t="s">
        <v>86</v>
      </c>
      <c r="BK142" s="214">
        <f t="shared" si="19"/>
        <v>0</v>
      </c>
      <c r="BL142" s="16" t="s">
        <v>147</v>
      </c>
      <c r="BM142" s="213" t="s">
        <v>1769</v>
      </c>
    </row>
    <row r="143" spans="1:65" s="2" customFormat="1" ht="16.5" customHeight="1">
      <c r="A143" s="33"/>
      <c r="B143" s="34"/>
      <c r="C143" s="201" t="s">
        <v>246</v>
      </c>
      <c r="D143" s="201" t="s">
        <v>149</v>
      </c>
      <c r="E143" s="202" t="s">
        <v>1770</v>
      </c>
      <c r="F143" s="203" t="s">
        <v>1771</v>
      </c>
      <c r="G143" s="204" t="s">
        <v>249</v>
      </c>
      <c r="H143" s="205">
        <v>310</v>
      </c>
      <c r="I143" s="206"/>
      <c r="J143" s="207">
        <f t="shared" si="10"/>
        <v>0</v>
      </c>
      <c r="K143" s="208"/>
      <c r="L143" s="38"/>
      <c r="M143" s="209" t="s">
        <v>1</v>
      </c>
      <c r="N143" s="210" t="s">
        <v>43</v>
      </c>
      <c r="O143" s="70"/>
      <c r="P143" s="211">
        <f t="shared" si="11"/>
        <v>0</v>
      </c>
      <c r="Q143" s="211">
        <v>0</v>
      </c>
      <c r="R143" s="211">
        <f t="shared" si="12"/>
        <v>0</v>
      </c>
      <c r="S143" s="211">
        <v>0</v>
      </c>
      <c r="T143" s="212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3" t="s">
        <v>147</v>
      </c>
      <c r="AT143" s="213" t="s">
        <v>149</v>
      </c>
      <c r="AU143" s="213" t="s">
        <v>86</v>
      </c>
      <c r="AY143" s="16" t="s">
        <v>148</v>
      </c>
      <c r="BE143" s="214">
        <f t="shared" si="14"/>
        <v>0</v>
      </c>
      <c r="BF143" s="214">
        <f t="shared" si="15"/>
        <v>0</v>
      </c>
      <c r="BG143" s="214">
        <f t="shared" si="16"/>
        <v>0</v>
      </c>
      <c r="BH143" s="214">
        <f t="shared" si="17"/>
        <v>0</v>
      </c>
      <c r="BI143" s="214">
        <f t="shared" si="18"/>
        <v>0</v>
      </c>
      <c r="BJ143" s="16" t="s">
        <v>86</v>
      </c>
      <c r="BK143" s="214">
        <f t="shared" si="19"/>
        <v>0</v>
      </c>
      <c r="BL143" s="16" t="s">
        <v>147</v>
      </c>
      <c r="BM143" s="213" t="s">
        <v>1772</v>
      </c>
    </row>
    <row r="144" spans="1:65" s="2" customFormat="1" ht="16.5" customHeight="1">
      <c r="A144" s="33"/>
      <c r="B144" s="34"/>
      <c r="C144" s="201" t="s">
        <v>254</v>
      </c>
      <c r="D144" s="201" t="s">
        <v>149</v>
      </c>
      <c r="E144" s="202" t="s">
        <v>1773</v>
      </c>
      <c r="F144" s="203" t="s">
        <v>1774</v>
      </c>
      <c r="G144" s="204" t="s">
        <v>249</v>
      </c>
      <c r="H144" s="205">
        <v>60</v>
      </c>
      <c r="I144" s="206"/>
      <c r="J144" s="207">
        <f t="shared" si="10"/>
        <v>0</v>
      </c>
      <c r="K144" s="208"/>
      <c r="L144" s="38"/>
      <c r="M144" s="209" t="s">
        <v>1</v>
      </c>
      <c r="N144" s="210" t="s">
        <v>43</v>
      </c>
      <c r="O144" s="70"/>
      <c r="P144" s="211">
        <f t="shared" si="11"/>
        <v>0</v>
      </c>
      <c r="Q144" s="211">
        <v>0</v>
      </c>
      <c r="R144" s="211">
        <f t="shared" si="12"/>
        <v>0</v>
      </c>
      <c r="S144" s="211">
        <v>0</v>
      </c>
      <c r="T144" s="212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3" t="s">
        <v>147</v>
      </c>
      <c r="AT144" s="213" t="s">
        <v>149</v>
      </c>
      <c r="AU144" s="213" t="s">
        <v>86</v>
      </c>
      <c r="AY144" s="16" t="s">
        <v>148</v>
      </c>
      <c r="BE144" s="214">
        <f t="shared" si="14"/>
        <v>0</v>
      </c>
      <c r="BF144" s="214">
        <f t="shared" si="15"/>
        <v>0</v>
      </c>
      <c r="BG144" s="214">
        <f t="shared" si="16"/>
        <v>0</v>
      </c>
      <c r="BH144" s="214">
        <f t="shared" si="17"/>
        <v>0</v>
      </c>
      <c r="BI144" s="214">
        <f t="shared" si="18"/>
        <v>0</v>
      </c>
      <c r="BJ144" s="16" t="s">
        <v>86</v>
      </c>
      <c r="BK144" s="214">
        <f t="shared" si="19"/>
        <v>0</v>
      </c>
      <c r="BL144" s="16" t="s">
        <v>147</v>
      </c>
      <c r="BM144" s="213" t="s">
        <v>1775</v>
      </c>
    </row>
    <row r="145" spans="1:65" s="2" customFormat="1" ht="16.5" customHeight="1">
      <c r="A145" s="33"/>
      <c r="B145" s="34"/>
      <c r="C145" s="201" t="s">
        <v>7</v>
      </c>
      <c r="D145" s="201" t="s">
        <v>149</v>
      </c>
      <c r="E145" s="202" t="s">
        <v>1776</v>
      </c>
      <c r="F145" s="203" t="s">
        <v>1777</v>
      </c>
      <c r="G145" s="204" t="s">
        <v>249</v>
      </c>
      <c r="H145" s="205">
        <v>430</v>
      </c>
      <c r="I145" s="206"/>
      <c r="J145" s="207">
        <f t="shared" si="10"/>
        <v>0</v>
      </c>
      <c r="K145" s="208"/>
      <c r="L145" s="38"/>
      <c r="M145" s="209" t="s">
        <v>1</v>
      </c>
      <c r="N145" s="210" t="s">
        <v>43</v>
      </c>
      <c r="O145" s="70"/>
      <c r="P145" s="211">
        <f t="shared" si="11"/>
        <v>0</v>
      </c>
      <c r="Q145" s="211">
        <v>0</v>
      </c>
      <c r="R145" s="211">
        <f t="shared" si="12"/>
        <v>0</v>
      </c>
      <c r="S145" s="211">
        <v>0</v>
      </c>
      <c r="T145" s="212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3" t="s">
        <v>147</v>
      </c>
      <c r="AT145" s="213" t="s">
        <v>149</v>
      </c>
      <c r="AU145" s="213" t="s">
        <v>86</v>
      </c>
      <c r="AY145" s="16" t="s">
        <v>148</v>
      </c>
      <c r="BE145" s="214">
        <f t="shared" si="14"/>
        <v>0</v>
      </c>
      <c r="BF145" s="214">
        <f t="shared" si="15"/>
        <v>0</v>
      </c>
      <c r="BG145" s="214">
        <f t="shared" si="16"/>
        <v>0</v>
      </c>
      <c r="BH145" s="214">
        <f t="shared" si="17"/>
        <v>0</v>
      </c>
      <c r="BI145" s="214">
        <f t="shared" si="18"/>
        <v>0</v>
      </c>
      <c r="BJ145" s="16" t="s">
        <v>86</v>
      </c>
      <c r="BK145" s="214">
        <f t="shared" si="19"/>
        <v>0</v>
      </c>
      <c r="BL145" s="16" t="s">
        <v>147</v>
      </c>
      <c r="BM145" s="213" t="s">
        <v>1778</v>
      </c>
    </row>
    <row r="146" spans="1:65" s="2" customFormat="1" ht="16.5" customHeight="1">
      <c r="A146" s="33"/>
      <c r="B146" s="34"/>
      <c r="C146" s="201" t="s">
        <v>264</v>
      </c>
      <c r="D146" s="201" t="s">
        <v>149</v>
      </c>
      <c r="E146" s="202" t="s">
        <v>1779</v>
      </c>
      <c r="F146" s="203" t="s">
        <v>1780</v>
      </c>
      <c r="G146" s="204" t="s">
        <v>249</v>
      </c>
      <c r="H146" s="205">
        <v>355</v>
      </c>
      <c r="I146" s="206"/>
      <c r="J146" s="207">
        <f t="shared" si="10"/>
        <v>0</v>
      </c>
      <c r="K146" s="208"/>
      <c r="L146" s="38"/>
      <c r="M146" s="209" t="s">
        <v>1</v>
      </c>
      <c r="N146" s="210" t="s">
        <v>43</v>
      </c>
      <c r="O146" s="70"/>
      <c r="P146" s="211">
        <f t="shared" si="11"/>
        <v>0</v>
      </c>
      <c r="Q146" s="211">
        <v>0</v>
      </c>
      <c r="R146" s="211">
        <f t="shared" si="12"/>
        <v>0</v>
      </c>
      <c r="S146" s="211">
        <v>0</v>
      </c>
      <c r="T146" s="212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3" t="s">
        <v>147</v>
      </c>
      <c r="AT146" s="213" t="s">
        <v>149</v>
      </c>
      <c r="AU146" s="213" t="s">
        <v>86</v>
      </c>
      <c r="AY146" s="16" t="s">
        <v>148</v>
      </c>
      <c r="BE146" s="214">
        <f t="shared" si="14"/>
        <v>0</v>
      </c>
      <c r="BF146" s="214">
        <f t="shared" si="15"/>
        <v>0</v>
      </c>
      <c r="BG146" s="214">
        <f t="shared" si="16"/>
        <v>0</v>
      </c>
      <c r="BH146" s="214">
        <f t="shared" si="17"/>
        <v>0</v>
      </c>
      <c r="BI146" s="214">
        <f t="shared" si="18"/>
        <v>0</v>
      </c>
      <c r="BJ146" s="16" t="s">
        <v>86</v>
      </c>
      <c r="BK146" s="214">
        <f t="shared" si="19"/>
        <v>0</v>
      </c>
      <c r="BL146" s="16" t="s">
        <v>147</v>
      </c>
      <c r="BM146" s="213" t="s">
        <v>1781</v>
      </c>
    </row>
    <row r="147" spans="1:65" s="2" customFormat="1" ht="16.5" customHeight="1">
      <c r="A147" s="33"/>
      <c r="B147" s="34"/>
      <c r="C147" s="201" t="s">
        <v>269</v>
      </c>
      <c r="D147" s="201" t="s">
        <v>149</v>
      </c>
      <c r="E147" s="202" t="s">
        <v>1782</v>
      </c>
      <c r="F147" s="203" t="s">
        <v>1783</v>
      </c>
      <c r="G147" s="204" t="s">
        <v>249</v>
      </c>
      <c r="H147" s="205">
        <v>20</v>
      </c>
      <c r="I147" s="206"/>
      <c r="J147" s="207">
        <f t="shared" si="10"/>
        <v>0</v>
      </c>
      <c r="K147" s="208"/>
      <c r="L147" s="38"/>
      <c r="M147" s="209" t="s">
        <v>1</v>
      </c>
      <c r="N147" s="210" t="s">
        <v>43</v>
      </c>
      <c r="O147" s="70"/>
      <c r="P147" s="211">
        <f t="shared" si="11"/>
        <v>0</v>
      </c>
      <c r="Q147" s="211">
        <v>0</v>
      </c>
      <c r="R147" s="211">
        <f t="shared" si="12"/>
        <v>0</v>
      </c>
      <c r="S147" s="211">
        <v>0</v>
      </c>
      <c r="T147" s="212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3" t="s">
        <v>147</v>
      </c>
      <c r="AT147" s="213" t="s">
        <v>149</v>
      </c>
      <c r="AU147" s="213" t="s">
        <v>86</v>
      </c>
      <c r="AY147" s="16" t="s">
        <v>148</v>
      </c>
      <c r="BE147" s="214">
        <f t="shared" si="14"/>
        <v>0</v>
      </c>
      <c r="BF147" s="214">
        <f t="shared" si="15"/>
        <v>0</v>
      </c>
      <c r="BG147" s="214">
        <f t="shared" si="16"/>
        <v>0</v>
      </c>
      <c r="BH147" s="214">
        <f t="shared" si="17"/>
        <v>0</v>
      </c>
      <c r="BI147" s="214">
        <f t="shared" si="18"/>
        <v>0</v>
      </c>
      <c r="BJ147" s="16" t="s">
        <v>86</v>
      </c>
      <c r="BK147" s="214">
        <f t="shared" si="19"/>
        <v>0</v>
      </c>
      <c r="BL147" s="16" t="s">
        <v>147</v>
      </c>
      <c r="BM147" s="213" t="s">
        <v>1784</v>
      </c>
    </row>
    <row r="148" spans="1:65" s="2" customFormat="1" ht="16.5" customHeight="1">
      <c r="A148" s="33"/>
      <c r="B148" s="34"/>
      <c r="C148" s="201" t="s">
        <v>275</v>
      </c>
      <c r="D148" s="201" t="s">
        <v>149</v>
      </c>
      <c r="E148" s="202" t="s">
        <v>1785</v>
      </c>
      <c r="F148" s="203" t="s">
        <v>1786</v>
      </c>
      <c r="G148" s="204" t="s">
        <v>249</v>
      </c>
      <c r="H148" s="205">
        <v>30</v>
      </c>
      <c r="I148" s="206"/>
      <c r="J148" s="207">
        <f t="shared" si="10"/>
        <v>0</v>
      </c>
      <c r="K148" s="208"/>
      <c r="L148" s="38"/>
      <c r="M148" s="209" t="s">
        <v>1</v>
      </c>
      <c r="N148" s="210" t="s">
        <v>43</v>
      </c>
      <c r="O148" s="70"/>
      <c r="P148" s="211">
        <f t="shared" si="11"/>
        <v>0</v>
      </c>
      <c r="Q148" s="211">
        <v>0</v>
      </c>
      <c r="R148" s="211">
        <f t="shared" si="12"/>
        <v>0</v>
      </c>
      <c r="S148" s="211">
        <v>0</v>
      </c>
      <c r="T148" s="212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3" t="s">
        <v>147</v>
      </c>
      <c r="AT148" s="213" t="s">
        <v>149</v>
      </c>
      <c r="AU148" s="213" t="s">
        <v>86</v>
      </c>
      <c r="AY148" s="16" t="s">
        <v>148</v>
      </c>
      <c r="BE148" s="214">
        <f t="shared" si="14"/>
        <v>0</v>
      </c>
      <c r="BF148" s="214">
        <f t="shared" si="15"/>
        <v>0</v>
      </c>
      <c r="BG148" s="214">
        <f t="shared" si="16"/>
        <v>0</v>
      </c>
      <c r="BH148" s="214">
        <f t="shared" si="17"/>
        <v>0</v>
      </c>
      <c r="BI148" s="214">
        <f t="shared" si="18"/>
        <v>0</v>
      </c>
      <c r="BJ148" s="16" t="s">
        <v>86</v>
      </c>
      <c r="BK148" s="214">
        <f t="shared" si="19"/>
        <v>0</v>
      </c>
      <c r="BL148" s="16" t="s">
        <v>147</v>
      </c>
      <c r="BM148" s="213" t="s">
        <v>1787</v>
      </c>
    </row>
    <row r="149" spans="1:65" s="2" customFormat="1" ht="16.5" customHeight="1">
      <c r="A149" s="33"/>
      <c r="B149" s="34"/>
      <c r="C149" s="201" t="s">
        <v>281</v>
      </c>
      <c r="D149" s="201" t="s">
        <v>149</v>
      </c>
      <c r="E149" s="202" t="s">
        <v>1788</v>
      </c>
      <c r="F149" s="203" t="s">
        <v>1789</v>
      </c>
      <c r="G149" s="204" t="s">
        <v>249</v>
      </c>
      <c r="H149" s="205">
        <v>25</v>
      </c>
      <c r="I149" s="206"/>
      <c r="J149" s="207">
        <f t="shared" si="10"/>
        <v>0</v>
      </c>
      <c r="K149" s="208"/>
      <c r="L149" s="38"/>
      <c r="M149" s="209" t="s">
        <v>1</v>
      </c>
      <c r="N149" s="210" t="s">
        <v>43</v>
      </c>
      <c r="O149" s="70"/>
      <c r="P149" s="211">
        <f t="shared" si="11"/>
        <v>0</v>
      </c>
      <c r="Q149" s="211">
        <v>0</v>
      </c>
      <c r="R149" s="211">
        <f t="shared" si="12"/>
        <v>0</v>
      </c>
      <c r="S149" s="211">
        <v>0</v>
      </c>
      <c r="T149" s="212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13" t="s">
        <v>147</v>
      </c>
      <c r="AT149" s="213" t="s">
        <v>149</v>
      </c>
      <c r="AU149" s="213" t="s">
        <v>86</v>
      </c>
      <c r="AY149" s="16" t="s">
        <v>148</v>
      </c>
      <c r="BE149" s="214">
        <f t="shared" si="14"/>
        <v>0</v>
      </c>
      <c r="BF149" s="214">
        <f t="shared" si="15"/>
        <v>0</v>
      </c>
      <c r="BG149" s="214">
        <f t="shared" si="16"/>
        <v>0</v>
      </c>
      <c r="BH149" s="214">
        <f t="shared" si="17"/>
        <v>0</v>
      </c>
      <c r="BI149" s="214">
        <f t="shared" si="18"/>
        <v>0</v>
      </c>
      <c r="BJ149" s="16" t="s">
        <v>86</v>
      </c>
      <c r="BK149" s="214">
        <f t="shared" si="19"/>
        <v>0</v>
      </c>
      <c r="BL149" s="16" t="s">
        <v>147</v>
      </c>
      <c r="BM149" s="213" t="s">
        <v>1790</v>
      </c>
    </row>
    <row r="150" spans="1:65" s="2" customFormat="1" ht="21.75" customHeight="1">
      <c r="A150" s="33"/>
      <c r="B150" s="34"/>
      <c r="C150" s="201" t="s">
        <v>286</v>
      </c>
      <c r="D150" s="201" t="s">
        <v>149</v>
      </c>
      <c r="E150" s="202" t="s">
        <v>1791</v>
      </c>
      <c r="F150" s="203" t="s">
        <v>1792</v>
      </c>
      <c r="G150" s="204" t="s">
        <v>249</v>
      </c>
      <c r="H150" s="205">
        <v>170</v>
      </c>
      <c r="I150" s="206"/>
      <c r="J150" s="207">
        <f t="shared" si="10"/>
        <v>0</v>
      </c>
      <c r="K150" s="208"/>
      <c r="L150" s="38"/>
      <c r="M150" s="209" t="s">
        <v>1</v>
      </c>
      <c r="N150" s="210" t="s">
        <v>43</v>
      </c>
      <c r="O150" s="70"/>
      <c r="P150" s="211">
        <f t="shared" si="11"/>
        <v>0</v>
      </c>
      <c r="Q150" s="211">
        <v>0</v>
      </c>
      <c r="R150" s="211">
        <f t="shared" si="12"/>
        <v>0</v>
      </c>
      <c r="S150" s="211">
        <v>0</v>
      </c>
      <c r="T150" s="212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3" t="s">
        <v>147</v>
      </c>
      <c r="AT150" s="213" t="s">
        <v>149</v>
      </c>
      <c r="AU150" s="213" t="s">
        <v>86</v>
      </c>
      <c r="AY150" s="16" t="s">
        <v>148</v>
      </c>
      <c r="BE150" s="214">
        <f t="shared" si="14"/>
        <v>0</v>
      </c>
      <c r="BF150" s="214">
        <f t="shared" si="15"/>
        <v>0</v>
      </c>
      <c r="BG150" s="214">
        <f t="shared" si="16"/>
        <v>0</v>
      </c>
      <c r="BH150" s="214">
        <f t="shared" si="17"/>
        <v>0</v>
      </c>
      <c r="BI150" s="214">
        <f t="shared" si="18"/>
        <v>0</v>
      </c>
      <c r="BJ150" s="16" t="s">
        <v>86</v>
      </c>
      <c r="BK150" s="214">
        <f t="shared" si="19"/>
        <v>0</v>
      </c>
      <c r="BL150" s="16" t="s">
        <v>147</v>
      </c>
      <c r="BM150" s="213" t="s">
        <v>1793</v>
      </c>
    </row>
    <row r="151" spans="1:65" s="2" customFormat="1" ht="21.75" customHeight="1">
      <c r="A151" s="33"/>
      <c r="B151" s="34"/>
      <c r="C151" s="201" t="s">
        <v>291</v>
      </c>
      <c r="D151" s="201" t="s">
        <v>149</v>
      </c>
      <c r="E151" s="202" t="s">
        <v>1794</v>
      </c>
      <c r="F151" s="203" t="s">
        <v>1795</v>
      </c>
      <c r="G151" s="204" t="s">
        <v>249</v>
      </c>
      <c r="H151" s="205">
        <v>170</v>
      </c>
      <c r="I151" s="206"/>
      <c r="J151" s="207">
        <f t="shared" si="10"/>
        <v>0</v>
      </c>
      <c r="K151" s="208"/>
      <c r="L151" s="38"/>
      <c r="M151" s="209" t="s">
        <v>1</v>
      </c>
      <c r="N151" s="210" t="s">
        <v>43</v>
      </c>
      <c r="O151" s="70"/>
      <c r="P151" s="211">
        <f t="shared" si="11"/>
        <v>0</v>
      </c>
      <c r="Q151" s="211">
        <v>0</v>
      </c>
      <c r="R151" s="211">
        <f t="shared" si="12"/>
        <v>0</v>
      </c>
      <c r="S151" s="211">
        <v>0</v>
      </c>
      <c r="T151" s="212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3" t="s">
        <v>147</v>
      </c>
      <c r="AT151" s="213" t="s">
        <v>149</v>
      </c>
      <c r="AU151" s="213" t="s">
        <v>86</v>
      </c>
      <c r="AY151" s="16" t="s">
        <v>148</v>
      </c>
      <c r="BE151" s="214">
        <f t="shared" si="14"/>
        <v>0</v>
      </c>
      <c r="BF151" s="214">
        <f t="shared" si="15"/>
        <v>0</v>
      </c>
      <c r="BG151" s="214">
        <f t="shared" si="16"/>
        <v>0</v>
      </c>
      <c r="BH151" s="214">
        <f t="shared" si="17"/>
        <v>0</v>
      </c>
      <c r="BI151" s="214">
        <f t="shared" si="18"/>
        <v>0</v>
      </c>
      <c r="BJ151" s="16" t="s">
        <v>86</v>
      </c>
      <c r="BK151" s="214">
        <f t="shared" si="19"/>
        <v>0</v>
      </c>
      <c r="BL151" s="16" t="s">
        <v>147</v>
      </c>
      <c r="BM151" s="213" t="s">
        <v>1796</v>
      </c>
    </row>
    <row r="152" spans="1:65" s="2" customFormat="1" ht="16.5" customHeight="1">
      <c r="A152" s="33"/>
      <c r="B152" s="34"/>
      <c r="C152" s="201" t="s">
        <v>295</v>
      </c>
      <c r="D152" s="201" t="s">
        <v>149</v>
      </c>
      <c r="E152" s="202" t="s">
        <v>1797</v>
      </c>
      <c r="F152" s="203" t="s">
        <v>1798</v>
      </c>
      <c r="G152" s="204" t="s">
        <v>249</v>
      </c>
      <c r="H152" s="205">
        <v>1240</v>
      </c>
      <c r="I152" s="206"/>
      <c r="J152" s="207">
        <f t="shared" si="10"/>
        <v>0</v>
      </c>
      <c r="K152" s="208"/>
      <c r="L152" s="38"/>
      <c r="M152" s="209" t="s">
        <v>1</v>
      </c>
      <c r="N152" s="210" t="s">
        <v>43</v>
      </c>
      <c r="O152" s="70"/>
      <c r="P152" s="211">
        <f t="shared" si="11"/>
        <v>0</v>
      </c>
      <c r="Q152" s="211">
        <v>0</v>
      </c>
      <c r="R152" s="211">
        <f t="shared" si="12"/>
        <v>0</v>
      </c>
      <c r="S152" s="211">
        <v>0</v>
      </c>
      <c r="T152" s="212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3" t="s">
        <v>147</v>
      </c>
      <c r="AT152" s="213" t="s">
        <v>149</v>
      </c>
      <c r="AU152" s="213" t="s">
        <v>86</v>
      </c>
      <c r="AY152" s="16" t="s">
        <v>148</v>
      </c>
      <c r="BE152" s="214">
        <f t="shared" si="14"/>
        <v>0</v>
      </c>
      <c r="BF152" s="214">
        <f t="shared" si="15"/>
        <v>0</v>
      </c>
      <c r="BG152" s="214">
        <f t="shared" si="16"/>
        <v>0</v>
      </c>
      <c r="BH152" s="214">
        <f t="shared" si="17"/>
        <v>0</v>
      </c>
      <c r="BI152" s="214">
        <f t="shared" si="18"/>
        <v>0</v>
      </c>
      <c r="BJ152" s="16" t="s">
        <v>86</v>
      </c>
      <c r="BK152" s="214">
        <f t="shared" si="19"/>
        <v>0</v>
      </c>
      <c r="BL152" s="16" t="s">
        <v>147</v>
      </c>
      <c r="BM152" s="213" t="s">
        <v>1799</v>
      </c>
    </row>
    <row r="153" spans="1:65" s="2" customFormat="1" ht="21.75" customHeight="1">
      <c r="A153" s="33"/>
      <c r="B153" s="34"/>
      <c r="C153" s="201" t="s">
        <v>301</v>
      </c>
      <c r="D153" s="201" t="s">
        <v>149</v>
      </c>
      <c r="E153" s="202" t="s">
        <v>1800</v>
      </c>
      <c r="F153" s="203" t="s">
        <v>1801</v>
      </c>
      <c r="G153" s="204" t="s">
        <v>249</v>
      </c>
      <c r="H153" s="205">
        <v>10</v>
      </c>
      <c r="I153" s="206"/>
      <c r="J153" s="207">
        <f t="shared" si="10"/>
        <v>0</v>
      </c>
      <c r="K153" s="208"/>
      <c r="L153" s="38"/>
      <c r="M153" s="209" t="s">
        <v>1</v>
      </c>
      <c r="N153" s="210" t="s">
        <v>43</v>
      </c>
      <c r="O153" s="70"/>
      <c r="P153" s="211">
        <f t="shared" si="11"/>
        <v>0</v>
      </c>
      <c r="Q153" s="211">
        <v>0</v>
      </c>
      <c r="R153" s="211">
        <f t="shared" si="12"/>
        <v>0</v>
      </c>
      <c r="S153" s="211">
        <v>0</v>
      </c>
      <c r="T153" s="21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3" t="s">
        <v>147</v>
      </c>
      <c r="AT153" s="213" t="s">
        <v>149</v>
      </c>
      <c r="AU153" s="213" t="s">
        <v>86</v>
      </c>
      <c r="AY153" s="16" t="s">
        <v>148</v>
      </c>
      <c r="BE153" s="214">
        <f t="shared" si="14"/>
        <v>0</v>
      </c>
      <c r="BF153" s="214">
        <f t="shared" si="15"/>
        <v>0</v>
      </c>
      <c r="BG153" s="214">
        <f t="shared" si="16"/>
        <v>0</v>
      </c>
      <c r="BH153" s="214">
        <f t="shared" si="17"/>
        <v>0</v>
      </c>
      <c r="BI153" s="214">
        <f t="shared" si="18"/>
        <v>0</v>
      </c>
      <c r="BJ153" s="16" t="s">
        <v>86</v>
      </c>
      <c r="BK153" s="214">
        <f t="shared" si="19"/>
        <v>0</v>
      </c>
      <c r="BL153" s="16" t="s">
        <v>147</v>
      </c>
      <c r="BM153" s="213" t="s">
        <v>1802</v>
      </c>
    </row>
    <row r="154" spans="1:65" s="2" customFormat="1" ht="21.75" customHeight="1">
      <c r="A154" s="33"/>
      <c r="B154" s="34"/>
      <c r="C154" s="201" t="s">
        <v>306</v>
      </c>
      <c r="D154" s="201" t="s">
        <v>149</v>
      </c>
      <c r="E154" s="202" t="s">
        <v>1803</v>
      </c>
      <c r="F154" s="203" t="s">
        <v>1804</v>
      </c>
      <c r="G154" s="204" t="s">
        <v>249</v>
      </c>
      <c r="H154" s="205">
        <v>55</v>
      </c>
      <c r="I154" s="206"/>
      <c r="J154" s="207">
        <f t="shared" si="10"/>
        <v>0</v>
      </c>
      <c r="K154" s="208"/>
      <c r="L154" s="38"/>
      <c r="M154" s="209" t="s">
        <v>1</v>
      </c>
      <c r="N154" s="210" t="s">
        <v>43</v>
      </c>
      <c r="O154" s="70"/>
      <c r="P154" s="211">
        <f t="shared" si="11"/>
        <v>0</v>
      </c>
      <c r="Q154" s="211">
        <v>0</v>
      </c>
      <c r="R154" s="211">
        <f t="shared" si="12"/>
        <v>0</v>
      </c>
      <c r="S154" s="211">
        <v>0</v>
      </c>
      <c r="T154" s="21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3" t="s">
        <v>147</v>
      </c>
      <c r="AT154" s="213" t="s">
        <v>149</v>
      </c>
      <c r="AU154" s="213" t="s">
        <v>86</v>
      </c>
      <c r="AY154" s="16" t="s">
        <v>148</v>
      </c>
      <c r="BE154" s="214">
        <f t="shared" si="14"/>
        <v>0</v>
      </c>
      <c r="BF154" s="214">
        <f t="shared" si="15"/>
        <v>0</v>
      </c>
      <c r="BG154" s="214">
        <f t="shared" si="16"/>
        <v>0</v>
      </c>
      <c r="BH154" s="214">
        <f t="shared" si="17"/>
        <v>0</v>
      </c>
      <c r="BI154" s="214">
        <f t="shared" si="18"/>
        <v>0</v>
      </c>
      <c r="BJ154" s="16" t="s">
        <v>86</v>
      </c>
      <c r="BK154" s="214">
        <f t="shared" si="19"/>
        <v>0</v>
      </c>
      <c r="BL154" s="16" t="s">
        <v>147</v>
      </c>
      <c r="BM154" s="213" t="s">
        <v>1805</v>
      </c>
    </row>
    <row r="155" spans="1:65" s="2" customFormat="1" ht="16.5" customHeight="1">
      <c r="A155" s="33"/>
      <c r="B155" s="34"/>
      <c r="C155" s="201" t="s">
        <v>310</v>
      </c>
      <c r="D155" s="201" t="s">
        <v>149</v>
      </c>
      <c r="E155" s="202" t="s">
        <v>1806</v>
      </c>
      <c r="F155" s="203" t="s">
        <v>1807</v>
      </c>
      <c r="G155" s="204" t="s">
        <v>249</v>
      </c>
      <c r="H155" s="205">
        <v>45</v>
      </c>
      <c r="I155" s="206"/>
      <c r="J155" s="207">
        <f t="shared" si="10"/>
        <v>0</v>
      </c>
      <c r="K155" s="208"/>
      <c r="L155" s="38"/>
      <c r="M155" s="209" t="s">
        <v>1</v>
      </c>
      <c r="N155" s="210" t="s">
        <v>43</v>
      </c>
      <c r="O155" s="70"/>
      <c r="P155" s="211">
        <f t="shared" si="11"/>
        <v>0</v>
      </c>
      <c r="Q155" s="211">
        <v>0</v>
      </c>
      <c r="R155" s="211">
        <f t="shared" si="12"/>
        <v>0</v>
      </c>
      <c r="S155" s="211">
        <v>0</v>
      </c>
      <c r="T155" s="21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13" t="s">
        <v>147</v>
      </c>
      <c r="AT155" s="213" t="s">
        <v>149</v>
      </c>
      <c r="AU155" s="213" t="s">
        <v>86</v>
      </c>
      <c r="AY155" s="16" t="s">
        <v>148</v>
      </c>
      <c r="BE155" s="214">
        <f t="shared" si="14"/>
        <v>0</v>
      </c>
      <c r="BF155" s="214">
        <f t="shared" si="15"/>
        <v>0</v>
      </c>
      <c r="BG155" s="214">
        <f t="shared" si="16"/>
        <v>0</v>
      </c>
      <c r="BH155" s="214">
        <f t="shared" si="17"/>
        <v>0</v>
      </c>
      <c r="BI155" s="214">
        <f t="shared" si="18"/>
        <v>0</v>
      </c>
      <c r="BJ155" s="16" t="s">
        <v>86</v>
      </c>
      <c r="BK155" s="214">
        <f t="shared" si="19"/>
        <v>0</v>
      </c>
      <c r="BL155" s="16" t="s">
        <v>147</v>
      </c>
      <c r="BM155" s="213" t="s">
        <v>1808</v>
      </c>
    </row>
    <row r="156" spans="1:65" s="2" customFormat="1" ht="16.5" customHeight="1">
      <c r="A156" s="33"/>
      <c r="B156" s="34"/>
      <c r="C156" s="201" t="s">
        <v>242</v>
      </c>
      <c r="D156" s="201" t="s">
        <v>149</v>
      </c>
      <c r="E156" s="202" t="s">
        <v>1809</v>
      </c>
      <c r="F156" s="203" t="s">
        <v>1810</v>
      </c>
      <c r="G156" s="204" t="s">
        <v>249</v>
      </c>
      <c r="H156" s="205">
        <v>55</v>
      </c>
      <c r="I156" s="206"/>
      <c r="J156" s="207">
        <f t="shared" si="10"/>
        <v>0</v>
      </c>
      <c r="K156" s="208"/>
      <c r="L156" s="38"/>
      <c r="M156" s="209" t="s">
        <v>1</v>
      </c>
      <c r="N156" s="210" t="s">
        <v>43</v>
      </c>
      <c r="O156" s="70"/>
      <c r="P156" s="211">
        <f t="shared" si="11"/>
        <v>0</v>
      </c>
      <c r="Q156" s="211">
        <v>0</v>
      </c>
      <c r="R156" s="211">
        <f t="shared" si="12"/>
        <v>0</v>
      </c>
      <c r="S156" s="211">
        <v>0</v>
      </c>
      <c r="T156" s="21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3" t="s">
        <v>147</v>
      </c>
      <c r="AT156" s="213" t="s">
        <v>149</v>
      </c>
      <c r="AU156" s="213" t="s">
        <v>86</v>
      </c>
      <c r="AY156" s="16" t="s">
        <v>148</v>
      </c>
      <c r="BE156" s="214">
        <f t="shared" si="14"/>
        <v>0</v>
      </c>
      <c r="BF156" s="214">
        <f t="shared" si="15"/>
        <v>0</v>
      </c>
      <c r="BG156" s="214">
        <f t="shared" si="16"/>
        <v>0</v>
      </c>
      <c r="BH156" s="214">
        <f t="shared" si="17"/>
        <v>0</v>
      </c>
      <c r="BI156" s="214">
        <f t="shared" si="18"/>
        <v>0</v>
      </c>
      <c r="BJ156" s="16" t="s">
        <v>86</v>
      </c>
      <c r="BK156" s="214">
        <f t="shared" si="19"/>
        <v>0</v>
      </c>
      <c r="BL156" s="16" t="s">
        <v>147</v>
      </c>
      <c r="BM156" s="213" t="s">
        <v>1811</v>
      </c>
    </row>
    <row r="157" spans="1:65" s="2" customFormat="1" ht="16.5" customHeight="1">
      <c r="A157" s="33"/>
      <c r="B157" s="34"/>
      <c r="C157" s="201" t="s">
        <v>320</v>
      </c>
      <c r="D157" s="201" t="s">
        <v>149</v>
      </c>
      <c r="E157" s="202" t="s">
        <v>1812</v>
      </c>
      <c r="F157" s="203" t="s">
        <v>1813</v>
      </c>
      <c r="G157" s="204" t="s">
        <v>249</v>
      </c>
      <c r="H157" s="205">
        <v>310</v>
      </c>
      <c r="I157" s="206"/>
      <c r="J157" s="207">
        <f t="shared" si="10"/>
        <v>0</v>
      </c>
      <c r="K157" s="208"/>
      <c r="L157" s="38"/>
      <c r="M157" s="209" t="s">
        <v>1</v>
      </c>
      <c r="N157" s="210" t="s">
        <v>43</v>
      </c>
      <c r="O157" s="70"/>
      <c r="P157" s="211">
        <f t="shared" si="11"/>
        <v>0</v>
      </c>
      <c r="Q157" s="211">
        <v>0</v>
      </c>
      <c r="R157" s="211">
        <f t="shared" si="12"/>
        <v>0</v>
      </c>
      <c r="S157" s="211">
        <v>0</v>
      </c>
      <c r="T157" s="21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13" t="s">
        <v>147</v>
      </c>
      <c r="AT157" s="213" t="s">
        <v>149</v>
      </c>
      <c r="AU157" s="213" t="s">
        <v>86</v>
      </c>
      <c r="AY157" s="16" t="s">
        <v>148</v>
      </c>
      <c r="BE157" s="214">
        <f t="shared" si="14"/>
        <v>0</v>
      </c>
      <c r="BF157" s="214">
        <f t="shared" si="15"/>
        <v>0</v>
      </c>
      <c r="BG157" s="214">
        <f t="shared" si="16"/>
        <v>0</v>
      </c>
      <c r="BH157" s="214">
        <f t="shared" si="17"/>
        <v>0</v>
      </c>
      <c r="BI157" s="214">
        <f t="shared" si="18"/>
        <v>0</v>
      </c>
      <c r="BJ157" s="16" t="s">
        <v>86</v>
      </c>
      <c r="BK157" s="214">
        <f t="shared" si="19"/>
        <v>0</v>
      </c>
      <c r="BL157" s="16" t="s">
        <v>147</v>
      </c>
      <c r="BM157" s="213" t="s">
        <v>1814</v>
      </c>
    </row>
    <row r="158" spans="1:65" s="2" customFormat="1" ht="16.5" customHeight="1">
      <c r="A158" s="33"/>
      <c r="B158" s="34"/>
      <c r="C158" s="201" t="s">
        <v>324</v>
      </c>
      <c r="D158" s="201" t="s">
        <v>149</v>
      </c>
      <c r="E158" s="202" t="s">
        <v>1815</v>
      </c>
      <c r="F158" s="203" t="s">
        <v>1816</v>
      </c>
      <c r="G158" s="204" t="s">
        <v>249</v>
      </c>
      <c r="H158" s="205">
        <v>60</v>
      </c>
      <c r="I158" s="206"/>
      <c r="J158" s="207">
        <f t="shared" si="10"/>
        <v>0</v>
      </c>
      <c r="K158" s="208"/>
      <c r="L158" s="38"/>
      <c r="M158" s="209" t="s">
        <v>1</v>
      </c>
      <c r="N158" s="210" t="s">
        <v>43</v>
      </c>
      <c r="O158" s="70"/>
      <c r="P158" s="211">
        <f t="shared" si="11"/>
        <v>0</v>
      </c>
      <c r="Q158" s="211">
        <v>0</v>
      </c>
      <c r="R158" s="211">
        <f t="shared" si="12"/>
        <v>0</v>
      </c>
      <c r="S158" s="211">
        <v>0</v>
      </c>
      <c r="T158" s="21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13" t="s">
        <v>147</v>
      </c>
      <c r="AT158" s="213" t="s">
        <v>149</v>
      </c>
      <c r="AU158" s="213" t="s">
        <v>86</v>
      </c>
      <c r="AY158" s="16" t="s">
        <v>148</v>
      </c>
      <c r="BE158" s="214">
        <f t="shared" si="14"/>
        <v>0</v>
      </c>
      <c r="BF158" s="214">
        <f t="shared" si="15"/>
        <v>0</v>
      </c>
      <c r="BG158" s="214">
        <f t="shared" si="16"/>
        <v>0</v>
      </c>
      <c r="BH158" s="214">
        <f t="shared" si="17"/>
        <v>0</v>
      </c>
      <c r="BI158" s="214">
        <f t="shared" si="18"/>
        <v>0</v>
      </c>
      <c r="BJ158" s="16" t="s">
        <v>86</v>
      </c>
      <c r="BK158" s="214">
        <f t="shared" si="19"/>
        <v>0</v>
      </c>
      <c r="BL158" s="16" t="s">
        <v>147</v>
      </c>
      <c r="BM158" s="213" t="s">
        <v>1817</v>
      </c>
    </row>
    <row r="159" spans="1:65" s="2" customFormat="1" ht="16.5" customHeight="1">
      <c r="A159" s="33"/>
      <c r="B159" s="34"/>
      <c r="C159" s="201" t="s">
        <v>329</v>
      </c>
      <c r="D159" s="201" t="s">
        <v>149</v>
      </c>
      <c r="E159" s="202" t="s">
        <v>1818</v>
      </c>
      <c r="F159" s="203" t="s">
        <v>1819</v>
      </c>
      <c r="G159" s="204" t="s">
        <v>249</v>
      </c>
      <c r="H159" s="205">
        <v>55</v>
      </c>
      <c r="I159" s="206"/>
      <c r="J159" s="207">
        <f t="shared" si="10"/>
        <v>0</v>
      </c>
      <c r="K159" s="208"/>
      <c r="L159" s="38"/>
      <c r="M159" s="209" t="s">
        <v>1</v>
      </c>
      <c r="N159" s="210" t="s">
        <v>43</v>
      </c>
      <c r="O159" s="70"/>
      <c r="P159" s="211">
        <f t="shared" si="11"/>
        <v>0</v>
      </c>
      <c r="Q159" s="211">
        <v>0</v>
      </c>
      <c r="R159" s="211">
        <f t="shared" si="12"/>
        <v>0</v>
      </c>
      <c r="S159" s="211">
        <v>0</v>
      </c>
      <c r="T159" s="21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3" t="s">
        <v>147</v>
      </c>
      <c r="AT159" s="213" t="s">
        <v>149</v>
      </c>
      <c r="AU159" s="213" t="s">
        <v>86</v>
      </c>
      <c r="AY159" s="16" t="s">
        <v>148</v>
      </c>
      <c r="BE159" s="214">
        <f t="shared" si="14"/>
        <v>0</v>
      </c>
      <c r="BF159" s="214">
        <f t="shared" si="15"/>
        <v>0</v>
      </c>
      <c r="BG159" s="214">
        <f t="shared" si="16"/>
        <v>0</v>
      </c>
      <c r="BH159" s="214">
        <f t="shared" si="17"/>
        <v>0</v>
      </c>
      <c r="BI159" s="214">
        <f t="shared" si="18"/>
        <v>0</v>
      </c>
      <c r="BJ159" s="16" t="s">
        <v>86</v>
      </c>
      <c r="BK159" s="214">
        <f t="shared" si="19"/>
        <v>0</v>
      </c>
      <c r="BL159" s="16" t="s">
        <v>147</v>
      </c>
      <c r="BM159" s="213" t="s">
        <v>1820</v>
      </c>
    </row>
    <row r="160" spans="1:65" s="2" customFormat="1" ht="16.5" customHeight="1">
      <c r="A160" s="33"/>
      <c r="B160" s="34"/>
      <c r="C160" s="201" t="s">
        <v>336</v>
      </c>
      <c r="D160" s="201" t="s">
        <v>149</v>
      </c>
      <c r="E160" s="202" t="s">
        <v>1821</v>
      </c>
      <c r="F160" s="203" t="s">
        <v>1822</v>
      </c>
      <c r="G160" s="204" t="s">
        <v>762</v>
      </c>
      <c r="H160" s="205">
        <v>25</v>
      </c>
      <c r="I160" s="206"/>
      <c r="J160" s="207">
        <f t="shared" si="10"/>
        <v>0</v>
      </c>
      <c r="K160" s="208"/>
      <c r="L160" s="38"/>
      <c r="M160" s="209" t="s">
        <v>1</v>
      </c>
      <c r="N160" s="210" t="s">
        <v>43</v>
      </c>
      <c r="O160" s="70"/>
      <c r="P160" s="211">
        <f t="shared" si="11"/>
        <v>0</v>
      </c>
      <c r="Q160" s="211">
        <v>0</v>
      </c>
      <c r="R160" s="211">
        <f t="shared" si="12"/>
        <v>0</v>
      </c>
      <c r="S160" s="211">
        <v>0</v>
      </c>
      <c r="T160" s="21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3" t="s">
        <v>147</v>
      </c>
      <c r="AT160" s="213" t="s">
        <v>149</v>
      </c>
      <c r="AU160" s="213" t="s">
        <v>86</v>
      </c>
      <c r="AY160" s="16" t="s">
        <v>148</v>
      </c>
      <c r="BE160" s="214">
        <f t="shared" si="14"/>
        <v>0</v>
      </c>
      <c r="BF160" s="214">
        <f t="shared" si="15"/>
        <v>0</v>
      </c>
      <c r="BG160" s="214">
        <f t="shared" si="16"/>
        <v>0</v>
      </c>
      <c r="BH160" s="214">
        <f t="shared" si="17"/>
        <v>0</v>
      </c>
      <c r="BI160" s="214">
        <f t="shared" si="18"/>
        <v>0</v>
      </c>
      <c r="BJ160" s="16" t="s">
        <v>86</v>
      </c>
      <c r="BK160" s="214">
        <f t="shared" si="19"/>
        <v>0</v>
      </c>
      <c r="BL160" s="16" t="s">
        <v>147</v>
      </c>
      <c r="BM160" s="213" t="s">
        <v>1823</v>
      </c>
    </row>
    <row r="161" spans="1:65" s="2" customFormat="1" ht="16.5" customHeight="1">
      <c r="A161" s="33"/>
      <c r="B161" s="34"/>
      <c r="C161" s="201" t="s">
        <v>340</v>
      </c>
      <c r="D161" s="201" t="s">
        <v>149</v>
      </c>
      <c r="E161" s="202" t="s">
        <v>1824</v>
      </c>
      <c r="F161" s="203" t="s">
        <v>1825</v>
      </c>
      <c r="G161" s="204" t="s">
        <v>762</v>
      </c>
      <c r="H161" s="205">
        <v>2</v>
      </c>
      <c r="I161" s="206"/>
      <c r="J161" s="207">
        <f t="shared" si="10"/>
        <v>0</v>
      </c>
      <c r="K161" s="208"/>
      <c r="L161" s="38"/>
      <c r="M161" s="209" t="s">
        <v>1</v>
      </c>
      <c r="N161" s="210" t="s">
        <v>43</v>
      </c>
      <c r="O161" s="70"/>
      <c r="P161" s="211">
        <f t="shared" si="11"/>
        <v>0</v>
      </c>
      <c r="Q161" s="211">
        <v>0</v>
      </c>
      <c r="R161" s="211">
        <f t="shared" si="12"/>
        <v>0</v>
      </c>
      <c r="S161" s="211">
        <v>0</v>
      </c>
      <c r="T161" s="21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3" t="s">
        <v>147</v>
      </c>
      <c r="AT161" s="213" t="s">
        <v>149</v>
      </c>
      <c r="AU161" s="213" t="s">
        <v>86</v>
      </c>
      <c r="AY161" s="16" t="s">
        <v>148</v>
      </c>
      <c r="BE161" s="214">
        <f t="shared" si="14"/>
        <v>0</v>
      </c>
      <c r="BF161" s="214">
        <f t="shared" si="15"/>
        <v>0</v>
      </c>
      <c r="BG161" s="214">
        <f t="shared" si="16"/>
        <v>0</v>
      </c>
      <c r="BH161" s="214">
        <f t="shared" si="17"/>
        <v>0</v>
      </c>
      <c r="BI161" s="214">
        <f t="shared" si="18"/>
        <v>0</v>
      </c>
      <c r="BJ161" s="16" t="s">
        <v>86</v>
      </c>
      <c r="BK161" s="214">
        <f t="shared" si="19"/>
        <v>0</v>
      </c>
      <c r="BL161" s="16" t="s">
        <v>147</v>
      </c>
      <c r="BM161" s="213" t="s">
        <v>1826</v>
      </c>
    </row>
    <row r="162" spans="1:65" s="2" customFormat="1" ht="16.5" customHeight="1">
      <c r="A162" s="33"/>
      <c r="B162" s="34"/>
      <c r="C162" s="201" t="s">
        <v>345</v>
      </c>
      <c r="D162" s="201" t="s">
        <v>149</v>
      </c>
      <c r="E162" s="202" t="s">
        <v>1827</v>
      </c>
      <c r="F162" s="203" t="s">
        <v>1828</v>
      </c>
      <c r="G162" s="204" t="s">
        <v>762</v>
      </c>
      <c r="H162" s="205">
        <v>37</v>
      </c>
      <c r="I162" s="206"/>
      <c r="J162" s="207">
        <f t="shared" si="10"/>
        <v>0</v>
      </c>
      <c r="K162" s="208"/>
      <c r="L162" s="38"/>
      <c r="M162" s="209" t="s">
        <v>1</v>
      </c>
      <c r="N162" s="210" t="s">
        <v>43</v>
      </c>
      <c r="O162" s="70"/>
      <c r="P162" s="211">
        <f t="shared" si="11"/>
        <v>0</v>
      </c>
      <c r="Q162" s="211">
        <v>0</v>
      </c>
      <c r="R162" s="211">
        <f t="shared" si="12"/>
        <v>0</v>
      </c>
      <c r="S162" s="211">
        <v>0</v>
      </c>
      <c r="T162" s="21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13" t="s">
        <v>147</v>
      </c>
      <c r="AT162" s="213" t="s">
        <v>149</v>
      </c>
      <c r="AU162" s="213" t="s">
        <v>86</v>
      </c>
      <c r="AY162" s="16" t="s">
        <v>148</v>
      </c>
      <c r="BE162" s="214">
        <f t="shared" si="14"/>
        <v>0</v>
      </c>
      <c r="BF162" s="214">
        <f t="shared" si="15"/>
        <v>0</v>
      </c>
      <c r="BG162" s="214">
        <f t="shared" si="16"/>
        <v>0</v>
      </c>
      <c r="BH162" s="214">
        <f t="shared" si="17"/>
        <v>0</v>
      </c>
      <c r="BI162" s="214">
        <f t="shared" si="18"/>
        <v>0</v>
      </c>
      <c r="BJ162" s="16" t="s">
        <v>86</v>
      </c>
      <c r="BK162" s="214">
        <f t="shared" si="19"/>
        <v>0</v>
      </c>
      <c r="BL162" s="16" t="s">
        <v>147</v>
      </c>
      <c r="BM162" s="213" t="s">
        <v>1829</v>
      </c>
    </row>
    <row r="163" spans="2:63" s="12" customFormat="1" ht="25.9" customHeight="1">
      <c r="B163" s="187"/>
      <c r="C163" s="188"/>
      <c r="D163" s="189" t="s">
        <v>77</v>
      </c>
      <c r="E163" s="190" t="s">
        <v>1830</v>
      </c>
      <c r="F163" s="190" t="s">
        <v>1831</v>
      </c>
      <c r="G163" s="188"/>
      <c r="H163" s="188"/>
      <c r="I163" s="191"/>
      <c r="J163" s="192">
        <f>BK163</f>
        <v>0</v>
      </c>
      <c r="K163" s="188"/>
      <c r="L163" s="193"/>
      <c r="M163" s="194"/>
      <c r="N163" s="195"/>
      <c r="O163" s="195"/>
      <c r="P163" s="196">
        <f>SUM(P164:P166)</f>
        <v>0</v>
      </c>
      <c r="Q163" s="195"/>
      <c r="R163" s="196">
        <f>SUM(R164:R166)</f>
        <v>0</v>
      </c>
      <c r="S163" s="195"/>
      <c r="T163" s="197">
        <f>SUM(T164:T166)</f>
        <v>0</v>
      </c>
      <c r="AR163" s="198" t="s">
        <v>86</v>
      </c>
      <c r="AT163" s="199" t="s">
        <v>77</v>
      </c>
      <c r="AU163" s="199" t="s">
        <v>78</v>
      </c>
      <c r="AY163" s="198" t="s">
        <v>148</v>
      </c>
      <c r="BK163" s="200">
        <f>SUM(BK164:BK166)</f>
        <v>0</v>
      </c>
    </row>
    <row r="164" spans="1:65" s="2" customFormat="1" ht="55.5" customHeight="1">
      <c r="A164" s="33"/>
      <c r="B164" s="34"/>
      <c r="C164" s="201" t="s">
        <v>350</v>
      </c>
      <c r="D164" s="201" t="s">
        <v>149</v>
      </c>
      <c r="E164" s="202" t="s">
        <v>1832</v>
      </c>
      <c r="F164" s="203" t="s">
        <v>1833</v>
      </c>
      <c r="G164" s="204" t="s">
        <v>762</v>
      </c>
      <c r="H164" s="205">
        <v>1</v>
      </c>
      <c r="I164" s="206"/>
      <c r="J164" s="207">
        <f>ROUND(I164*H164,2)</f>
        <v>0</v>
      </c>
      <c r="K164" s="208"/>
      <c r="L164" s="38"/>
      <c r="M164" s="209" t="s">
        <v>1</v>
      </c>
      <c r="N164" s="210" t="s">
        <v>43</v>
      </c>
      <c r="O164" s="70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13" t="s">
        <v>147</v>
      </c>
      <c r="AT164" s="213" t="s">
        <v>149</v>
      </c>
      <c r="AU164" s="213" t="s">
        <v>86</v>
      </c>
      <c r="AY164" s="16" t="s">
        <v>148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6" t="s">
        <v>86</v>
      </c>
      <c r="BK164" s="214">
        <f>ROUND(I164*H164,2)</f>
        <v>0</v>
      </c>
      <c r="BL164" s="16" t="s">
        <v>147</v>
      </c>
      <c r="BM164" s="213" t="s">
        <v>1834</v>
      </c>
    </row>
    <row r="165" spans="1:65" s="2" customFormat="1" ht="44.25" customHeight="1">
      <c r="A165" s="33"/>
      <c r="B165" s="34"/>
      <c r="C165" s="201" t="s">
        <v>354</v>
      </c>
      <c r="D165" s="201" t="s">
        <v>149</v>
      </c>
      <c r="E165" s="202" t="s">
        <v>1835</v>
      </c>
      <c r="F165" s="203" t="s">
        <v>1836</v>
      </c>
      <c r="G165" s="204" t="s">
        <v>762</v>
      </c>
      <c r="H165" s="205">
        <v>1</v>
      </c>
      <c r="I165" s="206"/>
      <c r="J165" s="207">
        <f>ROUND(I165*H165,2)</f>
        <v>0</v>
      </c>
      <c r="K165" s="208"/>
      <c r="L165" s="38"/>
      <c r="M165" s="209" t="s">
        <v>1</v>
      </c>
      <c r="N165" s="210" t="s">
        <v>43</v>
      </c>
      <c r="O165" s="70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13" t="s">
        <v>147</v>
      </c>
      <c r="AT165" s="213" t="s">
        <v>149</v>
      </c>
      <c r="AU165" s="213" t="s">
        <v>86</v>
      </c>
      <c r="AY165" s="16" t="s">
        <v>148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16" t="s">
        <v>86</v>
      </c>
      <c r="BK165" s="214">
        <f>ROUND(I165*H165,2)</f>
        <v>0</v>
      </c>
      <c r="BL165" s="16" t="s">
        <v>147</v>
      </c>
      <c r="BM165" s="213" t="s">
        <v>1837</v>
      </c>
    </row>
    <row r="166" spans="1:65" s="2" customFormat="1" ht="44.25" customHeight="1">
      <c r="A166" s="33"/>
      <c r="B166" s="34"/>
      <c r="C166" s="201" t="s">
        <v>359</v>
      </c>
      <c r="D166" s="201" t="s">
        <v>149</v>
      </c>
      <c r="E166" s="202" t="s">
        <v>1838</v>
      </c>
      <c r="F166" s="203" t="s">
        <v>1839</v>
      </c>
      <c r="G166" s="204" t="s">
        <v>762</v>
      </c>
      <c r="H166" s="205">
        <v>1</v>
      </c>
      <c r="I166" s="206"/>
      <c r="J166" s="207">
        <f>ROUND(I166*H166,2)</f>
        <v>0</v>
      </c>
      <c r="K166" s="208"/>
      <c r="L166" s="38"/>
      <c r="M166" s="209" t="s">
        <v>1</v>
      </c>
      <c r="N166" s="210" t="s">
        <v>43</v>
      </c>
      <c r="O166" s="70"/>
      <c r="P166" s="211">
        <f>O166*H166</f>
        <v>0</v>
      </c>
      <c r="Q166" s="211">
        <v>0</v>
      </c>
      <c r="R166" s="211">
        <f>Q166*H166</f>
        <v>0</v>
      </c>
      <c r="S166" s="211">
        <v>0</v>
      </c>
      <c r="T166" s="21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13" t="s">
        <v>147</v>
      </c>
      <c r="AT166" s="213" t="s">
        <v>149</v>
      </c>
      <c r="AU166" s="213" t="s">
        <v>86</v>
      </c>
      <c r="AY166" s="16" t="s">
        <v>148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6" t="s">
        <v>86</v>
      </c>
      <c r="BK166" s="214">
        <f>ROUND(I166*H166,2)</f>
        <v>0</v>
      </c>
      <c r="BL166" s="16" t="s">
        <v>147</v>
      </c>
      <c r="BM166" s="213" t="s">
        <v>1840</v>
      </c>
    </row>
    <row r="167" spans="2:63" s="12" customFormat="1" ht="25.9" customHeight="1">
      <c r="B167" s="187"/>
      <c r="C167" s="188"/>
      <c r="D167" s="189" t="s">
        <v>77</v>
      </c>
      <c r="E167" s="190" t="s">
        <v>1841</v>
      </c>
      <c r="F167" s="190" t="s">
        <v>1842</v>
      </c>
      <c r="G167" s="188"/>
      <c r="H167" s="188"/>
      <c r="I167" s="191"/>
      <c r="J167" s="192">
        <f>BK167</f>
        <v>0</v>
      </c>
      <c r="K167" s="188"/>
      <c r="L167" s="193"/>
      <c r="M167" s="194"/>
      <c r="N167" s="195"/>
      <c r="O167" s="195"/>
      <c r="P167" s="196">
        <f>SUM(P168:P172)</f>
        <v>0</v>
      </c>
      <c r="Q167" s="195"/>
      <c r="R167" s="196">
        <f>SUM(R168:R172)</f>
        <v>0</v>
      </c>
      <c r="S167" s="195"/>
      <c r="T167" s="197">
        <f>SUM(T168:T172)</f>
        <v>0</v>
      </c>
      <c r="AR167" s="198" t="s">
        <v>86</v>
      </c>
      <c r="AT167" s="199" t="s">
        <v>77</v>
      </c>
      <c r="AU167" s="199" t="s">
        <v>78</v>
      </c>
      <c r="AY167" s="198" t="s">
        <v>148</v>
      </c>
      <c r="BK167" s="200">
        <f>SUM(BK168:BK172)</f>
        <v>0</v>
      </c>
    </row>
    <row r="168" spans="1:65" s="2" customFormat="1" ht="16.5" customHeight="1">
      <c r="A168" s="33"/>
      <c r="B168" s="34"/>
      <c r="C168" s="201" t="s">
        <v>364</v>
      </c>
      <c r="D168" s="201" t="s">
        <v>149</v>
      </c>
      <c r="E168" s="202" t="s">
        <v>1843</v>
      </c>
      <c r="F168" s="203" t="s">
        <v>1844</v>
      </c>
      <c r="G168" s="204" t="s">
        <v>249</v>
      </c>
      <c r="H168" s="205">
        <v>150</v>
      </c>
      <c r="I168" s="206"/>
      <c r="J168" s="207">
        <f>ROUND(I168*H168,2)</f>
        <v>0</v>
      </c>
      <c r="K168" s="208"/>
      <c r="L168" s="38"/>
      <c r="M168" s="209" t="s">
        <v>1</v>
      </c>
      <c r="N168" s="210" t="s">
        <v>43</v>
      </c>
      <c r="O168" s="70"/>
      <c r="P168" s="211">
        <f>O168*H168</f>
        <v>0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13" t="s">
        <v>147</v>
      </c>
      <c r="AT168" s="213" t="s">
        <v>149</v>
      </c>
      <c r="AU168" s="213" t="s">
        <v>86</v>
      </c>
      <c r="AY168" s="16" t="s">
        <v>148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6" t="s">
        <v>86</v>
      </c>
      <c r="BK168" s="214">
        <f>ROUND(I168*H168,2)</f>
        <v>0</v>
      </c>
      <c r="BL168" s="16" t="s">
        <v>147</v>
      </c>
      <c r="BM168" s="213" t="s">
        <v>1845</v>
      </c>
    </row>
    <row r="169" spans="1:65" s="2" customFormat="1" ht="16.5" customHeight="1">
      <c r="A169" s="33"/>
      <c r="B169" s="34"/>
      <c r="C169" s="201" t="s">
        <v>369</v>
      </c>
      <c r="D169" s="201" t="s">
        <v>149</v>
      </c>
      <c r="E169" s="202" t="s">
        <v>1846</v>
      </c>
      <c r="F169" s="203" t="s">
        <v>1847</v>
      </c>
      <c r="G169" s="204" t="s">
        <v>762</v>
      </c>
      <c r="H169" s="205">
        <v>2</v>
      </c>
      <c r="I169" s="206"/>
      <c r="J169" s="207">
        <f>ROUND(I169*H169,2)</f>
        <v>0</v>
      </c>
      <c r="K169" s="208"/>
      <c r="L169" s="38"/>
      <c r="M169" s="209" t="s">
        <v>1</v>
      </c>
      <c r="N169" s="210" t="s">
        <v>43</v>
      </c>
      <c r="O169" s="70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3" t="s">
        <v>147</v>
      </c>
      <c r="AT169" s="213" t="s">
        <v>149</v>
      </c>
      <c r="AU169" s="213" t="s">
        <v>86</v>
      </c>
      <c r="AY169" s="16" t="s">
        <v>148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6" t="s">
        <v>86</v>
      </c>
      <c r="BK169" s="214">
        <f>ROUND(I169*H169,2)</f>
        <v>0</v>
      </c>
      <c r="BL169" s="16" t="s">
        <v>147</v>
      </c>
      <c r="BM169" s="213" t="s">
        <v>1848</v>
      </c>
    </row>
    <row r="170" spans="1:65" s="2" customFormat="1" ht="16.5" customHeight="1">
      <c r="A170" s="33"/>
      <c r="B170" s="34"/>
      <c r="C170" s="201" t="s">
        <v>373</v>
      </c>
      <c r="D170" s="201" t="s">
        <v>149</v>
      </c>
      <c r="E170" s="202" t="s">
        <v>1849</v>
      </c>
      <c r="F170" s="203" t="s">
        <v>1850</v>
      </c>
      <c r="G170" s="204" t="s">
        <v>762</v>
      </c>
      <c r="H170" s="205">
        <v>3</v>
      </c>
      <c r="I170" s="206"/>
      <c r="J170" s="207">
        <f>ROUND(I170*H170,2)</f>
        <v>0</v>
      </c>
      <c r="K170" s="208"/>
      <c r="L170" s="38"/>
      <c r="M170" s="209" t="s">
        <v>1</v>
      </c>
      <c r="N170" s="210" t="s">
        <v>43</v>
      </c>
      <c r="O170" s="70"/>
      <c r="P170" s="211">
        <f>O170*H170</f>
        <v>0</v>
      </c>
      <c r="Q170" s="211">
        <v>0</v>
      </c>
      <c r="R170" s="211">
        <f>Q170*H170</f>
        <v>0</v>
      </c>
      <c r="S170" s="211">
        <v>0</v>
      </c>
      <c r="T170" s="21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13" t="s">
        <v>147</v>
      </c>
      <c r="AT170" s="213" t="s">
        <v>149</v>
      </c>
      <c r="AU170" s="213" t="s">
        <v>86</v>
      </c>
      <c r="AY170" s="16" t="s">
        <v>148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6" t="s">
        <v>86</v>
      </c>
      <c r="BK170" s="214">
        <f>ROUND(I170*H170,2)</f>
        <v>0</v>
      </c>
      <c r="BL170" s="16" t="s">
        <v>147</v>
      </c>
      <c r="BM170" s="213" t="s">
        <v>1851</v>
      </c>
    </row>
    <row r="171" spans="1:65" s="2" customFormat="1" ht="16.5" customHeight="1">
      <c r="A171" s="33"/>
      <c r="B171" s="34"/>
      <c r="C171" s="201" t="s">
        <v>378</v>
      </c>
      <c r="D171" s="201" t="s">
        <v>149</v>
      </c>
      <c r="E171" s="202" t="s">
        <v>1852</v>
      </c>
      <c r="F171" s="203" t="s">
        <v>1853</v>
      </c>
      <c r="G171" s="204" t="s">
        <v>762</v>
      </c>
      <c r="H171" s="205">
        <v>1</v>
      </c>
      <c r="I171" s="206"/>
      <c r="J171" s="207">
        <f>ROUND(I171*H171,2)</f>
        <v>0</v>
      </c>
      <c r="K171" s="208"/>
      <c r="L171" s="38"/>
      <c r="M171" s="209" t="s">
        <v>1</v>
      </c>
      <c r="N171" s="210" t="s">
        <v>43</v>
      </c>
      <c r="O171" s="70"/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3" t="s">
        <v>147</v>
      </c>
      <c r="AT171" s="213" t="s">
        <v>149</v>
      </c>
      <c r="AU171" s="213" t="s">
        <v>86</v>
      </c>
      <c r="AY171" s="16" t="s">
        <v>148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16" t="s">
        <v>86</v>
      </c>
      <c r="BK171" s="214">
        <f>ROUND(I171*H171,2)</f>
        <v>0</v>
      </c>
      <c r="BL171" s="16" t="s">
        <v>147</v>
      </c>
      <c r="BM171" s="213" t="s">
        <v>1854</v>
      </c>
    </row>
    <row r="172" spans="1:65" s="2" customFormat="1" ht="16.5" customHeight="1">
      <c r="A172" s="33"/>
      <c r="B172" s="34"/>
      <c r="C172" s="201" t="s">
        <v>382</v>
      </c>
      <c r="D172" s="201" t="s">
        <v>149</v>
      </c>
      <c r="E172" s="202" t="s">
        <v>1855</v>
      </c>
      <c r="F172" s="203" t="s">
        <v>1856</v>
      </c>
      <c r="G172" s="204" t="s">
        <v>762</v>
      </c>
      <c r="H172" s="205">
        <v>10</v>
      </c>
      <c r="I172" s="206"/>
      <c r="J172" s="207">
        <f>ROUND(I172*H172,2)</f>
        <v>0</v>
      </c>
      <c r="K172" s="208"/>
      <c r="L172" s="38"/>
      <c r="M172" s="209" t="s">
        <v>1</v>
      </c>
      <c r="N172" s="210" t="s">
        <v>43</v>
      </c>
      <c r="O172" s="70"/>
      <c r="P172" s="211">
        <f>O172*H172</f>
        <v>0</v>
      </c>
      <c r="Q172" s="211">
        <v>0</v>
      </c>
      <c r="R172" s="211">
        <f>Q172*H172</f>
        <v>0</v>
      </c>
      <c r="S172" s="211">
        <v>0</v>
      </c>
      <c r="T172" s="21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13" t="s">
        <v>147</v>
      </c>
      <c r="AT172" s="213" t="s">
        <v>149</v>
      </c>
      <c r="AU172" s="213" t="s">
        <v>86</v>
      </c>
      <c r="AY172" s="16" t="s">
        <v>148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6" t="s">
        <v>86</v>
      </c>
      <c r="BK172" s="214">
        <f>ROUND(I172*H172,2)</f>
        <v>0</v>
      </c>
      <c r="BL172" s="16" t="s">
        <v>147</v>
      </c>
      <c r="BM172" s="213" t="s">
        <v>1857</v>
      </c>
    </row>
    <row r="173" spans="2:63" s="12" customFormat="1" ht="25.9" customHeight="1">
      <c r="B173" s="187"/>
      <c r="C173" s="188"/>
      <c r="D173" s="189" t="s">
        <v>77</v>
      </c>
      <c r="E173" s="190" t="s">
        <v>1858</v>
      </c>
      <c r="F173" s="190" t="s">
        <v>1859</v>
      </c>
      <c r="G173" s="188"/>
      <c r="H173" s="188"/>
      <c r="I173" s="191"/>
      <c r="J173" s="192">
        <f>BK173</f>
        <v>0</v>
      </c>
      <c r="K173" s="188"/>
      <c r="L173" s="193"/>
      <c r="M173" s="194"/>
      <c r="N173" s="195"/>
      <c r="O173" s="195"/>
      <c r="P173" s="196">
        <f>SUM(P174:P195)</f>
        <v>0</v>
      </c>
      <c r="Q173" s="195"/>
      <c r="R173" s="196">
        <f>SUM(R174:R195)</f>
        <v>0</v>
      </c>
      <c r="S173" s="195"/>
      <c r="T173" s="197">
        <f>SUM(T174:T195)</f>
        <v>0</v>
      </c>
      <c r="AR173" s="198" t="s">
        <v>86</v>
      </c>
      <c r="AT173" s="199" t="s">
        <v>77</v>
      </c>
      <c r="AU173" s="199" t="s">
        <v>78</v>
      </c>
      <c r="AY173" s="198" t="s">
        <v>148</v>
      </c>
      <c r="BK173" s="200">
        <f>SUM(BK174:BK195)</f>
        <v>0</v>
      </c>
    </row>
    <row r="174" spans="1:65" s="2" customFormat="1" ht="16.5" customHeight="1">
      <c r="A174" s="33"/>
      <c r="B174" s="34"/>
      <c r="C174" s="201" t="s">
        <v>387</v>
      </c>
      <c r="D174" s="201" t="s">
        <v>149</v>
      </c>
      <c r="E174" s="202" t="s">
        <v>1860</v>
      </c>
      <c r="F174" s="203" t="s">
        <v>1861</v>
      </c>
      <c r="G174" s="204" t="s">
        <v>249</v>
      </c>
      <c r="H174" s="205">
        <v>380</v>
      </c>
      <c r="I174" s="206"/>
      <c r="J174" s="207">
        <f aca="true" t="shared" si="20" ref="J174:J195">ROUND(I174*H174,2)</f>
        <v>0</v>
      </c>
      <c r="K174" s="208"/>
      <c r="L174" s="38"/>
      <c r="M174" s="209" t="s">
        <v>1</v>
      </c>
      <c r="N174" s="210" t="s">
        <v>43</v>
      </c>
      <c r="O174" s="70"/>
      <c r="P174" s="211">
        <f aca="true" t="shared" si="21" ref="P174:P195">O174*H174</f>
        <v>0</v>
      </c>
      <c r="Q174" s="211">
        <v>0</v>
      </c>
      <c r="R174" s="211">
        <f aca="true" t="shared" si="22" ref="R174:R195">Q174*H174</f>
        <v>0</v>
      </c>
      <c r="S174" s="211">
        <v>0</v>
      </c>
      <c r="T174" s="212">
        <f aca="true" t="shared" si="23" ref="T174:T195"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13" t="s">
        <v>147</v>
      </c>
      <c r="AT174" s="213" t="s">
        <v>149</v>
      </c>
      <c r="AU174" s="213" t="s">
        <v>86</v>
      </c>
      <c r="AY174" s="16" t="s">
        <v>148</v>
      </c>
      <c r="BE174" s="214">
        <f aca="true" t="shared" si="24" ref="BE174:BE195">IF(N174="základní",J174,0)</f>
        <v>0</v>
      </c>
      <c r="BF174" s="214">
        <f aca="true" t="shared" si="25" ref="BF174:BF195">IF(N174="snížená",J174,0)</f>
        <v>0</v>
      </c>
      <c r="BG174" s="214">
        <f aca="true" t="shared" si="26" ref="BG174:BG195">IF(N174="zákl. přenesená",J174,0)</f>
        <v>0</v>
      </c>
      <c r="BH174" s="214">
        <f aca="true" t="shared" si="27" ref="BH174:BH195">IF(N174="sníž. přenesená",J174,0)</f>
        <v>0</v>
      </c>
      <c r="BI174" s="214">
        <f aca="true" t="shared" si="28" ref="BI174:BI195">IF(N174="nulová",J174,0)</f>
        <v>0</v>
      </c>
      <c r="BJ174" s="16" t="s">
        <v>86</v>
      </c>
      <c r="BK174" s="214">
        <f aca="true" t="shared" si="29" ref="BK174:BK195">ROUND(I174*H174,2)</f>
        <v>0</v>
      </c>
      <c r="BL174" s="16" t="s">
        <v>147</v>
      </c>
      <c r="BM174" s="213" t="s">
        <v>1862</v>
      </c>
    </row>
    <row r="175" spans="1:65" s="2" customFormat="1" ht="16.5" customHeight="1">
      <c r="A175" s="33"/>
      <c r="B175" s="34"/>
      <c r="C175" s="201" t="s">
        <v>391</v>
      </c>
      <c r="D175" s="201" t="s">
        <v>149</v>
      </c>
      <c r="E175" s="202" t="s">
        <v>1863</v>
      </c>
      <c r="F175" s="203" t="s">
        <v>1864</v>
      </c>
      <c r="G175" s="204" t="s">
        <v>762</v>
      </c>
      <c r="H175" s="205">
        <v>4</v>
      </c>
      <c r="I175" s="206"/>
      <c r="J175" s="207">
        <f t="shared" si="20"/>
        <v>0</v>
      </c>
      <c r="K175" s="208"/>
      <c r="L175" s="38"/>
      <c r="M175" s="209" t="s">
        <v>1</v>
      </c>
      <c r="N175" s="210" t="s">
        <v>43</v>
      </c>
      <c r="O175" s="70"/>
      <c r="P175" s="211">
        <f t="shared" si="21"/>
        <v>0</v>
      </c>
      <c r="Q175" s="211">
        <v>0</v>
      </c>
      <c r="R175" s="211">
        <f t="shared" si="22"/>
        <v>0</v>
      </c>
      <c r="S175" s="211">
        <v>0</v>
      </c>
      <c r="T175" s="212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13" t="s">
        <v>147</v>
      </c>
      <c r="AT175" s="213" t="s">
        <v>149</v>
      </c>
      <c r="AU175" s="213" t="s">
        <v>86</v>
      </c>
      <c r="AY175" s="16" t="s">
        <v>148</v>
      </c>
      <c r="BE175" s="214">
        <f t="shared" si="24"/>
        <v>0</v>
      </c>
      <c r="BF175" s="214">
        <f t="shared" si="25"/>
        <v>0</v>
      </c>
      <c r="BG175" s="214">
        <f t="shared" si="26"/>
        <v>0</v>
      </c>
      <c r="BH175" s="214">
        <f t="shared" si="27"/>
        <v>0</v>
      </c>
      <c r="BI175" s="214">
        <f t="shared" si="28"/>
        <v>0</v>
      </c>
      <c r="BJ175" s="16" t="s">
        <v>86</v>
      </c>
      <c r="BK175" s="214">
        <f t="shared" si="29"/>
        <v>0</v>
      </c>
      <c r="BL175" s="16" t="s">
        <v>147</v>
      </c>
      <c r="BM175" s="213" t="s">
        <v>1865</v>
      </c>
    </row>
    <row r="176" spans="1:65" s="2" customFormat="1" ht="16.5" customHeight="1">
      <c r="A176" s="33"/>
      <c r="B176" s="34"/>
      <c r="C176" s="201" t="s">
        <v>395</v>
      </c>
      <c r="D176" s="201" t="s">
        <v>149</v>
      </c>
      <c r="E176" s="202" t="s">
        <v>1866</v>
      </c>
      <c r="F176" s="203" t="s">
        <v>1867</v>
      </c>
      <c r="G176" s="204" t="s">
        <v>762</v>
      </c>
      <c r="H176" s="205">
        <v>4</v>
      </c>
      <c r="I176" s="206"/>
      <c r="J176" s="207">
        <f t="shared" si="20"/>
        <v>0</v>
      </c>
      <c r="K176" s="208"/>
      <c r="L176" s="38"/>
      <c r="M176" s="209" t="s">
        <v>1</v>
      </c>
      <c r="N176" s="210" t="s">
        <v>43</v>
      </c>
      <c r="O176" s="70"/>
      <c r="P176" s="211">
        <f t="shared" si="21"/>
        <v>0</v>
      </c>
      <c r="Q176" s="211">
        <v>0</v>
      </c>
      <c r="R176" s="211">
        <f t="shared" si="22"/>
        <v>0</v>
      </c>
      <c r="S176" s="211">
        <v>0</v>
      </c>
      <c r="T176" s="212">
        <f t="shared" si="2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13" t="s">
        <v>147</v>
      </c>
      <c r="AT176" s="213" t="s">
        <v>149</v>
      </c>
      <c r="AU176" s="213" t="s">
        <v>86</v>
      </c>
      <c r="AY176" s="16" t="s">
        <v>148</v>
      </c>
      <c r="BE176" s="214">
        <f t="shared" si="24"/>
        <v>0</v>
      </c>
      <c r="BF176" s="214">
        <f t="shared" si="25"/>
        <v>0</v>
      </c>
      <c r="BG176" s="214">
        <f t="shared" si="26"/>
        <v>0</v>
      </c>
      <c r="BH176" s="214">
        <f t="shared" si="27"/>
        <v>0</v>
      </c>
      <c r="BI176" s="214">
        <f t="shared" si="28"/>
        <v>0</v>
      </c>
      <c r="BJ176" s="16" t="s">
        <v>86</v>
      </c>
      <c r="BK176" s="214">
        <f t="shared" si="29"/>
        <v>0</v>
      </c>
      <c r="BL176" s="16" t="s">
        <v>147</v>
      </c>
      <c r="BM176" s="213" t="s">
        <v>1868</v>
      </c>
    </row>
    <row r="177" spans="1:65" s="2" customFormat="1" ht="16.5" customHeight="1">
      <c r="A177" s="33"/>
      <c r="B177" s="34"/>
      <c r="C177" s="201" t="s">
        <v>399</v>
      </c>
      <c r="D177" s="201" t="s">
        <v>149</v>
      </c>
      <c r="E177" s="202" t="s">
        <v>1869</v>
      </c>
      <c r="F177" s="203" t="s">
        <v>1870</v>
      </c>
      <c r="G177" s="204" t="s">
        <v>762</v>
      </c>
      <c r="H177" s="205">
        <v>4</v>
      </c>
      <c r="I177" s="206"/>
      <c r="J177" s="207">
        <f t="shared" si="20"/>
        <v>0</v>
      </c>
      <c r="K177" s="208"/>
      <c r="L177" s="38"/>
      <c r="M177" s="209" t="s">
        <v>1</v>
      </c>
      <c r="N177" s="210" t="s">
        <v>43</v>
      </c>
      <c r="O177" s="70"/>
      <c r="P177" s="211">
        <f t="shared" si="21"/>
        <v>0</v>
      </c>
      <c r="Q177" s="211">
        <v>0</v>
      </c>
      <c r="R177" s="211">
        <f t="shared" si="22"/>
        <v>0</v>
      </c>
      <c r="S177" s="211">
        <v>0</v>
      </c>
      <c r="T177" s="212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13" t="s">
        <v>147</v>
      </c>
      <c r="AT177" s="213" t="s">
        <v>149</v>
      </c>
      <c r="AU177" s="213" t="s">
        <v>86</v>
      </c>
      <c r="AY177" s="16" t="s">
        <v>148</v>
      </c>
      <c r="BE177" s="214">
        <f t="shared" si="24"/>
        <v>0</v>
      </c>
      <c r="BF177" s="214">
        <f t="shared" si="25"/>
        <v>0</v>
      </c>
      <c r="BG177" s="214">
        <f t="shared" si="26"/>
        <v>0</v>
      </c>
      <c r="BH177" s="214">
        <f t="shared" si="27"/>
        <v>0</v>
      </c>
      <c r="BI177" s="214">
        <f t="shared" si="28"/>
        <v>0</v>
      </c>
      <c r="BJ177" s="16" t="s">
        <v>86</v>
      </c>
      <c r="BK177" s="214">
        <f t="shared" si="29"/>
        <v>0</v>
      </c>
      <c r="BL177" s="16" t="s">
        <v>147</v>
      </c>
      <c r="BM177" s="213" t="s">
        <v>1871</v>
      </c>
    </row>
    <row r="178" spans="1:65" s="2" customFormat="1" ht="16.5" customHeight="1">
      <c r="A178" s="33"/>
      <c r="B178" s="34"/>
      <c r="C178" s="201" t="s">
        <v>404</v>
      </c>
      <c r="D178" s="201" t="s">
        <v>149</v>
      </c>
      <c r="E178" s="202" t="s">
        <v>1872</v>
      </c>
      <c r="F178" s="203" t="s">
        <v>1873</v>
      </c>
      <c r="G178" s="204" t="s">
        <v>762</v>
      </c>
      <c r="H178" s="205">
        <v>4</v>
      </c>
      <c r="I178" s="206"/>
      <c r="J178" s="207">
        <f t="shared" si="20"/>
        <v>0</v>
      </c>
      <c r="K178" s="208"/>
      <c r="L178" s="38"/>
      <c r="M178" s="209" t="s">
        <v>1</v>
      </c>
      <c r="N178" s="210" t="s">
        <v>43</v>
      </c>
      <c r="O178" s="70"/>
      <c r="P178" s="211">
        <f t="shared" si="21"/>
        <v>0</v>
      </c>
      <c r="Q178" s="211">
        <v>0</v>
      </c>
      <c r="R178" s="211">
        <f t="shared" si="22"/>
        <v>0</v>
      </c>
      <c r="S178" s="211">
        <v>0</v>
      </c>
      <c r="T178" s="212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13" t="s">
        <v>147</v>
      </c>
      <c r="AT178" s="213" t="s">
        <v>149</v>
      </c>
      <c r="AU178" s="213" t="s">
        <v>86</v>
      </c>
      <c r="AY178" s="16" t="s">
        <v>148</v>
      </c>
      <c r="BE178" s="214">
        <f t="shared" si="24"/>
        <v>0</v>
      </c>
      <c r="BF178" s="214">
        <f t="shared" si="25"/>
        <v>0</v>
      </c>
      <c r="BG178" s="214">
        <f t="shared" si="26"/>
        <v>0</v>
      </c>
      <c r="BH178" s="214">
        <f t="shared" si="27"/>
        <v>0</v>
      </c>
      <c r="BI178" s="214">
        <f t="shared" si="28"/>
        <v>0</v>
      </c>
      <c r="BJ178" s="16" t="s">
        <v>86</v>
      </c>
      <c r="BK178" s="214">
        <f t="shared" si="29"/>
        <v>0</v>
      </c>
      <c r="BL178" s="16" t="s">
        <v>147</v>
      </c>
      <c r="BM178" s="213" t="s">
        <v>1874</v>
      </c>
    </row>
    <row r="179" spans="1:65" s="2" customFormat="1" ht="16.5" customHeight="1">
      <c r="A179" s="33"/>
      <c r="B179" s="34"/>
      <c r="C179" s="201" t="s">
        <v>408</v>
      </c>
      <c r="D179" s="201" t="s">
        <v>149</v>
      </c>
      <c r="E179" s="202" t="s">
        <v>1875</v>
      </c>
      <c r="F179" s="203" t="s">
        <v>1876</v>
      </c>
      <c r="G179" s="204" t="s">
        <v>762</v>
      </c>
      <c r="H179" s="205">
        <v>64</v>
      </c>
      <c r="I179" s="206"/>
      <c r="J179" s="207">
        <f t="shared" si="20"/>
        <v>0</v>
      </c>
      <c r="K179" s="208"/>
      <c r="L179" s="38"/>
      <c r="M179" s="209" t="s">
        <v>1</v>
      </c>
      <c r="N179" s="210" t="s">
        <v>43</v>
      </c>
      <c r="O179" s="70"/>
      <c r="P179" s="211">
        <f t="shared" si="21"/>
        <v>0</v>
      </c>
      <c r="Q179" s="211">
        <v>0</v>
      </c>
      <c r="R179" s="211">
        <f t="shared" si="22"/>
        <v>0</v>
      </c>
      <c r="S179" s="211">
        <v>0</v>
      </c>
      <c r="T179" s="212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13" t="s">
        <v>147</v>
      </c>
      <c r="AT179" s="213" t="s">
        <v>149</v>
      </c>
      <c r="AU179" s="213" t="s">
        <v>86</v>
      </c>
      <c r="AY179" s="16" t="s">
        <v>148</v>
      </c>
      <c r="BE179" s="214">
        <f t="shared" si="24"/>
        <v>0</v>
      </c>
      <c r="BF179" s="214">
        <f t="shared" si="25"/>
        <v>0</v>
      </c>
      <c r="BG179" s="214">
        <f t="shared" si="26"/>
        <v>0</v>
      </c>
      <c r="BH179" s="214">
        <f t="shared" si="27"/>
        <v>0</v>
      </c>
      <c r="BI179" s="214">
        <f t="shared" si="28"/>
        <v>0</v>
      </c>
      <c r="BJ179" s="16" t="s">
        <v>86</v>
      </c>
      <c r="BK179" s="214">
        <f t="shared" si="29"/>
        <v>0</v>
      </c>
      <c r="BL179" s="16" t="s">
        <v>147</v>
      </c>
      <c r="BM179" s="213" t="s">
        <v>1877</v>
      </c>
    </row>
    <row r="180" spans="1:65" s="2" customFormat="1" ht="16.5" customHeight="1">
      <c r="A180" s="33"/>
      <c r="B180" s="34"/>
      <c r="C180" s="201" t="s">
        <v>413</v>
      </c>
      <c r="D180" s="201" t="s">
        <v>149</v>
      </c>
      <c r="E180" s="202" t="s">
        <v>1878</v>
      </c>
      <c r="F180" s="203" t="s">
        <v>1879</v>
      </c>
      <c r="G180" s="204" t="s">
        <v>762</v>
      </c>
      <c r="H180" s="205">
        <v>120</v>
      </c>
      <c r="I180" s="206"/>
      <c r="J180" s="207">
        <f t="shared" si="20"/>
        <v>0</v>
      </c>
      <c r="K180" s="208"/>
      <c r="L180" s="38"/>
      <c r="M180" s="209" t="s">
        <v>1</v>
      </c>
      <c r="N180" s="210" t="s">
        <v>43</v>
      </c>
      <c r="O180" s="70"/>
      <c r="P180" s="211">
        <f t="shared" si="21"/>
        <v>0</v>
      </c>
      <c r="Q180" s="211">
        <v>0</v>
      </c>
      <c r="R180" s="211">
        <f t="shared" si="22"/>
        <v>0</v>
      </c>
      <c r="S180" s="211">
        <v>0</v>
      </c>
      <c r="T180" s="212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13" t="s">
        <v>147</v>
      </c>
      <c r="AT180" s="213" t="s">
        <v>149</v>
      </c>
      <c r="AU180" s="213" t="s">
        <v>86</v>
      </c>
      <c r="AY180" s="16" t="s">
        <v>148</v>
      </c>
      <c r="BE180" s="214">
        <f t="shared" si="24"/>
        <v>0</v>
      </c>
      <c r="BF180" s="214">
        <f t="shared" si="25"/>
        <v>0</v>
      </c>
      <c r="BG180" s="214">
        <f t="shared" si="26"/>
        <v>0</v>
      </c>
      <c r="BH180" s="214">
        <f t="shared" si="27"/>
        <v>0</v>
      </c>
      <c r="BI180" s="214">
        <f t="shared" si="28"/>
        <v>0</v>
      </c>
      <c r="BJ180" s="16" t="s">
        <v>86</v>
      </c>
      <c r="BK180" s="214">
        <f t="shared" si="29"/>
        <v>0</v>
      </c>
      <c r="BL180" s="16" t="s">
        <v>147</v>
      </c>
      <c r="BM180" s="213" t="s">
        <v>1880</v>
      </c>
    </row>
    <row r="181" spans="1:65" s="2" customFormat="1" ht="16.5" customHeight="1">
      <c r="A181" s="33"/>
      <c r="B181" s="34"/>
      <c r="C181" s="201" t="s">
        <v>417</v>
      </c>
      <c r="D181" s="201" t="s">
        <v>149</v>
      </c>
      <c r="E181" s="202" t="s">
        <v>1881</v>
      </c>
      <c r="F181" s="203" t="s">
        <v>1882</v>
      </c>
      <c r="G181" s="204" t="s">
        <v>762</v>
      </c>
      <c r="H181" s="205">
        <v>30</v>
      </c>
      <c r="I181" s="206"/>
      <c r="J181" s="207">
        <f t="shared" si="20"/>
        <v>0</v>
      </c>
      <c r="K181" s="208"/>
      <c r="L181" s="38"/>
      <c r="M181" s="209" t="s">
        <v>1</v>
      </c>
      <c r="N181" s="210" t="s">
        <v>43</v>
      </c>
      <c r="O181" s="70"/>
      <c r="P181" s="211">
        <f t="shared" si="21"/>
        <v>0</v>
      </c>
      <c r="Q181" s="211">
        <v>0</v>
      </c>
      <c r="R181" s="211">
        <f t="shared" si="22"/>
        <v>0</v>
      </c>
      <c r="S181" s="211">
        <v>0</v>
      </c>
      <c r="T181" s="212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13" t="s">
        <v>147</v>
      </c>
      <c r="AT181" s="213" t="s">
        <v>149</v>
      </c>
      <c r="AU181" s="213" t="s">
        <v>86</v>
      </c>
      <c r="AY181" s="16" t="s">
        <v>148</v>
      </c>
      <c r="BE181" s="214">
        <f t="shared" si="24"/>
        <v>0</v>
      </c>
      <c r="BF181" s="214">
        <f t="shared" si="25"/>
        <v>0</v>
      </c>
      <c r="BG181" s="214">
        <f t="shared" si="26"/>
        <v>0</v>
      </c>
      <c r="BH181" s="214">
        <f t="shared" si="27"/>
        <v>0</v>
      </c>
      <c r="BI181" s="214">
        <f t="shared" si="28"/>
        <v>0</v>
      </c>
      <c r="BJ181" s="16" t="s">
        <v>86</v>
      </c>
      <c r="BK181" s="214">
        <f t="shared" si="29"/>
        <v>0</v>
      </c>
      <c r="BL181" s="16" t="s">
        <v>147</v>
      </c>
      <c r="BM181" s="213" t="s">
        <v>1883</v>
      </c>
    </row>
    <row r="182" spans="1:65" s="2" customFormat="1" ht="16.5" customHeight="1">
      <c r="A182" s="33"/>
      <c r="B182" s="34"/>
      <c r="C182" s="201" t="s">
        <v>421</v>
      </c>
      <c r="D182" s="201" t="s">
        <v>149</v>
      </c>
      <c r="E182" s="202" t="s">
        <v>1884</v>
      </c>
      <c r="F182" s="203" t="s">
        <v>1885</v>
      </c>
      <c r="G182" s="204" t="s">
        <v>762</v>
      </c>
      <c r="H182" s="205">
        <v>25</v>
      </c>
      <c r="I182" s="206"/>
      <c r="J182" s="207">
        <f t="shared" si="20"/>
        <v>0</v>
      </c>
      <c r="K182" s="208"/>
      <c r="L182" s="38"/>
      <c r="M182" s="209" t="s">
        <v>1</v>
      </c>
      <c r="N182" s="210" t="s">
        <v>43</v>
      </c>
      <c r="O182" s="70"/>
      <c r="P182" s="211">
        <f t="shared" si="21"/>
        <v>0</v>
      </c>
      <c r="Q182" s="211">
        <v>0</v>
      </c>
      <c r="R182" s="211">
        <f t="shared" si="22"/>
        <v>0</v>
      </c>
      <c r="S182" s="211">
        <v>0</v>
      </c>
      <c r="T182" s="212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13" t="s">
        <v>147</v>
      </c>
      <c r="AT182" s="213" t="s">
        <v>149</v>
      </c>
      <c r="AU182" s="213" t="s">
        <v>86</v>
      </c>
      <c r="AY182" s="16" t="s">
        <v>148</v>
      </c>
      <c r="BE182" s="214">
        <f t="shared" si="24"/>
        <v>0</v>
      </c>
      <c r="BF182" s="214">
        <f t="shared" si="25"/>
        <v>0</v>
      </c>
      <c r="BG182" s="214">
        <f t="shared" si="26"/>
        <v>0</v>
      </c>
      <c r="BH182" s="214">
        <f t="shared" si="27"/>
        <v>0</v>
      </c>
      <c r="BI182" s="214">
        <f t="shared" si="28"/>
        <v>0</v>
      </c>
      <c r="BJ182" s="16" t="s">
        <v>86</v>
      </c>
      <c r="BK182" s="214">
        <f t="shared" si="29"/>
        <v>0</v>
      </c>
      <c r="BL182" s="16" t="s">
        <v>147</v>
      </c>
      <c r="BM182" s="213" t="s">
        <v>1886</v>
      </c>
    </row>
    <row r="183" spans="1:65" s="2" customFormat="1" ht="16.5" customHeight="1">
      <c r="A183" s="33"/>
      <c r="B183" s="34"/>
      <c r="C183" s="201" t="s">
        <v>425</v>
      </c>
      <c r="D183" s="201" t="s">
        <v>149</v>
      </c>
      <c r="E183" s="202" t="s">
        <v>1887</v>
      </c>
      <c r="F183" s="203" t="s">
        <v>1888</v>
      </c>
      <c r="G183" s="204" t="s">
        <v>762</v>
      </c>
      <c r="H183" s="205">
        <v>18</v>
      </c>
      <c r="I183" s="206"/>
      <c r="J183" s="207">
        <f t="shared" si="20"/>
        <v>0</v>
      </c>
      <c r="K183" s="208"/>
      <c r="L183" s="38"/>
      <c r="M183" s="209" t="s">
        <v>1</v>
      </c>
      <c r="N183" s="210" t="s">
        <v>43</v>
      </c>
      <c r="O183" s="70"/>
      <c r="P183" s="211">
        <f t="shared" si="21"/>
        <v>0</v>
      </c>
      <c r="Q183" s="211">
        <v>0</v>
      </c>
      <c r="R183" s="211">
        <f t="shared" si="22"/>
        <v>0</v>
      </c>
      <c r="S183" s="211">
        <v>0</v>
      </c>
      <c r="T183" s="212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13" t="s">
        <v>147</v>
      </c>
      <c r="AT183" s="213" t="s">
        <v>149</v>
      </c>
      <c r="AU183" s="213" t="s">
        <v>86</v>
      </c>
      <c r="AY183" s="16" t="s">
        <v>148</v>
      </c>
      <c r="BE183" s="214">
        <f t="shared" si="24"/>
        <v>0</v>
      </c>
      <c r="BF183" s="214">
        <f t="shared" si="25"/>
        <v>0</v>
      </c>
      <c r="BG183" s="214">
        <f t="shared" si="26"/>
        <v>0</v>
      </c>
      <c r="BH183" s="214">
        <f t="shared" si="27"/>
        <v>0</v>
      </c>
      <c r="BI183" s="214">
        <f t="shared" si="28"/>
        <v>0</v>
      </c>
      <c r="BJ183" s="16" t="s">
        <v>86</v>
      </c>
      <c r="BK183" s="214">
        <f t="shared" si="29"/>
        <v>0</v>
      </c>
      <c r="BL183" s="16" t="s">
        <v>147</v>
      </c>
      <c r="BM183" s="213" t="s">
        <v>1889</v>
      </c>
    </row>
    <row r="184" spans="1:65" s="2" customFormat="1" ht="16.5" customHeight="1">
      <c r="A184" s="33"/>
      <c r="B184" s="34"/>
      <c r="C184" s="201" t="s">
        <v>429</v>
      </c>
      <c r="D184" s="201" t="s">
        <v>149</v>
      </c>
      <c r="E184" s="202" t="s">
        <v>1890</v>
      </c>
      <c r="F184" s="203" t="s">
        <v>1891</v>
      </c>
      <c r="G184" s="204" t="s">
        <v>762</v>
      </c>
      <c r="H184" s="205">
        <v>9</v>
      </c>
      <c r="I184" s="206"/>
      <c r="J184" s="207">
        <f t="shared" si="20"/>
        <v>0</v>
      </c>
      <c r="K184" s="208"/>
      <c r="L184" s="38"/>
      <c r="M184" s="209" t="s">
        <v>1</v>
      </c>
      <c r="N184" s="210" t="s">
        <v>43</v>
      </c>
      <c r="O184" s="70"/>
      <c r="P184" s="211">
        <f t="shared" si="21"/>
        <v>0</v>
      </c>
      <c r="Q184" s="211">
        <v>0</v>
      </c>
      <c r="R184" s="211">
        <f t="shared" si="22"/>
        <v>0</v>
      </c>
      <c r="S184" s="211">
        <v>0</v>
      </c>
      <c r="T184" s="212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13" t="s">
        <v>147</v>
      </c>
      <c r="AT184" s="213" t="s">
        <v>149</v>
      </c>
      <c r="AU184" s="213" t="s">
        <v>86</v>
      </c>
      <c r="AY184" s="16" t="s">
        <v>148</v>
      </c>
      <c r="BE184" s="214">
        <f t="shared" si="24"/>
        <v>0</v>
      </c>
      <c r="BF184" s="214">
        <f t="shared" si="25"/>
        <v>0</v>
      </c>
      <c r="BG184" s="214">
        <f t="shared" si="26"/>
        <v>0</v>
      </c>
      <c r="BH184" s="214">
        <f t="shared" si="27"/>
        <v>0</v>
      </c>
      <c r="BI184" s="214">
        <f t="shared" si="28"/>
        <v>0</v>
      </c>
      <c r="BJ184" s="16" t="s">
        <v>86</v>
      </c>
      <c r="BK184" s="214">
        <f t="shared" si="29"/>
        <v>0</v>
      </c>
      <c r="BL184" s="16" t="s">
        <v>147</v>
      </c>
      <c r="BM184" s="213" t="s">
        <v>1892</v>
      </c>
    </row>
    <row r="185" spans="1:65" s="2" customFormat="1" ht="16.5" customHeight="1">
      <c r="A185" s="33"/>
      <c r="B185" s="34"/>
      <c r="C185" s="201" t="s">
        <v>433</v>
      </c>
      <c r="D185" s="201" t="s">
        <v>149</v>
      </c>
      <c r="E185" s="202" t="s">
        <v>1893</v>
      </c>
      <c r="F185" s="203" t="s">
        <v>1894</v>
      </c>
      <c r="G185" s="204" t="s">
        <v>762</v>
      </c>
      <c r="H185" s="205">
        <v>9</v>
      </c>
      <c r="I185" s="206"/>
      <c r="J185" s="207">
        <f t="shared" si="20"/>
        <v>0</v>
      </c>
      <c r="K185" s="208"/>
      <c r="L185" s="38"/>
      <c r="M185" s="209" t="s">
        <v>1</v>
      </c>
      <c r="N185" s="210" t="s">
        <v>43</v>
      </c>
      <c r="O185" s="70"/>
      <c r="P185" s="211">
        <f t="shared" si="21"/>
        <v>0</v>
      </c>
      <c r="Q185" s="211">
        <v>0</v>
      </c>
      <c r="R185" s="211">
        <f t="shared" si="22"/>
        <v>0</v>
      </c>
      <c r="S185" s="211">
        <v>0</v>
      </c>
      <c r="T185" s="212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13" t="s">
        <v>147</v>
      </c>
      <c r="AT185" s="213" t="s">
        <v>149</v>
      </c>
      <c r="AU185" s="213" t="s">
        <v>86</v>
      </c>
      <c r="AY185" s="16" t="s">
        <v>148</v>
      </c>
      <c r="BE185" s="214">
        <f t="shared" si="24"/>
        <v>0</v>
      </c>
      <c r="BF185" s="214">
        <f t="shared" si="25"/>
        <v>0</v>
      </c>
      <c r="BG185" s="214">
        <f t="shared" si="26"/>
        <v>0</v>
      </c>
      <c r="BH185" s="214">
        <f t="shared" si="27"/>
        <v>0</v>
      </c>
      <c r="BI185" s="214">
        <f t="shared" si="28"/>
        <v>0</v>
      </c>
      <c r="BJ185" s="16" t="s">
        <v>86</v>
      </c>
      <c r="BK185" s="214">
        <f t="shared" si="29"/>
        <v>0</v>
      </c>
      <c r="BL185" s="16" t="s">
        <v>147</v>
      </c>
      <c r="BM185" s="213" t="s">
        <v>1895</v>
      </c>
    </row>
    <row r="186" spans="1:65" s="2" customFormat="1" ht="16.5" customHeight="1">
      <c r="A186" s="33"/>
      <c r="B186" s="34"/>
      <c r="C186" s="201" t="s">
        <v>437</v>
      </c>
      <c r="D186" s="201" t="s">
        <v>149</v>
      </c>
      <c r="E186" s="202" t="s">
        <v>1896</v>
      </c>
      <c r="F186" s="203" t="s">
        <v>1897</v>
      </c>
      <c r="G186" s="204" t="s">
        <v>249</v>
      </c>
      <c r="H186" s="205">
        <v>170</v>
      </c>
      <c r="I186" s="206"/>
      <c r="J186" s="207">
        <f t="shared" si="20"/>
        <v>0</v>
      </c>
      <c r="K186" s="208"/>
      <c r="L186" s="38"/>
      <c r="M186" s="209" t="s">
        <v>1</v>
      </c>
      <c r="N186" s="210" t="s">
        <v>43</v>
      </c>
      <c r="O186" s="70"/>
      <c r="P186" s="211">
        <f t="shared" si="21"/>
        <v>0</v>
      </c>
      <c r="Q186" s="211">
        <v>0</v>
      </c>
      <c r="R186" s="211">
        <f t="shared" si="22"/>
        <v>0</v>
      </c>
      <c r="S186" s="211">
        <v>0</v>
      </c>
      <c r="T186" s="212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13" t="s">
        <v>147</v>
      </c>
      <c r="AT186" s="213" t="s">
        <v>149</v>
      </c>
      <c r="AU186" s="213" t="s">
        <v>86</v>
      </c>
      <c r="AY186" s="16" t="s">
        <v>148</v>
      </c>
      <c r="BE186" s="214">
        <f t="shared" si="24"/>
        <v>0</v>
      </c>
      <c r="BF186" s="214">
        <f t="shared" si="25"/>
        <v>0</v>
      </c>
      <c r="BG186" s="214">
        <f t="shared" si="26"/>
        <v>0</v>
      </c>
      <c r="BH186" s="214">
        <f t="shared" si="27"/>
        <v>0</v>
      </c>
      <c r="BI186" s="214">
        <f t="shared" si="28"/>
        <v>0</v>
      </c>
      <c r="BJ186" s="16" t="s">
        <v>86</v>
      </c>
      <c r="BK186" s="214">
        <f t="shared" si="29"/>
        <v>0</v>
      </c>
      <c r="BL186" s="16" t="s">
        <v>147</v>
      </c>
      <c r="BM186" s="213" t="s">
        <v>1898</v>
      </c>
    </row>
    <row r="187" spans="1:65" s="2" customFormat="1" ht="16.5" customHeight="1">
      <c r="A187" s="33"/>
      <c r="B187" s="34"/>
      <c r="C187" s="201" t="s">
        <v>441</v>
      </c>
      <c r="D187" s="201" t="s">
        <v>149</v>
      </c>
      <c r="E187" s="202" t="s">
        <v>1899</v>
      </c>
      <c r="F187" s="203" t="s">
        <v>1900</v>
      </c>
      <c r="G187" s="204" t="s">
        <v>249</v>
      </c>
      <c r="H187" s="205">
        <v>55</v>
      </c>
      <c r="I187" s="206"/>
      <c r="J187" s="207">
        <f t="shared" si="20"/>
        <v>0</v>
      </c>
      <c r="K187" s="208"/>
      <c r="L187" s="38"/>
      <c r="M187" s="209" t="s">
        <v>1</v>
      </c>
      <c r="N187" s="210" t="s">
        <v>43</v>
      </c>
      <c r="O187" s="70"/>
      <c r="P187" s="211">
        <f t="shared" si="21"/>
        <v>0</v>
      </c>
      <c r="Q187" s="211">
        <v>0</v>
      </c>
      <c r="R187" s="211">
        <f t="shared" si="22"/>
        <v>0</v>
      </c>
      <c r="S187" s="211">
        <v>0</v>
      </c>
      <c r="T187" s="212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13" t="s">
        <v>147</v>
      </c>
      <c r="AT187" s="213" t="s">
        <v>149</v>
      </c>
      <c r="AU187" s="213" t="s">
        <v>86</v>
      </c>
      <c r="AY187" s="16" t="s">
        <v>148</v>
      </c>
      <c r="BE187" s="214">
        <f t="shared" si="24"/>
        <v>0</v>
      </c>
      <c r="BF187" s="214">
        <f t="shared" si="25"/>
        <v>0</v>
      </c>
      <c r="BG187" s="214">
        <f t="shared" si="26"/>
        <v>0</v>
      </c>
      <c r="BH187" s="214">
        <f t="shared" si="27"/>
        <v>0</v>
      </c>
      <c r="BI187" s="214">
        <f t="shared" si="28"/>
        <v>0</v>
      </c>
      <c r="BJ187" s="16" t="s">
        <v>86</v>
      </c>
      <c r="BK187" s="214">
        <f t="shared" si="29"/>
        <v>0</v>
      </c>
      <c r="BL187" s="16" t="s">
        <v>147</v>
      </c>
      <c r="BM187" s="213" t="s">
        <v>1901</v>
      </c>
    </row>
    <row r="188" spans="1:65" s="2" customFormat="1" ht="21.75" customHeight="1">
      <c r="A188" s="33"/>
      <c r="B188" s="34"/>
      <c r="C188" s="201" t="s">
        <v>445</v>
      </c>
      <c r="D188" s="201" t="s">
        <v>149</v>
      </c>
      <c r="E188" s="202" t="s">
        <v>1902</v>
      </c>
      <c r="F188" s="203" t="s">
        <v>1903</v>
      </c>
      <c r="G188" s="204" t="s">
        <v>249</v>
      </c>
      <c r="H188" s="205">
        <v>380</v>
      </c>
      <c r="I188" s="206"/>
      <c r="J188" s="207">
        <f t="shared" si="20"/>
        <v>0</v>
      </c>
      <c r="K188" s="208"/>
      <c r="L188" s="38"/>
      <c r="M188" s="209" t="s">
        <v>1</v>
      </c>
      <c r="N188" s="210" t="s">
        <v>43</v>
      </c>
      <c r="O188" s="70"/>
      <c r="P188" s="211">
        <f t="shared" si="21"/>
        <v>0</v>
      </c>
      <c r="Q188" s="211">
        <v>0</v>
      </c>
      <c r="R188" s="211">
        <f t="shared" si="22"/>
        <v>0</v>
      </c>
      <c r="S188" s="211">
        <v>0</v>
      </c>
      <c r="T188" s="212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13" t="s">
        <v>147</v>
      </c>
      <c r="AT188" s="213" t="s">
        <v>149</v>
      </c>
      <c r="AU188" s="213" t="s">
        <v>86</v>
      </c>
      <c r="AY188" s="16" t="s">
        <v>148</v>
      </c>
      <c r="BE188" s="214">
        <f t="shared" si="24"/>
        <v>0</v>
      </c>
      <c r="BF188" s="214">
        <f t="shared" si="25"/>
        <v>0</v>
      </c>
      <c r="BG188" s="214">
        <f t="shared" si="26"/>
        <v>0</v>
      </c>
      <c r="BH188" s="214">
        <f t="shared" si="27"/>
        <v>0</v>
      </c>
      <c r="BI188" s="214">
        <f t="shared" si="28"/>
        <v>0</v>
      </c>
      <c r="BJ188" s="16" t="s">
        <v>86</v>
      </c>
      <c r="BK188" s="214">
        <f t="shared" si="29"/>
        <v>0</v>
      </c>
      <c r="BL188" s="16" t="s">
        <v>147</v>
      </c>
      <c r="BM188" s="213" t="s">
        <v>1904</v>
      </c>
    </row>
    <row r="189" spans="1:65" s="2" customFormat="1" ht="16.5" customHeight="1">
      <c r="A189" s="33"/>
      <c r="B189" s="34"/>
      <c r="C189" s="201" t="s">
        <v>451</v>
      </c>
      <c r="D189" s="201" t="s">
        <v>149</v>
      </c>
      <c r="E189" s="202" t="s">
        <v>1905</v>
      </c>
      <c r="F189" s="203" t="s">
        <v>1906</v>
      </c>
      <c r="G189" s="204" t="s">
        <v>762</v>
      </c>
      <c r="H189" s="205">
        <v>30</v>
      </c>
      <c r="I189" s="206"/>
      <c r="J189" s="207">
        <f t="shared" si="20"/>
        <v>0</v>
      </c>
      <c r="K189" s="208"/>
      <c r="L189" s="38"/>
      <c r="M189" s="209" t="s">
        <v>1</v>
      </c>
      <c r="N189" s="210" t="s">
        <v>43</v>
      </c>
      <c r="O189" s="70"/>
      <c r="P189" s="211">
        <f t="shared" si="21"/>
        <v>0</v>
      </c>
      <c r="Q189" s="211">
        <v>0</v>
      </c>
      <c r="R189" s="211">
        <f t="shared" si="22"/>
        <v>0</v>
      </c>
      <c r="S189" s="211">
        <v>0</v>
      </c>
      <c r="T189" s="212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13" t="s">
        <v>147</v>
      </c>
      <c r="AT189" s="213" t="s">
        <v>149</v>
      </c>
      <c r="AU189" s="213" t="s">
        <v>86</v>
      </c>
      <c r="AY189" s="16" t="s">
        <v>148</v>
      </c>
      <c r="BE189" s="214">
        <f t="shared" si="24"/>
        <v>0</v>
      </c>
      <c r="BF189" s="214">
        <f t="shared" si="25"/>
        <v>0</v>
      </c>
      <c r="BG189" s="214">
        <f t="shared" si="26"/>
        <v>0</v>
      </c>
      <c r="BH189" s="214">
        <f t="shared" si="27"/>
        <v>0</v>
      </c>
      <c r="BI189" s="214">
        <f t="shared" si="28"/>
        <v>0</v>
      </c>
      <c r="BJ189" s="16" t="s">
        <v>86</v>
      </c>
      <c r="BK189" s="214">
        <f t="shared" si="29"/>
        <v>0</v>
      </c>
      <c r="BL189" s="16" t="s">
        <v>147</v>
      </c>
      <c r="BM189" s="213" t="s">
        <v>1907</v>
      </c>
    </row>
    <row r="190" spans="1:65" s="2" customFormat="1" ht="16.5" customHeight="1">
      <c r="A190" s="33"/>
      <c r="B190" s="34"/>
      <c r="C190" s="201" t="s">
        <v>455</v>
      </c>
      <c r="D190" s="201" t="s">
        <v>149</v>
      </c>
      <c r="E190" s="202" t="s">
        <v>1908</v>
      </c>
      <c r="F190" s="203" t="s">
        <v>1909</v>
      </c>
      <c r="G190" s="204" t="s">
        <v>762</v>
      </c>
      <c r="H190" s="205">
        <v>25</v>
      </c>
      <c r="I190" s="206"/>
      <c r="J190" s="207">
        <f t="shared" si="20"/>
        <v>0</v>
      </c>
      <c r="K190" s="208"/>
      <c r="L190" s="38"/>
      <c r="M190" s="209" t="s">
        <v>1</v>
      </c>
      <c r="N190" s="210" t="s">
        <v>43</v>
      </c>
      <c r="O190" s="70"/>
      <c r="P190" s="211">
        <f t="shared" si="21"/>
        <v>0</v>
      </c>
      <c r="Q190" s="211">
        <v>0</v>
      </c>
      <c r="R190" s="211">
        <f t="shared" si="22"/>
        <v>0</v>
      </c>
      <c r="S190" s="211">
        <v>0</v>
      </c>
      <c r="T190" s="212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13" t="s">
        <v>147</v>
      </c>
      <c r="AT190" s="213" t="s">
        <v>149</v>
      </c>
      <c r="AU190" s="213" t="s">
        <v>86</v>
      </c>
      <c r="AY190" s="16" t="s">
        <v>148</v>
      </c>
      <c r="BE190" s="214">
        <f t="shared" si="24"/>
        <v>0</v>
      </c>
      <c r="BF190" s="214">
        <f t="shared" si="25"/>
        <v>0</v>
      </c>
      <c r="BG190" s="214">
        <f t="shared" si="26"/>
        <v>0</v>
      </c>
      <c r="BH190" s="214">
        <f t="shared" si="27"/>
        <v>0</v>
      </c>
      <c r="BI190" s="214">
        <f t="shared" si="28"/>
        <v>0</v>
      </c>
      <c r="BJ190" s="16" t="s">
        <v>86</v>
      </c>
      <c r="BK190" s="214">
        <f t="shared" si="29"/>
        <v>0</v>
      </c>
      <c r="BL190" s="16" t="s">
        <v>147</v>
      </c>
      <c r="BM190" s="213" t="s">
        <v>1910</v>
      </c>
    </row>
    <row r="191" spans="1:65" s="2" customFormat="1" ht="16.5" customHeight="1">
      <c r="A191" s="33"/>
      <c r="B191" s="34"/>
      <c r="C191" s="201" t="s">
        <v>460</v>
      </c>
      <c r="D191" s="201" t="s">
        <v>149</v>
      </c>
      <c r="E191" s="202" t="s">
        <v>1911</v>
      </c>
      <c r="F191" s="203" t="s">
        <v>1912</v>
      </c>
      <c r="G191" s="204" t="s">
        <v>762</v>
      </c>
      <c r="H191" s="205">
        <v>9</v>
      </c>
      <c r="I191" s="206"/>
      <c r="J191" s="207">
        <f t="shared" si="20"/>
        <v>0</v>
      </c>
      <c r="K191" s="208"/>
      <c r="L191" s="38"/>
      <c r="M191" s="209" t="s">
        <v>1</v>
      </c>
      <c r="N191" s="210" t="s">
        <v>43</v>
      </c>
      <c r="O191" s="70"/>
      <c r="P191" s="211">
        <f t="shared" si="21"/>
        <v>0</v>
      </c>
      <c r="Q191" s="211">
        <v>0</v>
      </c>
      <c r="R191" s="211">
        <f t="shared" si="22"/>
        <v>0</v>
      </c>
      <c r="S191" s="211">
        <v>0</v>
      </c>
      <c r="T191" s="212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13" t="s">
        <v>147</v>
      </c>
      <c r="AT191" s="213" t="s">
        <v>149</v>
      </c>
      <c r="AU191" s="213" t="s">
        <v>86</v>
      </c>
      <c r="AY191" s="16" t="s">
        <v>148</v>
      </c>
      <c r="BE191" s="214">
        <f t="shared" si="24"/>
        <v>0</v>
      </c>
      <c r="BF191" s="214">
        <f t="shared" si="25"/>
        <v>0</v>
      </c>
      <c r="BG191" s="214">
        <f t="shared" si="26"/>
        <v>0</v>
      </c>
      <c r="BH191" s="214">
        <f t="shared" si="27"/>
        <v>0</v>
      </c>
      <c r="BI191" s="214">
        <f t="shared" si="28"/>
        <v>0</v>
      </c>
      <c r="BJ191" s="16" t="s">
        <v>86</v>
      </c>
      <c r="BK191" s="214">
        <f t="shared" si="29"/>
        <v>0</v>
      </c>
      <c r="BL191" s="16" t="s">
        <v>147</v>
      </c>
      <c r="BM191" s="213" t="s">
        <v>1913</v>
      </c>
    </row>
    <row r="192" spans="1:65" s="2" customFormat="1" ht="16.5" customHeight="1">
      <c r="A192" s="33"/>
      <c r="B192" s="34"/>
      <c r="C192" s="201" t="s">
        <v>464</v>
      </c>
      <c r="D192" s="201" t="s">
        <v>149</v>
      </c>
      <c r="E192" s="202" t="s">
        <v>1914</v>
      </c>
      <c r="F192" s="203" t="s">
        <v>1894</v>
      </c>
      <c r="G192" s="204" t="s">
        <v>762</v>
      </c>
      <c r="H192" s="205">
        <v>9</v>
      </c>
      <c r="I192" s="206"/>
      <c r="J192" s="207">
        <f t="shared" si="20"/>
        <v>0</v>
      </c>
      <c r="K192" s="208"/>
      <c r="L192" s="38"/>
      <c r="M192" s="209" t="s">
        <v>1</v>
      </c>
      <c r="N192" s="210" t="s">
        <v>43</v>
      </c>
      <c r="O192" s="70"/>
      <c r="P192" s="211">
        <f t="shared" si="21"/>
        <v>0</v>
      </c>
      <c r="Q192" s="211">
        <v>0</v>
      </c>
      <c r="R192" s="211">
        <f t="shared" si="22"/>
        <v>0</v>
      </c>
      <c r="S192" s="211">
        <v>0</v>
      </c>
      <c r="T192" s="212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13" t="s">
        <v>147</v>
      </c>
      <c r="AT192" s="213" t="s">
        <v>149</v>
      </c>
      <c r="AU192" s="213" t="s">
        <v>86</v>
      </c>
      <c r="AY192" s="16" t="s">
        <v>148</v>
      </c>
      <c r="BE192" s="214">
        <f t="shared" si="24"/>
        <v>0</v>
      </c>
      <c r="BF192" s="214">
        <f t="shared" si="25"/>
        <v>0</v>
      </c>
      <c r="BG192" s="214">
        <f t="shared" si="26"/>
        <v>0</v>
      </c>
      <c r="BH192" s="214">
        <f t="shared" si="27"/>
        <v>0</v>
      </c>
      <c r="BI192" s="214">
        <f t="shared" si="28"/>
        <v>0</v>
      </c>
      <c r="BJ192" s="16" t="s">
        <v>86</v>
      </c>
      <c r="BK192" s="214">
        <f t="shared" si="29"/>
        <v>0</v>
      </c>
      <c r="BL192" s="16" t="s">
        <v>147</v>
      </c>
      <c r="BM192" s="213" t="s">
        <v>1915</v>
      </c>
    </row>
    <row r="193" spans="1:65" s="2" customFormat="1" ht="16.5" customHeight="1">
      <c r="A193" s="33"/>
      <c r="B193" s="34"/>
      <c r="C193" s="201" t="s">
        <v>470</v>
      </c>
      <c r="D193" s="201" t="s">
        <v>149</v>
      </c>
      <c r="E193" s="202" t="s">
        <v>1916</v>
      </c>
      <c r="F193" s="203" t="s">
        <v>1917</v>
      </c>
      <c r="G193" s="204" t="s">
        <v>762</v>
      </c>
      <c r="H193" s="205">
        <v>7</v>
      </c>
      <c r="I193" s="206"/>
      <c r="J193" s="207">
        <f t="shared" si="20"/>
        <v>0</v>
      </c>
      <c r="K193" s="208"/>
      <c r="L193" s="38"/>
      <c r="M193" s="209" t="s">
        <v>1</v>
      </c>
      <c r="N193" s="210" t="s">
        <v>43</v>
      </c>
      <c r="O193" s="70"/>
      <c r="P193" s="211">
        <f t="shared" si="21"/>
        <v>0</v>
      </c>
      <c r="Q193" s="211">
        <v>0</v>
      </c>
      <c r="R193" s="211">
        <f t="shared" si="22"/>
        <v>0</v>
      </c>
      <c r="S193" s="211">
        <v>0</v>
      </c>
      <c r="T193" s="212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13" t="s">
        <v>147</v>
      </c>
      <c r="AT193" s="213" t="s">
        <v>149</v>
      </c>
      <c r="AU193" s="213" t="s">
        <v>86</v>
      </c>
      <c r="AY193" s="16" t="s">
        <v>148</v>
      </c>
      <c r="BE193" s="214">
        <f t="shared" si="24"/>
        <v>0</v>
      </c>
      <c r="BF193" s="214">
        <f t="shared" si="25"/>
        <v>0</v>
      </c>
      <c r="BG193" s="214">
        <f t="shared" si="26"/>
        <v>0</v>
      </c>
      <c r="BH193" s="214">
        <f t="shared" si="27"/>
        <v>0</v>
      </c>
      <c r="BI193" s="214">
        <f t="shared" si="28"/>
        <v>0</v>
      </c>
      <c r="BJ193" s="16" t="s">
        <v>86</v>
      </c>
      <c r="BK193" s="214">
        <f t="shared" si="29"/>
        <v>0</v>
      </c>
      <c r="BL193" s="16" t="s">
        <v>147</v>
      </c>
      <c r="BM193" s="213" t="s">
        <v>1918</v>
      </c>
    </row>
    <row r="194" spans="1:65" s="2" customFormat="1" ht="16.5" customHeight="1">
      <c r="A194" s="33"/>
      <c r="B194" s="34"/>
      <c r="C194" s="201" t="s">
        <v>476</v>
      </c>
      <c r="D194" s="201" t="s">
        <v>149</v>
      </c>
      <c r="E194" s="202" t="s">
        <v>1919</v>
      </c>
      <c r="F194" s="203" t="s">
        <v>1920</v>
      </c>
      <c r="G194" s="204" t="s">
        <v>249</v>
      </c>
      <c r="H194" s="205">
        <v>55</v>
      </c>
      <c r="I194" s="206"/>
      <c r="J194" s="207">
        <f t="shared" si="20"/>
        <v>0</v>
      </c>
      <c r="K194" s="208"/>
      <c r="L194" s="38"/>
      <c r="M194" s="209" t="s">
        <v>1</v>
      </c>
      <c r="N194" s="210" t="s">
        <v>43</v>
      </c>
      <c r="O194" s="70"/>
      <c r="P194" s="211">
        <f t="shared" si="21"/>
        <v>0</v>
      </c>
      <c r="Q194" s="211">
        <v>0</v>
      </c>
      <c r="R194" s="211">
        <f t="shared" si="22"/>
        <v>0</v>
      </c>
      <c r="S194" s="211">
        <v>0</v>
      </c>
      <c r="T194" s="212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13" t="s">
        <v>147</v>
      </c>
      <c r="AT194" s="213" t="s">
        <v>149</v>
      </c>
      <c r="AU194" s="213" t="s">
        <v>86</v>
      </c>
      <c r="AY194" s="16" t="s">
        <v>148</v>
      </c>
      <c r="BE194" s="214">
        <f t="shared" si="24"/>
        <v>0</v>
      </c>
      <c r="BF194" s="214">
        <f t="shared" si="25"/>
        <v>0</v>
      </c>
      <c r="BG194" s="214">
        <f t="shared" si="26"/>
        <v>0</v>
      </c>
      <c r="BH194" s="214">
        <f t="shared" si="27"/>
        <v>0</v>
      </c>
      <c r="BI194" s="214">
        <f t="shared" si="28"/>
        <v>0</v>
      </c>
      <c r="BJ194" s="16" t="s">
        <v>86</v>
      </c>
      <c r="BK194" s="214">
        <f t="shared" si="29"/>
        <v>0</v>
      </c>
      <c r="BL194" s="16" t="s">
        <v>147</v>
      </c>
      <c r="BM194" s="213" t="s">
        <v>1921</v>
      </c>
    </row>
    <row r="195" spans="1:65" s="2" customFormat="1" ht="16.5" customHeight="1">
      <c r="A195" s="33"/>
      <c r="B195" s="34"/>
      <c r="C195" s="201" t="s">
        <v>481</v>
      </c>
      <c r="D195" s="201" t="s">
        <v>149</v>
      </c>
      <c r="E195" s="202" t="s">
        <v>1922</v>
      </c>
      <c r="F195" s="203" t="s">
        <v>1923</v>
      </c>
      <c r="G195" s="204" t="s">
        <v>249</v>
      </c>
      <c r="H195" s="205">
        <v>170</v>
      </c>
      <c r="I195" s="206"/>
      <c r="J195" s="207">
        <f t="shared" si="20"/>
        <v>0</v>
      </c>
      <c r="K195" s="208"/>
      <c r="L195" s="38"/>
      <c r="M195" s="209" t="s">
        <v>1</v>
      </c>
      <c r="N195" s="210" t="s">
        <v>43</v>
      </c>
      <c r="O195" s="70"/>
      <c r="P195" s="211">
        <f t="shared" si="21"/>
        <v>0</v>
      </c>
      <c r="Q195" s="211">
        <v>0</v>
      </c>
      <c r="R195" s="211">
        <f t="shared" si="22"/>
        <v>0</v>
      </c>
      <c r="S195" s="211">
        <v>0</v>
      </c>
      <c r="T195" s="212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13" t="s">
        <v>147</v>
      </c>
      <c r="AT195" s="213" t="s">
        <v>149</v>
      </c>
      <c r="AU195" s="213" t="s">
        <v>86</v>
      </c>
      <c r="AY195" s="16" t="s">
        <v>148</v>
      </c>
      <c r="BE195" s="214">
        <f t="shared" si="24"/>
        <v>0</v>
      </c>
      <c r="BF195" s="214">
        <f t="shared" si="25"/>
        <v>0</v>
      </c>
      <c r="BG195" s="214">
        <f t="shared" si="26"/>
        <v>0</v>
      </c>
      <c r="BH195" s="214">
        <f t="shared" si="27"/>
        <v>0</v>
      </c>
      <c r="BI195" s="214">
        <f t="shared" si="28"/>
        <v>0</v>
      </c>
      <c r="BJ195" s="16" t="s">
        <v>86</v>
      </c>
      <c r="BK195" s="214">
        <f t="shared" si="29"/>
        <v>0</v>
      </c>
      <c r="BL195" s="16" t="s">
        <v>147</v>
      </c>
      <c r="BM195" s="213" t="s">
        <v>1924</v>
      </c>
    </row>
    <row r="196" spans="2:63" s="12" customFormat="1" ht="25.9" customHeight="1">
      <c r="B196" s="187"/>
      <c r="C196" s="188"/>
      <c r="D196" s="189" t="s">
        <v>77</v>
      </c>
      <c r="E196" s="190" t="s">
        <v>1925</v>
      </c>
      <c r="F196" s="190" t="s">
        <v>1926</v>
      </c>
      <c r="G196" s="188"/>
      <c r="H196" s="188"/>
      <c r="I196" s="191"/>
      <c r="J196" s="192">
        <f>BK196</f>
        <v>0</v>
      </c>
      <c r="K196" s="188"/>
      <c r="L196" s="193"/>
      <c r="M196" s="194"/>
      <c r="N196" s="195"/>
      <c r="O196" s="195"/>
      <c r="P196" s="196">
        <f>SUM(P197:P202)</f>
        <v>0</v>
      </c>
      <c r="Q196" s="195"/>
      <c r="R196" s="196">
        <f>SUM(R197:R202)</f>
        <v>0</v>
      </c>
      <c r="S196" s="195"/>
      <c r="T196" s="197">
        <f>SUM(T197:T202)</f>
        <v>0</v>
      </c>
      <c r="AR196" s="198" t="s">
        <v>86</v>
      </c>
      <c r="AT196" s="199" t="s">
        <v>77</v>
      </c>
      <c r="AU196" s="199" t="s">
        <v>78</v>
      </c>
      <c r="AY196" s="198" t="s">
        <v>148</v>
      </c>
      <c r="BK196" s="200">
        <f>SUM(BK197:BK202)</f>
        <v>0</v>
      </c>
    </row>
    <row r="197" spans="1:65" s="2" customFormat="1" ht="16.5" customHeight="1">
      <c r="A197" s="33"/>
      <c r="B197" s="34"/>
      <c r="C197" s="201" t="s">
        <v>487</v>
      </c>
      <c r="D197" s="201" t="s">
        <v>149</v>
      </c>
      <c r="E197" s="202" t="s">
        <v>1927</v>
      </c>
      <c r="F197" s="203" t="s">
        <v>1928</v>
      </c>
      <c r="G197" s="204" t="s">
        <v>762</v>
      </c>
      <c r="H197" s="205">
        <v>10</v>
      </c>
      <c r="I197" s="206"/>
      <c r="J197" s="207">
        <f aca="true" t="shared" si="30" ref="J197:J202">ROUND(I197*H197,2)</f>
        <v>0</v>
      </c>
      <c r="K197" s="208"/>
      <c r="L197" s="38"/>
      <c r="M197" s="209" t="s">
        <v>1</v>
      </c>
      <c r="N197" s="210" t="s">
        <v>43</v>
      </c>
      <c r="O197" s="70"/>
      <c r="P197" s="211">
        <f aca="true" t="shared" si="31" ref="P197:P202">O197*H197</f>
        <v>0</v>
      </c>
      <c r="Q197" s="211">
        <v>0</v>
      </c>
      <c r="R197" s="211">
        <f aca="true" t="shared" si="32" ref="R197:R202">Q197*H197</f>
        <v>0</v>
      </c>
      <c r="S197" s="211">
        <v>0</v>
      </c>
      <c r="T197" s="212">
        <f aca="true" t="shared" si="33" ref="T197:T202"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13" t="s">
        <v>147</v>
      </c>
      <c r="AT197" s="213" t="s">
        <v>149</v>
      </c>
      <c r="AU197" s="213" t="s">
        <v>86</v>
      </c>
      <c r="AY197" s="16" t="s">
        <v>148</v>
      </c>
      <c r="BE197" s="214">
        <f aca="true" t="shared" si="34" ref="BE197:BE202">IF(N197="základní",J197,0)</f>
        <v>0</v>
      </c>
      <c r="BF197" s="214">
        <f aca="true" t="shared" si="35" ref="BF197:BF202">IF(N197="snížená",J197,0)</f>
        <v>0</v>
      </c>
      <c r="BG197" s="214">
        <f aca="true" t="shared" si="36" ref="BG197:BG202">IF(N197="zákl. přenesená",J197,0)</f>
        <v>0</v>
      </c>
      <c r="BH197" s="214">
        <f aca="true" t="shared" si="37" ref="BH197:BH202">IF(N197="sníž. přenesená",J197,0)</f>
        <v>0</v>
      </c>
      <c r="BI197" s="214">
        <f aca="true" t="shared" si="38" ref="BI197:BI202">IF(N197="nulová",J197,0)</f>
        <v>0</v>
      </c>
      <c r="BJ197" s="16" t="s">
        <v>86</v>
      </c>
      <c r="BK197" s="214">
        <f aca="true" t="shared" si="39" ref="BK197:BK202">ROUND(I197*H197,2)</f>
        <v>0</v>
      </c>
      <c r="BL197" s="16" t="s">
        <v>147</v>
      </c>
      <c r="BM197" s="213" t="s">
        <v>1929</v>
      </c>
    </row>
    <row r="198" spans="1:65" s="2" customFormat="1" ht="16.5" customHeight="1">
      <c r="A198" s="33"/>
      <c r="B198" s="34"/>
      <c r="C198" s="201" t="s">
        <v>493</v>
      </c>
      <c r="D198" s="201" t="s">
        <v>149</v>
      </c>
      <c r="E198" s="202" t="s">
        <v>1930</v>
      </c>
      <c r="F198" s="203" t="s">
        <v>1931</v>
      </c>
      <c r="G198" s="204" t="s">
        <v>762</v>
      </c>
      <c r="H198" s="205">
        <v>10</v>
      </c>
      <c r="I198" s="206"/>
      <c r="J198" s="207">
        <f t="shared" si="30"/>
        <v>0</v>
      </c>
      <c r="K198" s="208"/>
      <c r="L198" s="38"/>
      <c r="M198" s="209" t="s">
        <v>1</v>
      </c>
      <c r="N198" s="210" t="s">
        <v>43</v>
      </c>
      <c r="O198" s="70"/>
      <c r="P198" s="211">
        <f t="shared" si="31"/>
        <v>0</v>
      </c>
      <c r="Q198" s="211">
        <v>0</v>
      </c>
      <c r="R198" s="211">
        <f t="shared" si="32"/>
        <v>0</v>
      </c>
      <c r="S198" s="211">
        <v>0</v>
      </c>
      <c r="T198" s="212">
        <f t="shared" si="3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13" t="s">
        <v>147</v>
      </c>
      <c r="AT198" s="213" t="s">
        <v>149</v>
      </c>
      <c r="AU198" s="213" t="s">
        <v>86</v>
      </c>
      <c r="AY198" s="16" t="s">
        <v>148</v>
      </c>
      <c r="BE198" s="214">
        <f t="shared" si="34"/>
        <v>0</v>
      </c>
      <c r="BF198" s="214">
        <f t="shared" si="35"/>
        <v>0</v>
      </c>
      <c r="BG198" s="214">
        <f t="shared" si="36"/>
        <v>0</v>
      </c>
      <c r="BH198" s="214">
        <f t="shared" si="37"/>
        <v>0</v>
      </c>
      <c r="BI198" s="214">
        <f t="shared" si="38"/>
        <v>0</v>
      </c>
      <c r="BJ198" s="16" t="s">
        <v>86</v>
      </c>
      <c r="BK198" s="214">
        <f t="shared" si="39"/>
        <v>0</v>
      </c>
      <c r="BL198" s="16" t="s">
        <v>147</v>
      </c>
      <c r="BM198" s="213" t="s">
        <v>1932</v>
      </c>
    </row>
    <row r="199" spans="1:65" s="2" customFormat="1" ht="16.5" customHeight="1">
      <c r="A199" s="33"/>
      <c r="B199" s="34"/>
      <c r="C199" s="201" t="s">
        <v>498</v>
      </c>
      <c r="D199" s="201" t="s">
        <v>149</v>
      </c>
      <c r="E199" s="202" t="s">
        <v>1933</v>
      </c>
      <c r="F199" s="203" t="s">
        <v>1934</v>
      </c>
      <c r="G199" s="204" t="s">
        <v>762</v>
      </c>
      <c r="H199" s="205">
        <v>2</v>
      </c>
      <c r="I199" s="206"/>
      <c r="J199" s="207">
        <f t="shared" si="30"/>
        <v>0</v>
      </c>
      <c r="K199" s="208"/>
      <c r="L199" s="38"/>
      <c r="M199" s="209" t="s">
        <v>1</v>
      </c>
      <c r="N199" s="210" t="s">
        <v>43</v>
      </c>
      <c r="O199" s="70"/>
      <c r="P199" s="211">
        <f t="shared" si="31"/>
        <v>0</v>
      </c>
      <c r="Q199" s="211">
        <v>0</v>
      </c>
      <c r="R199" s="211">
        <f t="shared" si="32"/>
        <v>0</v>
      </c>
      <c r="S199" s="211">
        <v>0</v>
      </c>
      <c r="T199" s="212">
        <f t="shared" si="3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13" t="s">
        <v>147</v>
      </c>
      <c r="AT199" s="213" t="s">
        <v>149</v>
      </c>
      <c r="AU199" s="213" t="s">
        <v>86</v>
      </c>
      <c r="AY199" s="16" t="s">
        <v>148</v>
      </c>
      <c r="BE199" s="214">
        <f t="shared" si="34"/>
        <v>0</v>
      </c>
      <c r="BF199" s="214">
        <f t="shared" si="35"/>
        <v>0</v>
      </c>
      <c r="BG199" s="214">
        <f t="shared" si="36"/>
        <v>0</v>
      </c>
      <c r="BH199" s="214">
        <f t="shared" si="37"/>
        <v>0</v>
      </c>
      <c r="BI199" s="214">
        <f t="shared" si="38"/>
        <v>0</v>
      </c>
      <c r="BJ199" s="16" t="s">
        <v>86</v>
      </c>
      <c r="BK199" s="214">
        <f t="shared" si="39"/>
        <v>0</v>
      </c>
      <c r="BL199" s="16" t="s">
        <v>147</v>
      </c>
      <c r="BM199" s="213" t="s">
        <v>1935</v>
      </c>
    </row>
    <row r="200" spans="1:65" s="2" customFormat="1" ht="16.5" customHeight="1">
      <c r="A200" s="33"/>
      <c r="B200" s="34"/>
      <c r="C200" s="201" t="s">
        <v>504</v>
      </c>
      <c r="D200" s="201" t="s">
        <v>149</v>
      </c>
      <c r="E200" s="202" t="s">
        <v>1936</v>
      </c>
      <c r="F200" s="203" t="s">
        <v>1937</v>
      </c>
      <c r="G200" s="204" t="s">
        <v>249</v>
      </c>
      <c r="H200" s="205">
        <v>390</v>
      </c>
      <c r="I200" s="206"/>
      <c r="J200" s="207">
        <f t="shared" si="30"/>
        <v>0</v>
      </c>
      <c r="K200" s="208"/>
      <c r="L200" s="38"/>
      <c r="M200" s="209" t="s">
        <v>1</v>
      </c>
      <c r="N200" s="210" t="s">
        <v>43</v>
      </c>
      <c r="O200" s="70"/>
      <c r="P200" s="211">
        <f t="shared" si="31"/>
        <v>0</v>
      </c>
      <c r="Q200" s="211">
        <v>0</v>
      </c>
      <c r="R200" s="211">
        <f t="shared" si="32"/>
        <v>0</v>
      </c>
      <c r="S200" s="211">
        <v>0</v>
      </c>
      <c r="T200" s="212">
        <f t="shared" si="3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13" t="s">
        <v>147</v>
      </c>
      <c r="AT200" s="213" t="s">
        <v>149</v>
      </c>
      <c r="AU200" s="213" t="s">
        <v>86</v>
      </c>
      <c r="AY200" s="16" t="s">
        <v>148</v>
      </c>
      <c r="BE200" s="214">
        <f t="shared" si="34"/>
        <v>0</v>
      </c>
      <c r="BF200" s="214">
        <f t="shared" si="35"/>
        <v>0</v>
      </c>
      <c r="BG200" s="214">
        <f t="shared" si="36"/>
        <v>0</v>
      </c>
      <c r="BH200" s="214">
        <f t="shared" si="37"/>
        <v>0</v>
      </c>
      <c r="BI200" s="214">
        <f t="shared" si="38"/>
        <v>0</v>
      </c>
      <c r="BJ200" s="16" t="s">
        <v>86</v>
      </c>
      <c r="BK200" s="214">
        <f t="shared" si="39"/>
        <v>0</v>
      </c>
      <c r="BL200" s="16" t="s">
        <v>147</v>
      </c>
      <c r="BM200" s="213" t="s">
        <v>1938</v>
      </c>
    </row>
    <row r="201" spans="1:65" s="2" customFormat="1" ht="16.5" customHeight="1">
      <c r="A201" s="33"/>
      <c r="B201" s="34"/>
      <c r="C201" s="201" t="s">
        <v>509</v>
      </c>
      <c r="D201" s="201" t="s">
        <v>149</v>
      </c>
      <c r="E201" s="202" t="s">
        <v>1939</v>
      </c>
      <c r="F201" s="203" t="s">
        <v>1940</v>
      </c>
      <c r="G201" s="204" t="s">
        <v>762</v>
      </c>
      <c r="H201" s="205">
        <v>2</v>
      </c>
      <c r="I201" s="206"/>
      <c r="J201" s="207">
        <f t="shared" si="30"/>
        <v>0</v>
      </c>
      <c r="K201" s="208"/>
      <c r="L201" s="38"/>
      <c r="M201" s="209" t="s">
        <v>1</v>
      </c>
      <c r="N201" s="210" t="s">
        <v>43</v>
      </c>
      <c r="O201" s="70"/>
      <c r="P201" s="211">
        <f t="shared" si="31"/>
        <v>0</v>
      </c>
      <c r="Q201" s="211">
        <v>0</v>
      </c>
      <c r="R201" s="211">
        <f t="shared" si="32"/>
        <v>0</v>
      </c>
      <c r="S201" s="211">
        <v>0</v>
      </c>
      <c r="T201" s="212">
        <f t="shared" si="3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13" t="s">
        <v>147</v>
      </c>
      <c r="AT201" s="213" t="s">
        <v>149</v>
      </c>
      <c r="AU201" s="213" t="s">
        <v>86</v>
      </c>
      <c r="AY201" s="16" t="s">
        <v>148</v>
      </c>
      <c r="BE201" s="214">
        <f t="shared" si="34"/>
        <v>0</v>
      </c>
      <c r="BF201" s="214">
        <f t="shared" si="35"/>
        <v>0</v>
      </c>
      <c r="BG201" s="214">
        <f t="shared" si="36"/>
        <v>0</v>
      </c>
      <c r="BH201" s="214">
        <f t="shared" si="37"/>
        <v>0</v>
      </c>
      <c r="BI201" s="214">
        <f t="shared" si="38"/>
        <v>0</v>
      </c>
      <c r="BJ201" s="16" t="s">
        <v>86</v>
      </c>
      <c r="BK201" s="214">
        <f t="shared" si="39"/>
        <v>0</v>
      </c>
      <c r="BL201" s="16" t="s">
        <v>147</v>
      </c>
      <c r="BM201" s="213" t="s">
        <v>1941</v>
      </c>
    </row>
    <row r="202" spans="1:65" s="2" customFormat="1" ht="16.5" customHeight="1">
      <c r="A202" s="33"/>
      <c r="B202" s="34"/>
      <c r="C202" s="201" t="s">
        <v>515</v>
      </c>
      <c r="D202" s="201" t="s">
        <v>149</v>
      </c>
      <c r="E202" s="202" t="s">
        <v>1942</v>
      </c>
      <c r="F202" s="203" t="s">
        <v>1943</v>
      </c>
      <c r="G202" s="204" t="s">
        <v>762</v>
      </c>
      <c r="H202" s="205">
        <v>10</v>
      </c>
      <c r="I202" s="206"/>
      <c r="J202" s="207">
        <f t="shared" si="30"/>
        <v>0</v>
      </c>
      <c r="K202" s="208"/>
      <c r="L202" s="38"/>
      <c r="M202" s="209" t="s">
        <v>1</v>
      </c>
      <c r="N202" s="210" t="s">
        <v>43</v>
      </c>
      <c r="O202" s="70"/>
      <c r="P202" s="211">
        <f t="shared" si="31"/>
        <v>0</v>
      </c>
      <c r="Q202" s="211">
        <v>0</v>
      </c>
      <c r="R202" s="211">
        <f t="shared" si="32"/>
        <v>0</v>
      </c>
      <c r="S202" s="211">
        <v>0</v>
      </c>
      <c r="T202" s="212">
        <f t="shared" si="3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13" t="s">
        <v>147</v>
      </c>
      <c r="AT202" s="213" t="s">
        <v>149</v>
      </c>
      <c r="AU202" s="213" t="s">
        <v>86</v>
      </c>
      <c r="AY202" s="16" t="s">
        <v>148</v>
      </c>
      <c r="BE202" s="214">
        <f t="shared" si="34"/>
        <v>0</v>
      </c>
      <c r="BF202" s="214">
        <f t="shared" si="35"/>
        <v>0</v>
      </c>
      <c r="BG202" s="214">
        <f t="shared" si="36"/>
        <v>0</v>
      </c>
      <c r="BH202" s="214">
        <f t="shared" si="37"/>
        <v>0</v>
      </c>
      <c r="BI202" s="214">
        <f t="shared" si="38"/>
        <v>0</v>
      </c>
      <c r="BJ202" s="16" t="s">
        <v>86</v>
      </c>
      <c r="BK202" s="214">
        <f t="shared" si="39"/>
        <v>0</v>
      </c>
      <c r="BL202" s="16" t="s">
        <v>147</v>
      </c>
      <c r="BM202" s="213" t="s">
        <v>1944</v>
      </c>
    </row>
    <row r="203" spans="2:63" s="12" customFormat="1" ht="25.9" customHeight="1">
      <c r="B203" s="187"/>
      <c r="C203" s="188"/>
      <c r="D203" s="189" t="s">
        <v>77</v>
      </c>
      <c r="E203" s="190" t="s">
        <v>1945</v>
      </c>
      <c r="F203" s="190" t="s">
        <v>1946</v>
      </c>
      <c r="G203" s="188"/>
      <c r="H203" s="188"/>
      <c r="I203" s="191"/>
      <c r="J203" s="192">
        <f>BK203</f>
        <v>0</v>
      </c>
      <c r="K203" s="188"/>
      <c r="L203" s="193"/>
      <c r="M203" s="194"/>
      <c r="N203" s="195"/>
      <c r="O203" s="195"/>
      <c r="P203" s="196">
        <f>SUM(P204:P207)</f>
        <v>0</v>
      </c>
      <c r="Q203" s="195"/>
      <c r="R203" s="196">
        <f>SUM(R204:R207)</f>
        <v>0</v>
      </c>
      <c r="S203" s="195"/>
      <c r="T203" s="197">
        <f>SUM(T204:T207)</f>
        <v>0</v>
      </c>
      <c r="AR203" s="198" t="s">
        <v>86</v>
      </c>
      <c r="AT203" s="199" t="s">
        <v>77</v>
      </c>
      <c r="AU203" s="199" t="s">
        <v>78</v>
      </c>
      <c r="AY203" s="198" t="s">
        <v>148</v>
      </c>
      <c r="BK203" s="200">
        <f>SUM(BK204:BK207)</f>
        <v>0</v>
      </c>
    </row>
    <row r="204" spans="1:65" s="2" customFormat="1" ht="21.75" customHeight="1">
      <c r="A204" s="33"/>
      <c r="B204" s="34"/>
      <c r="C204" s="201" t="s">
        <v>520</v>
      </c>
      <c r="D204" s="201" t="s">
        <v>149</v>
      </c>
      <c r="E204" s="202" t="s">
        <v>1947</v>
      </c>
      <c r="F204" s="203" t="s">
        <v>1948</v>
      </c>
      <c r="G204" s="204" t="s">
        <v>173</v>
      </c>
      <c r="H204" s="205">
        <v>1</v>
      </c>
      <c r="I204" s="206"/>
      <c r="J204" s="207">
        <f>ROUND(I204*H204,2)</f>
        <v>0</v>
      </c>
      <c r="K204" s="208"/>
      <c r="L204" s="38"/>
      <c r="M204" s="209" t="s">
        <v>1</v>
      </c>
      <c r="N204" s="210" t="s">
        <v>43</v>
      </c>
      <c r="O204" s="70"/>
      <c r="P204" s="211">
        <f>O204*H204</f>
        <v>0</v>
      </c>
      <c r="Q204" s="211">
        <v>0</v>
      </c>
      <c r="R204" s="211">
        <f>Q204*H204</f>
        <v>0</v>
      </c>
      <c r="S204" s="211">
        <v>0</v>
      </c>
      <c r="T204" s="21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13" t="s">
        <v>147</v>
      </c>
      <c r="AT204" s="213" t="s">
        <v>149</v>
      </c>
      <c r="AU204" s="213" t="s">
        <v>86</v>
      </c>
      <c r="AY204" s="16" t="s">
        <v>148</v>
      </c>
      <c r="BE204" s="214">
        <f>IF(N204="základní",J204,0)</f>
        <v>0</v>
      </c>
      <c r="BF204" s="214">
        <f>IF(N204="snížená",J204,0)</f>
        <v>0</v>
      </c>
      <c r="BG204" s="214">
        <f>IF(N204="zákl. přenesená",J204,0)</f>
        <v>0</v>
      </c>
      <c r="BH204" s="214">
        <f>IF(N204="sníž. přenesená",J204,0)</f>
        <v>0</v>
      </c>
      <c r="BI204" s="214">
        <f>IF(N204="nulová",J204,0)</f>
        <v>0</v>
      </c>
      <c r="BJ204" s="16" t="s">
        <v>86</v>
      </c>
      <c r="BK204" s="214">
        <f>ROUND(I204*H204,2)</f>
        <v>0</v>
      </c>
      <c r="BL204" s="16" t="s">
        <v>147</v>
      </c>
      <c r="BM204" s="213" t="s">
        <v>1949</v>
      </c>
    </row>
    <row r="205" spans="1:65" s="2" customFormat="1" ht="16.5" customHeight="1">
      <c r="A205" s="33"/>
      <c r="B205" s="34"/>
      <c r="C205" s="201" t="s">
        <v>803</v>
      </c>
      <c r="D205" s="201" t="s">
        <v>149</v>
      </c>
      <c r="E205" s="202" t="s">
        <v>1950</v>
      </c>
      <c r="F205" s="203" t="s">
        <v>1951</v>
      </c>
      <c r="G205" s="204" t="s">
        <v>173</v>
      </c>
      <c r="H205" s="205">
        <v>1</v>
      </c>
      <c r="I205" s="206"/>
      <c r="J205" s="207">
        <f>ROUND(I205*H205,2)</f>
        <v>0</v>
      </c>
      <c r="K205" s="208"/>
      <c r="L205" s="38"/>
      <c r="M205" s="209" t="s">
        <v>1</v>
      </c>
      <c r="N205" s="210" t="s">
        <v>43</v>
      </c>
      <c r="O205" s="70"/>
      <c r="P205" s="211">
        <f>O205*H205</f>
        <v>0</v>
      </c>
      <c r="Q205" s="211">
        <v>0</v>
      </c>
      <c r="R205" s="211">
        <f>Q205*H205</f>
        <v>0</v>
      </c>
      <c r="S205" s="211">
        <v>0</v>
      </c>
      <c r="T205" s="21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13" t="s">
        <v>147</v>
      </c>
      <c r="AT205" s="213" t="s">
        <v>149</v>
      </c>
      <c r="AU205" s="213" t="s">
        <v>86</v>
      </c>
      <c r="AY205" s="16" t="s">
        <v>148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6" t="s">
        <v>86</v>
      </c>
      <c r="BK205" s="214">
        <f>ROUND(I205*H205,2)</f>
        <v>0</v>
      </c>
      <c r="BL205" s="16" t="s">
        <v>147</v>
      </c>
      <c r="BM205" s="213" t="s">
        <v>1952</v>
      </c>
    </row>
    <row r="206" spans="1:65" s="2" customFormat="1" ht="16.5" customHeight="1">
      <c r="A206" s="33"/>
      <c r="B206" s="34"/>
      <c r="C206" s="201" t="s">
        <v>810</v>
      </c>
      <c r="D206" s="201" t="s">
        <v>149</v>
      </c>
      <c r="E206" s="202" t="s">
        <v>1953</v>
      </c>
      <c r="F206" s="203" t="s">
        <v>1954</v>
      </c>
      <c r="G206" s="204" t="s">
        <v>762</v>
      </c>
      <c r="H206" s="205">
        <v>1</v>
      </c>
      <c r="I206" s="206"/>
      <c r="J206" s="207">
        <f>ROUND(I206*H206,2)</f>
        <v>0</v>
      </c>
      <c r="K206" s="208"/>
      <c r="L206" s="38"/>
      <c r="M206" s="209" t="s">
        <v>1</v>
      </c>
      <c r="N206" s="210" t="s">
        <v>43</v>
      </c>
      <c r="O206" s="70"/>
      <c r="P206" s="211">
        <f>O206*H206</f>
        <v>0</v>
      </c>
      <c r="Q206" s="211">
        <v>0</v>
      </c>
      <c r="R206" s="211">
        <f>Q206*H206</f>
        <v>0</v>
      </c>
      <c r="S206" s="211">
        <v>0</v>
      </c>
      <c r="T206" s="21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213" t="s">
        <v>147</v>
      </c>
      <c r="AT206" s="213" t="s">
        <v>149</v>
      </c>
      <c r="AU206" s="213" t="s">
        <v>86</v>
      </c>
      <c r="AY206" s="16" t="s">
        <v>148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16" t="s">
        <v>86</v>
      </c>
      <c r="BK206" s="214">
        <f>ROUND(I206*H206,2)</f>
        <v>0</v>
      </c>
      <c r="BL206" s="16" t="s">
        <v>147</v>
      </c>
      <c r="BM206" s="213" t="s">
        <v>1955</v>
      </c>
    </row>
    <row r="207" spans="1:65" s="2" customFormat="1" ht="33" customHeight="1">
      <c r="A207" s="33"/>
      <c r="B207" s="34"/>
      <c r="C207" s="201" t="s">
        <v>815</v>
      </c>
      <c r="D207" s="201" t="s">
        <v>149</v>
      </c>
      <c r="E207" s="202" t="s">
        <v>1956</v>
      </c>
      <c r="F207" s="203" t="s">
        <v>1957</v>
      </c>
      <c r="G207" s="204" t="s">
        <v>762</v>
      </c>
      <c r="H207" s="205">
        <v>1</v>
      </c>
      <c r="I207" s="206"/>
      <c r="J207" s="207">
        <f>ROUND(I207*H207,2)</f>
        <v>0</v>
      </c>
      <c r="K207" s="208"/>
      <c r="L207" s="38"/>
      <c r="M207" s="259" t="s">
        <v>1</v>
      </c>
      <c r="N207" s="260" t="s">
        <v>43</v>
      </c>
      <c r="O207" s="257"/>
      <c r="P207" s="261">
        <f>O207*H207</f>
        <v>0</v>
      </c>
      <c r="Q207" s="261">
        <v>0</v>
      </c>
      <c r="R207" s="261">
        <f>Q207*H207</f>
        <v>0</v>
      </c>
      <c r="S207" s="261">
        <v>0</v>
      </c>
      <c r="T207" s="26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13" t="s">
        <v>147</v>
      </c>
      <c r="AT207" s="213" t="s">
        <v>149</v>
      </c>
      <c r="AU207" s="213" t="s">
        <v>86</v>
      </c>
      <c r="AY207" s="16" t="s">
        <v>148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16" t="s">
        <v>86</v>
      </c>
      <c r="BK207" s="214">
        <f>ROUND(I207*H207,2)</f>
        <v>0</v>
      </c>
      <c r="BL207" s="16" t="s">
        <v>147</v>
      </c>
      <c r="BM207" s="213" t="s">
        <v>1958</v>
      </c>
    </row>
    <row r="208" spans="1:31" s="2" customFormat="1" ht="6.95" customHeight="1">
      <c r="A208" s="33"/>
      <c r="B208" s="53"/>
      <c r="C208" s="54"/>
      <c r="D208" s="54"/>
      <c r="E208" s="54"/>
      <c r="F208" s="54"/>
      <c r="G208" s="54"/>
      <c r="H208" s="54"/>
      <c r="I208" s="151"/>
      <c r="J208" s="54"/>
      <c r="K208" s="54"/>
      <c r="L208" s="38"/>
      <c r="M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</row>
  </sheetData>
  <sheetProtection algorithmName="SHA-512" hashValue="49HhCI3xuaEr3Z//ctqIjfZwr0QJkXvjr1V/wlSCsiSPBDcr6qhXTG8aNCvup2fBjx7X9tMrblanfzADlCTPcQ==" saltValue="FBRISuBw6+PQbpBbwvlzs15AD73DXIbMYp8I1CA5jaJWEs8ayMvh+lCNCZKSuKPt49aFGrlSpE5K5Tmjf4RM2w==" spinCount="100000" sheet="1" objects="1" scenarios="1" formatColumns="0" formatRows="0" autoFilter="0"/>
  <autoFilter ref="C121:K20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7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6" t="s">
        <v>110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24.95" customHeight="1">
      <c r="B4" s="19"/>
      <c r="D4" s="111" t="s">
        <v>111</v>
      </c>
      <c r="I4" s="107"/>
      <c r="L4" s="19"/>
      <c r="M4" s="112" t="s">
        <v>10</v>
      </c>
      <c r="AT4" s="16" t="s">
        <v>4</v>
      </c>
    </row>
    <row r="5" spans="2:12" s="1" customFormat="1" ht="6.95" customHeight="1">
      <c r="B5" s="19"/>
      <c r="I5" s="107"/>
      <c r="L5" s="19"/>
    </row>
    <row r="6" spans="2:12" s="1" customFormat="1" ht="12" customHeight="1">
      <c r="B6" s="19"/>
      <c r="D6" s="113" t="s">
        <v>16</v>
      </c>
      <c r="I6" s="107"/>
      <c r="L6" s="19"/>
    </row>
    <row r="7" spans="2:12" s="1" customFormat="1" ht="16.5" customHeight="1">
      <c r="B7" s="19"/>
      <c r="E7" s="309" t="str">
        <f>'Rekapitulace zakázky'!K6</f>
        <v>Nové Strašecí ON - oprava</v>
      </c>
      <c r="F7" s="310"/>
      <c r="G7" s="310"/>
      <c r="H7" s="310"/>
      <c r="I7" s="107"/>
      <c r="L7" s="19"/>
    </row>
    <row r="8" spans="1:31" s="2" customFormat="1" ht="12" customHeight="1">
      <c r="A8" s="33"/>
      <c r="B8" s="38"/>
      <c r="C8" s="33"/>
      <c r="D8" s="113" t="s">
        <v>112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11" t="s">
        <v>1959</v>
      </c>
      <c r="F9" s="312"/>
      <c r="G9" s="312"/>
      <c r="H9" s="312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zakázky'!AN8</f>
        <v>25. 2. 2020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29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3" t="s">
        <v>30</v>
      </c>
      <c r="E17" s="33"/>
      <c r="F17" s="33"/>
      <c r="G17" s="33"/>
      <c r="H17" s="33"/>
      <c r="I17" s="116" t="s">
        <v>25</v>
      </c>
      <c r="J17" s="29" t="str">
        <f>'Rekapitulace zakázky'!AN13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13" t="str">
        <f>'Rekapitulace zakázky'!E14</f>
        <v>Vyplň údaj</v>
      </c>
      <c r="F18" s="314"/>
      <c r="G18" s="314"/>
      <c r="H18" s="314"/>
      <c r="I18" s="116" t="s">
        <v>28</v>
      </c>
      <c r="J18" s="29" t="str">
        <f>'Rekapitulace zakázky'!AN14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3" t="s">
        <v>32</v>
      </c>
      <c r="E20" s="33"/>
      <c r="F20" s="33"/>
      <c r="G20" s="33"/>
      <c r="H20" s="33"/>
      <c r="I20" s="116" t="s">
        <v>25</v>
      </c>
      <c r="J20" s="115" t="str">
        <f>IF('Rekapitulace zakázky'!AN16="","",'Rekapitulace zakázky'!AN16)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5" t="str">
        <f>IF('Rekapitulace zakázky'!E17="","",'Rekapitulace zakázky'!E17)</f>
        <v xml:space="preserve"> </v>
      </c>
      <c r="F21" s="33"/>
      <c r="G21" s="33"/>
      <c r="H21" s="33"/>
      <c r="I21" s="116" t="s">
        <v>28</v>
      </c>
      <c r="J21" s="115" t="str">
        <f>IF('Rekapitulace zakázky'!AN17="","",'Rekapitulace zakázky'!AN17)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3" t="s">
        <v>35</v>
      </c>
      <c r="E23" s="33"/>
      <c r="F23" s="33"/>
      <c r="G23" s="33"/>
      <c r="H23" s="33"/>
      <c r="I23" s="116" t="s">
        <v>25</v>
      </c>
      <c r="J23" s="115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5" t="s">
        <v>36</v>
      </c>
      <c r="F24" s="33"/>
      <c r="G24" s="33"/>
      <c r="H24" s="33"/>
      <c r="I24" s="116" t="s">
        <v>28</v>
      </c>
      <c r="J24" s="115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8"/>
      <c r="B27" s="119"/>
      <c r="C27" s="118"/>
      <c r="D27" s="118"/>
      <c r="E27" s="315" t="s">
        <v>1</v>
      </c>
      <c r="F27" s="315"/>
      <c r="G27" s="315"/>
      <c r="H27" s="315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ROUND(J120,2)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8" t="s">
        <v>42</v>
      </c>
      <c r="E33" s="113" t="s">
        <v>43</v>
      </c>
      <c r="F33" s="129">
        <f>ROUND((SUM(BE120:BE129)),2)</f>
        <v>0</v>
      </c>
      <c r="G33" s="33"/>
      <c r="H33" s="33"/>
      <c r="I33" s="130">
        <v>0.21</v>
      </c>
      <c r="J33" s="129">
        <f>ROUND(((SUM(BE120:BE129))*I33),2)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3" t="s">
        <v>44</v>
      </c>
      <c r="F34" s="129">
        <f>ROUND((SUM(BF120:BF129)),2)</f>
        <v>0</v>
      </c>
      <c r="G34" s="33"/>
      <c r="H34" s="33"/>
      <c r="I34" s="130">
        <v>0.15</v>
      </c>
      <c r="J34" s="129">
        <f>ROUND(((SUM(BF120:BF129))*I34),2)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3" t="s">
        <v>45</v>
      </c>
      <c r="F35" s="129">
        <f>ROUND((SUM(BG120:BG129)),2)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3" t="s">
        <v>46</v>
      </c>
      <c r="F36" s="129">
        <f>ROUND((SUM(BH120:BH129)),2)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3" t="s">
        <v>47</v>
      </c>
      <c r="F37" s="129">
        <f>ROUND((SUM(BI120:BI129)),2)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I41" s="107"/>
      <c r="L41" s="19"/>
    </row>
    <row r="42" spans="2:12" s="1" customFormat="1" ht="14.45" customHeight="1">
      <c r="B42" s="19"/>
      <c r="I42" s="107"/>
      <c r="L42" s="19"/>
    </row>
    <row r="43" spans="2:12" s="1" customFormat="1" ht="14.45" customHeight="1">
      <c r="B43" s="19"/>
      <c r="I43" s="107"/>
      <c r="L43" s="19"/>
    </row>
    <row r="44" spans="2:12" s="1" customFormat="1" ht="14.45" customHeight="1">
      <c r="B44" s="19"/>
      <c r="I44" s="107"/>
      <c r="L44" s="19"/>
    </row>
    <row r="45" spans="2:12" s="1" customFormat="1" ht="14.45" customHeight="1">
      <c r="B45" s="19"/>
      <c r="I45" s="107"/>
      <c r="L45" s="19"/>
    </row>
    <row r="46" spans="2:12" s="1" customFormat="1" ht="14.45" customHeight="1">
      <c r="B46" s="19"/>
      <c r="I46" s="107"/>
      <c r="L46" s="19"/>
    </row>
    <row r="47" spans="2:12" s="1" customFormat="1" ht="14.45" customHeight="1">
      <c r="B47" s="19"/>
      <c r="I47" s="107"/>
      <c r="L47" s="19"/>
    </row>
    <row r="48" spans="2:12" s="1" customFormat="1" ht="14.45" customHeight="1">
      <c r="B48" s="19"/>
      <c r="I48" s="107"/>
      <c r="L48" s="19"/>
    </row>
    <row r="49" spans="2:12" s="1" customFormat="1" ht="14.45" customHeight="1">
      <c r="B49" s="19"/>
      <c r="I49" s="107"/>
      <c r="L49" s="19"/>
    </row>
    <row r="50" spans="2:12" s="2" customFormat="1" ht="14.45" customHeight="1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7" t="str">
        <f>E7</f>
        <v>Nové Strašecí ON - oprava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112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86" t="str">
        <f>E9</f>
        <v>008 - Vedlejší a ostatní náklady</v>
      </c>
      <c r="F87" s="306"/>
      <c r="G87" s="306"/>
      <c r="H87" s="306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žst. Nové Strašecí</v>
      </c>
      <c r="G89" s="35"/>
      <c r="H89" s="35"/>
      <c r="I89" s="116" t="s">
        <v>22</v>
      </c>
      <c r="J89" s="65" t="str">
        <f>IF(J12="","",J12)</f>
        <v>25. 2. 2020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Správa železnic, státní organizace</v>
      </c>
      <c r="G91" s="35"/>
      <c r="H91" s="35"/>
      <c r="I91" s="116" t="s">
        <v>32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30</v>
      </c>
      <c r="D92" s="35"/>
      <c r="E92" s="35"/>
      <c r="F92" s="26" t="str">
        <f>IF(E18="","",E18)</f>
        <v>Vyplň údaj</v>
      </c>
      <c r="G92" s="35"/>
      <c r="H92" s="35"/>
      <c r="I92" s="116" t="s">
        <v>35</v>
      </c>
      <c r="J92" s="31" t="str">
        <f>E24</f>
        <v>L. Ulrich, DiS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55" t="s">
        <v>115</v>
      </c>
      <c r="D94" s="156"/>
      <c r="E94" s="156"/>
      <c r="F94" s="156"/>
      <c r="G94" s="156"/>
      <c r="H94" s="156"/>
      <c r="I94" s="157"/>
      <c r="J94" s="158" t="s">
        <v>116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59" t="s">
        <v>117</v>
      </c>
      <c r="D96" s="35"/>
      <c r="E96" s="35"/>
      <c r="F96" s="35"/>
      <c r="G96" s="35"/>
      <c r="H96" s="35"/>
      <c r="I96" s="114"/>
      <c r="J96" s="83">
        <f>J120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118</v>
      </c>
    </row>
    <row r="97" spans="2:12" s="9" customFormat="1" ht="24.95" customHeight="1">
      <c r="B97" s="160"/>
      <c r="C97" s="161"/>
      <c r="D97" s="162" t="s">
        <v>1960</v>
      </c>
      <c r="E97" s="163"/>
      <c r="F97" s="163"/>
      <c r="G97" s="163"/>
      <c r="H97" s="163"/>
      <c r="I97" s="164"/>
      <c r="J97" s="165">
        <f>J121</f>
        <v>0</v>
      </c>
      <c r="K97" s="161"/>
      <c r="L97" s="166"/>
    </row>
    <row r="98" spans="2:12" s="10" customFormat="1" ht="19.9" customHeight="1">
      <c r="B98" s="167"/>
      <c r="C98" s="168"/>
      <c r="D98" s="169" t="s">
        <v>1961</v>
      </c>
      <c r="E98" s="170"/>
      <c r="F98" s="170"/>
      <c r="G98" s="170"/>
      <c r="H98" s="170"/>
      <c r="I98" s="171"/>
      <c r="J98" s="172">
        <f>J122</f>
        <v>0</v>
      </c>
      <c r="K98" s="168"/>
      <c r="L98" s="173"/>
    </row>
    <row r="99" spans="2:12" s="10" customFormat="1" ht="19.9" customHeight="1">
      <c r="B99" s="167"/>
      <c r="C99" s="168"/>
      <c r="D99" s="169" t="s">
        <v>1962</v>
      </c>
      <c r="E99" s="170"/>
      <c r="F99" s="170"/>
      <c r="G99" s="170"/>
      <c r="H99" s="170"/>
      <c r="I99" s="171"/>
      <c r="J99" s="172">
        <f>J125</f>
        <v>0</v>
      </c>
      <c r="K99" s="168"/>
      <c r="L99" s="173"/>
    </row>
    <row r="100" spans="2:12" s="10" customFormat="1" ht="19.9" customHeight="1">
      <c r="B100" s="167"/>
      <c r="C100" s="168"/>
      <c r="D100" s="169" t="s">
        <v>1963</v>
      </c>
      <c r="E100" s="170"/>
      <c r="F100" s="170"/>
      <c r="G100" s="170"/>
      <c r="H100" s="170"/>
      <c r="I100" s="171"/>
      <c r="J100" s="172">
        <f>J128</f>
        <v>0</v>
      </c>
      <c r="K100" s="168"/>
      <c r="L100" s="173"/>
    </row>
    <row r="101" spans="1:31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114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53"/>
      <c r="C102" s="54"/>
      <c r="D102" s="54"/>
      <c r="E102" s="54"/>
      <c r="F102" s="54"/>
      <c r="G102" s="54"/>
      <c r="H102" s="54"/>
      <c r="I102" s="151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5"/>
      <c r="C106" s="56"/>
      <c r="D106" s="56"/>
      <c r="E106" s="56"/>
      <c r="F106" s="56"/>
      <c r="G106" s="56"/>
      <c r="H106" s="56"/>
      <c r="I106" s="154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132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307" t="str">
        <f>E7</f>
        <v>Nové Strašecí ON - oprava</v>
      </c>
      <c r="F110" s="308"/>
      <c r="G110" s="308"/>
      <c r="H110" s="308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112</v>
      </c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5"/>
      <c r="D112" s="35"/>
      <c r="E112" s="286" t="str">
        <f>E9</f>
        <v>008 - Vedlejší a ostatní náklady</v>
      </c>
      <c r="F112" s="306"/>
      <c r="G112" s="306"/>
      <c r="H112" s="306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20</v>
      </c>
      <c r="D114" s="35"/>
      <c r="E114" s="35"/>
      <c r="F114" s="26" t="str">
        <f>F12</f>
        <v>žst. Nové Strašecí</v>
      </c>
      <c r="G114" s="35"/>
      <c r="H114" s="35"/>
      <c r="I114" s="116" t="s">
        <v>22</v>
      </c>
      <c r="J114" s="65" t="str">
        <f>IF(J12="","",J12)</f>
        <v>25. 2. 2020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114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2" customHeight="1">
      <c r="A116" s="33"/>
      <c r="B116" s="34"/>
      <c r="C116" s="28" t="s">
        <v>24</v>
      </c>
      <c r="D116" s="35"/>
      <c r="E116" s="35"/>
      <c r="F116" s="26" t="str">
        <f>E15</f>
        <v>Správa železnic, státní organizace</v>
      </c>
      <c r="G116" s="35"/>
      <c r="H116" s="35"/>
      <c r="I116" s="116" t="s">
        <v>32</v>
      </c>
      <c r="J116" s="31" t="str">
        <f>E21</f>
        <v xml:space="preserve"> 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30</v>
      </c>
      <c r="D117" s="35"/>
      <c r="E117" s="35"/>
      <c r="F117" s="26" t="str">
        <f>IF(E18="","",E18)</f>
        <v>Vyplň údaj</v>
      </c>
      <c r="G117" s="35"/>
      <c r="H117" s="35"/>
      <c r="I117" s="116" t="s">
        <v>35</v>
      </c>
      <c r="J117" s="31" t="str">
        <f>E24</f>
        <v>L. Ulrich, DiS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0.35" customHeight="1">
      <c r="A118" s="33"/>
      <c r="B118" s="34"/>
      <c r="C118" s="35"/>
      <c r="D118" s="35"/>
      <c r="E118" s="35"/>
      <c r="F118" s="35"/>
      <c r="G118" s="35"/>
      <c r="H118" s="35"/>
      <c r="I118" s="114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9.25" customHeight="1">
      <c r="A119" s="174"/>
      <c r="B119" s="175"/>
      <c r="C119" s="176" t="s">
        <v>133</v>
      </c>
      <c r="D119" s="177" t="s">
        <v>63</v>
      </c>
      <c r="E119" s="177" t="s">
        <v>59</v>
      </c>
      <c r="F119" s="177" t="s">
        <v>60</v>
      </c>
      <c r="G119" s="177" t="s">
        <v>134</v>
      </c>
      <c r="H119" s="177" t="s">
        <v>135</v>
      </c>
      <c r="I119" s="178" t="s">
        <v>136</v>
      </c>
      <c r="J119" s="179" t="s">
        <v>116</v>
      </c>
      <c r="K119" s="180" t="s">
        <v>137</v>
      </c>
      <c r="L119" s="181"/>
      <c r="M119" s="74" t="s">
        <v>1</v>
      </c>
      <c r="N119" s="75" t="s">
        <v>42</v>
      </c>
      <c r="O119" s="75" t="s">
        <v>138</v>
      </c>
      <c r="P119" s="75" t="s">
        <v>139</v>
      </c>
      <c r="Q119" s="75" t="s">
        <v>140</v>
      </c>
      <c r="R119" s="75" t="s">
        <v>141</v>
      </c>
      <c r="S119" s="75" t="s">
        <v>142</v>
      </c>
      <c r="T119" s="76" t="s">
        <v>143</v>
      </c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</row>
    <row r="120" spans="1:63" s="2" customFormat="1" ht="22.9" customHeight="1">
      <c r="A120" s="33"/>
      <c r="B120" s="34"/>
      <c r="C120" s="81" t="s">
        <v>144</v>
      </c>
      <c r="D120" s="35"/>
      <c r="E120" s="35"/>
      <c r="F120" s="35"/>
      <c r="G120" s="35"/>
      <c r="H120" s="35"/>
      <c r="I120" s="114"/>
      <c r="J120" s="182">
        <f>BK120</f>
        <v>0</v>
      </c>
      <c r="K120" s="35"/>
      <c r="L120" s="38"/>
      <c r="M120" s="77"/>
      <c r="N120" s="183"/>
      <c r="O120" s="78"/>
      <c r="P120" s="184">
        <f>P121</f>
        <v>0</v>
      </c>
      <c r="Q120" s="78"/>
      <c r="R120" s="184">
        <f>R121</f>
        <v>0</v>
      </c>
      <c r="S120" s="78"/>
      <c r="T120" s="185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77</v>
      </c>
      <c r="AU120" s="16" t="s">
        <v>118</v>
      </c>
      <c r="BK120" s="186">
        <f>BK121</f>
        <v>0</v>
      </c>
    </row>
    <row r="121" spans="2:63" s="12" customFormat="1" ht="25.9" customHeight="1">
      <c r="B121" s="187"/>
      <c r="C121" s="188"/>
      <c r="D121" s="189" t="s">
        <v>77</v>
      </c>
      <c r="E121" s="190" t="s">
        <v>1964</v>
      </c>
      <c r="F121" s="190" t="s">
        <v>1965</v>
      </c>
      <c r="G121" s="188"/>
      <c r="H121" s="188"/>
      <c r="I121" s="191"/>
      <c r="J121" s="192">
        <f>BK121</f>
        <v>0</v>
      </c>
      <c r="K121" s="188"/>
      <c r="L121" s="193"/>
      <c r="M121" s="194"/>
      <c r="N121" s="195"/>
      <c r="O121" s="195"/>
      <c r="P121" s="196">
        <f>P122+P125+P128</f>
        <v>0</v>
      </c>
      <c r="Q121" s="195"/>
      <c r="R121" s="196">
        <f>R122+R125+R128</f>
        <v>0</v>
      </c>
      <c r="S121" s="195"/>
      <c r="T121" s="197">
        <f>T122+T125+T128</f>
        <v>0</v>
      </c>
      <c r="AR121" s="198" t="s">
        <v>175</v>
      </c>
      <c r="AT121" s="199" t="s">
        <v>77</v>
      </c>
      <c r="AU121" s="199" t="s">
        <v>78</v>
      </c>
      <c r="AY121" s="198" t="s">
        <v>148</v>
      </c>
      <c r="BK121" s="200">
        <f>BK122+BK125+BK128</f>
        <v>0</v>
      </c>
    </row>
    <row r="122" spans="2:63" s="12" customFormat="1" ht="22.9" customHeight="1">
      <c r="B122" s="187"/>
      <c r="C122" s="188"/>
      <c r="D122" s="189" t="s">
        <v>77</v>
      </c>
      <c r="E122" s="219" t="s">
        <v>1966</v>
      </c>
      <c r="F122" s="219" t="s">
        <v>1967</v>
      </c>
      <c r="G122" s="188"/>
      <c r="H122" s="188"/>
      <c r="I122" s="191"/>
      <c r="J122" s="220">
        <f>BK122</f>
        <v>0</v>
      </c>
      <c r="K122" s="188"/>
      <c r="L122" s="193"/>
      <c r="M122" s="194"/>
      <c r="N122" s="195"/>
      <c r="O122" s="195"/>
      <c r="P122" s="196">
        <f>SUM(P123:P124)</f>
        <v>0</v>
      </c>
      <c r="Q122" s="195"/>
      <c r="R122" s="196">
        <f>SUM(R123:R124)</f>
        <v>0</v>
      </c>
      <c r="S122" s="195"/>
      <c r="T122" s="197">
        <f>SUM(T123:T124)</f>
        <v>0</v>
      </c>
      <c r="AR122" s="198" t="s">
        <v>175</v>
      </c>
      <c r="AT122" s="199" t="s">
        <v>77</v>
      </c>
      <c r="AU122" s="199" t="s">
        <v>86</v>
      </c>
      <c r="AY122" s="198" t="s">
        <v>148</v>
      </c>
      <c r="BK122" s="200">
        <f>SUM(BK123:BK124)</f>
        <v>0</v>
      </c>
    </row>
    <row r="123" spans="1:65" s="2" customFormat="1" ht="16.5" customHeight="1">
      <c r="A123" s="33"/>
      <c r="B123" s="34"/>
      <c r="C123" s="201" t="s">
        <v>86</v>
      </c>
      <c r="D123" s="201" t="s">
        <v>149</v>
      </c>
      <c r="E123" s="202" t="s">
        <v>1968</v>
      </c>
      <c r="F123" s="203" t="s">
        <v>1967</v>
      </c>
      <c r="G123" s="204" t="s">
        <v>1969</v>
      </c>
      <c r="H123" s="205">
        <v>1</v>
      </c>
      <c r="I123" s="206"/>
      <c r="J123" s="207">
        <f>ROUND(I123*H123,2)</f>
        <v>0</v>
      </c>
      <c r="K123" s="208"/>
      <c r="L123" s="38"/>
      <c r="M123" s="209" t="s">
        <v>1</v>
      </c>
      <c r="N123" s="210" t="s">
        <v>43</v>
      </c>
      <c r="O123" s="70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3" t="s">
        <v>1970</v>
      </c>
      <c r="AT123" s="213" t="s">
        <v>149</v>
      </c>
      <c r="AU123" s="213" t="s">
        <v>88</v>
      </c>
      <c r="AY123" s="16" t="s">
        <v>148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6" t="s">
        <v>86</v>
      </c>
      <c r="BK123" s="214">
        <f>ROUND(I123*H123,2)</f>
        <v>0</v>
      </c>
      <c r="BL123" s="16" t="s">
        <v>1970</v>
      </c>
      <c r="BM123" s="213" t="s">
        <v>1971</v>
      </c>
    </row>
    <row r="124" spans="1:47" s="2" customFormat="1" ht="39">
      <c r="A124" s="33"/>
      <c r="B124" s="34"/>
      <c r="C124" s="35"/>
      <c r="D124" s="215" t="s">
        <v>153</v>
      </c>
      <c r="E124" s="35"/>
      <c r="F124" s="216" t="s">
        <v>1972</v>
      </c>
      <c r="G124" s="35"/>
      <c r="H124" s="35"/>
      <c r="I124" s="114"/>
      <c r="J124" s="35"/>
      <c r="K124" s="35"/>
      <c r="L124" s="38"/>
      <c r="M124" s="217"/>
      <c r="N124" s="218"/>
      <c r="O124" s="70"/>
      <c r="P124" s="70"/>
      <c r="Q124" s="70"/>
      <c r="R124" s="70"/>
      <c r="S124" s="70"/>
      <c r="T124" s="71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153</v>
      </c>
      <c r="AU124" s="16" t="s">
        <v>88</v>
      </c>
    </row>
    <row r="125" spans="2:63" s="12" customFormat="1" ht="22.9" customHeight="1">
      <c r="B125" s="187"/>
      <c r="C125" s="188"/>
      <c r="D125" s="189" t="s">
        <v>77</v>
      </c>
      <c r="E125" s="219" t="s">
        <v>1973</v>
      </c>
      <c r="F125" s="219" t="s">
        <v>1974</v>
      </c>
      <c r="G125" s="188"/>
      <c r="H125" s="188"/>
      <c r="I125" s="191"/>
      <c r="J125" s="220">
        <f>BK125</f>
        <v>0</v>
      </c>
      <c r="K125" s="188"/>
      <c r="L125" s="193"/>
      <c r="M125" s="194"/>
      <c r="N125" s="195"/>
      <c r="O125" s="195"/>
      <c r="P125" s="196">
        <f>SUM(P126:P127)</f>
        <v>0</v>
      </c>
      <c r="Q125" s="195"/>
      <c r="R125" s="196">
        <f>SUM(R126:R127)</f>
        <v>0</v>
      </c>
      <c r="S125" s="195"/>
      <c r="T125" s="197">
        <f>SUM(T126:T127)</f>
        <v>0</v>
      </c>
      <c r="AR125" s="198" t="s">
        <v>175</v>
      </c>
      <c r="AT125" s="199" t="s">
        <v>77</v>
      </c>
      <c r="AU125" s="199" t="s">
        <v>86</v>
      </c>
      <c r="AY125" s="198" t="s">
        <v>148</v>
      </c>
      <c r="BK125" s="200">
        <f>SUM(BK126:BK127)</f>
        <v>0</v>
      </c>
    </row>
    <row r="126" spans="1:65" s="2" customFormat="1" ht="16.5" customHeight="1">
      <c r="A126" s="33"/>
      <c r="B126" s="34"/>
      <c r="C126" s="201" t="s">
        <v>88</v>
      </c>
      <c r="D126" s="201" t="s">
        <v>149</v>
      </c>
      <c r="E126" s="202" t="s">
        <v>1975</v>
      </c>
      <c r="F126" s="203" t="s">
        <v>1976</v>
      </c>
      <c r="G126" s="204" t="s">
        <v>1969</v>
      </c>
      <c r="H126" s="205">
        <v>1</v>
      </c>
      <c r="I126" s="206"/>
      <c r="J126" s="207">
        <f>ROUND(I126*H126,2)</f>
        <v>0</v>
      </c>
      <c r="K126" s="208"/>
      <c r="L126" s="38"/>
      <c r="M126" s="209" t="s">
        <v>1</v>
      </c>
      <c r="N126" s="210" t="s">
        <v>43</v>
      </c>
      <c r="O126" s="70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3" t="s">
        <v>1970</v>
      </c>
      <c r="AT126" s="213" t="s">
        <v>149</v>
      </c>
      <c r="AU126" s="213" t="s">
        <v>88</v>
      </c>
      <c r="AY126" s="16" t="s">
        <v>148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6" t="s">
        <v>86</v>
      </c>
      <c r="BK126" s="214">
        <f>ROUND(I126*H126,2)</f>
        <v>0</v>
      </c>
      <c r="BL126" s="16" t="s">
        <v>1970</v>
      </c>
      <c r="BM126" s="213" t="s">
        <v>1977</v>
      </c>
    </row>
    <row r="127" spans="1:47" s="2" customFormat="1" ht="48.75">
      <c r="A127" s="33"/>
      <c r="B127" s="34"/>
      <c r="C127" s="35"/>
      <c r="D127" s="215" t="s">
        <v>153</v>
      </c>
      <c r="E127" s="35"/>
      <c r="F127" s="216" t="s">
        <v>1978</v>
      </c>
      <c r="G127" s="35"/>
      <c r="H127" s="35"/>
      <c r="I127" s="114"/>
      <c r="J127" s="35"/>
      <c r="K127" s="35"/>
      <c r="L127" s="38"/>
      <c r="M127" s="217"/>
      <c r="N127" s="218"/>
      <c r="O127" s="70"/>
      <c r="P127" s="70"/>
      <c r="Q127" s="70"/>
      <c r="R127" s="70"/>
      <c r="S127" s="70"/>
      <c r="T127" s="71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153</v>
      </c>
      <c r="AU127" s="16" t="s">
        <v>88</v>
      </c>
    </row>
    <row r="128" spans="2:63" s="12" customFormat="1" ht="22.9" customHeight="1">
      <c r="B128" s="187"/>
      <c r="C128" s="188"/>
      <c r="D128" s="189" t="s">
        <v>77</v>
      </c>
      <c r="E128" s="219" t="s">
        <v>1979</v>
      </c>
      <c r="F128" s="219" t="s">
        <v>1980</v>
      </c>
      <c r="G128" s="188"/>
      <c r="H128" s="188"/>
      <c r="I128" s="191"/>
      <c r="J128" s="220">
        <f>BK128</f>
        <v>0</v>
      </c>
      <c r="K128" s="188"/>
      <c r="L128" s="193"/>
      <c r="M128" s="194"/>
      <c r="N128" s="195"/>
      <c r="O128" s="195"/>
      <c r="P128" s="196">
        <f>P129</f>
        <v>0</v>
      </c>
      <c r="Q128" s="195"/>
      <c r="R128" s="196">
        <f>R129</f>
        <v>0</v>
      </c>
      <c r="S128" s="195"/>
      <c r="T128" s="197">
        <f>T129</f>
        <v>0</v>
      </c>
      <c r="AR128" s="198" t="s">
        <v>175</v>
      </c>
      <c r="AT128" s="199" t="s">
        <v>77</v>
      </c>
      <c r="AU128" s="199" t="s">
        <v>86</v>
      </c>
      <c r="AY128" s="198" t="s">
        <v>148</v>
      </c>
      <c r="BK128" s="200">
        <f>BK129</f>
        <v>0</v>
      </c>
    </row>
    <row r="129" spans="1:65" s="2" customFormat="1" ht="16.5" customHeight="1">
      <c r="A129" s="33"/>
      <c r="B129" s="34"/>
      <c r="C129" s="201" t="s">
        <v>157</v>
      </c>
      <c r="D129" s="201" t="s">
        <v>149</v>
      </c>
      <c r="E129" s="202" t="s">
        <v>1981</v>
      </c>
      <c r="F129" s="203" t="s">
        <v>1982</v>
      </c>
      <c r="G129" s="204" t="s">
        <v>1969</v>
      </c>
      <c r="H129" s="205">
        <v>1</v>
      </c>
      <c r="I129" s="206"/>
      <c r="J129" s="207">
        <f>ROUND(I129*H129,2)</f>
        <v>0</v>
      </c>
      <c r="K129" s="208"/>
      <c r="L129" s="38"/>
      <c r="M129" s="259" t="s">
        <v>1</v>
      </c>
      <c r="N129" s="260" t="s">
        <v>43</v>
      </c>
      <c r="O129" s="257"/>
      <c r="P129" s="261">
        <f>O129*H129</f>
        <v>0</v>
      </c>
      <c r="Q129" s="261">
        <v>0</v>
      </c>
      <c r="R129" s="261">
        <f>Q129*H129</f>
        <v>0</v>
      </c>
      <c r="S129" s="261">
        <v>0</v>
      </c>
      <c r="T129" s="26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3" t="s">
        <v>1970</v>
      </c>
      <c r="AT129" s="213" t="s">
        <v>149</v>
      </c>
      <c r="AU129" s="213" t="s">
        <v>88</v>
      </c>
      <c r="AY129" s="16" t="s">
        <v>148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6" t="s">
        <v>86</v>
      </c>
      <c r="BK129" s="214">
        <f>ROUND(I129*H129,2)</f>
        <v>0</v>
      </c>
      <c r="BL129" s="16" t="s">
        <v>1970</v>
      </c>
      <c r="BM129" s="213" t="s">
        <v>1983</v>
      </c>
    </row>
    <row r="130" spans="1:31" s="2" customFormat="1" ht="6.95" customHeight="1">
      <c r="A130" s="33"/>
      <c r="B130" s="53"/>
      <c r="C130" s="54"/>
      <c r="D130" s="54"/>
      <c r="E130" s="54"/>
      <c r="F130" s="54"/>
      <c r="G130" s="54"/>
      <c r="H130" s="54"/>
      <c r="I130" s="151"/>
      <c r="J130" s="54"/>
      <c r="K130" s="54"/>
      <c r="L130" s="38"/>
      <c r="M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</sheetData>
  <sheetProtection algorithmName="SHA-512" hashValue="yn6ayM++bazXqo5/HIwkxIf2MtAcJh3e6rCOExfrequ79yuO4Q5brEue7CqGaw6l4N0QOJW4dwsWw9w5puB1KQ==" saltValue="ffO83Uzn0SyQGrv+1Rf5uga0aYsqrA9633cKBFeBFyu6301G/H8YjU/fSAuJ8yzAt8tkj34uTbVCRO2VXP+veg==" spinCount="100000" sheet="1" objects="1" scenarios="1" formatColumns="0" formatRows="0" autoFilter="0"/>
  <autoFilter ref="C119:K12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Ladislav, DiS.</dc:creator>
  <cp:keywords/>
  <dc:description/>
  <cp:lastModifiedBy>Ulrich Ladislav, DiS.</cp:lastModifiedBy>
  <cp:lastPrinted>2020-02-25T09:02:39Z</cp:lastPrinted>
  <dcterms:created xsi:type="dcterms:W3CDTF">2020-02-25T08:54:11Z</dcterms:created>
  <dcterms:modified xsi:type="dcterms:W3CDTF">2020-03-06T05:30:13Z</dcterms:modified>
  <cp:category/>
  <cp:version/>
  <cp:contentType/>
  <cp:contentStatus/>
</cp:coreProperties>
</file>