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.01 - Oprava čekárenské..." sheetId="2" r:id="rId2"/>
    <sheet name="SO.02 - Oprava vnějšího p..." sheetId="3" r:id="rId3"/>
    <sheet name="SO.03 - Venkovní opravy" sheetId="4" r:id="rId4"/>
    <sheet name="SO.04 - Vnitřní opravy" sheetId="5" r:id="rId5"/>
    <sheet name="SO.05 - Elektroinstalace" sheetId="6" r:id="rId6"/>
    <sheet name="SO.06 - VRN" sheetId="7" r:id="rId7"/>
    <sheet name="Pokyny pro vyplnění" sheetId="8" r:id="rId8"/>
  </sheets>
  <definedNames>
    <definedName name="_xlnm._FilterDatabase" localSheetId="1" hidden="1">'SO.01 - Oprava čekárenské...'!$C$93:$K$245</definedName>
    <definedName name="_xlnm._FilterDatabase" localSheetId="2" hidden="1">'SO.02 - Oprava vnějšího p...'!$C$94:$K$650</definedName>
    <definedName name="_xlnm._FilterDatabase" localSheetId="3" hidden="1">'SO.03 - Venkovní opravy'!$C$93:$K$229</definedName>
    <definedName name="_xlnm._FilterDatabase" localSheetId="4" hidden="1">'SO.04 - Vnitřní opravy'!$C$101:$K$463</definedName>
    <definedName name="_xlnm._FilterDatabase" localSheetId="5" hidden="1">'SO.05 - Elektroinstalace'!$C$86:$K$186</definedName>
    <definedName name="_xlnm._FilterDatabase" localSheetId="6" hidden="1">'SO.06 - VRN'!$C$83:$K$93</definedName>
    <definedName name="_xlnm.Print_Titles" localSheetId="0">'Rekapitulace stavby'!$52:$52</definedName>
    <definedName name="_xlnm.Print_Titles" localSheetId="1">'SO.01 - Oprava čekárenské...'!$93:$93</definedName>
    <definedName name="_xlnm.Print_Titles" localSheetId="2">'SO.02 - Oprava vnějšího p...'!$94:$94</definedName>
    <definedName name="_xlnm.Print_Titles" localSheetId="3">'SO.03 - Venkovní opravy'!$93:$93</definedName>
    <definedName name="_xlnm.Print_Titles" localSheetId="4">'SO.04 - Vnitřní opravy'!$101:$101</definedName>
    <definedName name="_xlnm.Print_Titles" localSheetId="5">'SO.05 - Elektroinstalace'!$86:$86</definedName>
    <definedName name="_xlnm.Print_Titles" localSheetId="6">'SO.06 - VRN'!$83:$83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stavby'!$C$42:$AQ$61</definedName>
    <definedName name="_xlnm.Print_Area" localSheetId="1">'SO.01 - Oprava čekárenské...'!$C$4:$J$39,'SO.01 - Oprava čekárenské...'!$C$45:$J$75,'SO.01 - Oprava čekárenské...'!$C$81:$K$245</definedName>
    <definedName name="_xlnm.Print_Area" localSheetId="2">'SO.02 - Oprava vnějšího p...'!$C$4:$J$39,'SO.02 - Oprava vnějšího p...'!$C$45:$J$76,'SO.02 - Oprava vnějšího p...'!$C$82:$K$650</definedName>
    <definedName name="_xlnm.Print_Area" localSheetId="3">'SO.03 - Venkovní opravy'!$C$4:$J$39,'SO.03 - Venkovní opravy'!$C$45:$J$75,'SO.03 - Venkovní opravy'!$C$81:$K$229</definedName>
    <definedName name="_xlnm.Print_Area" localSheetId="4">'SO.04 - Vnitřní opravy'!$C$4:$J$39,'SO.04 - Vnitřní opravy'!$C$45:$J$83,'SO.04 - Vnitřní opravy'!$C$89:$K$463</definedName>
    <definedName name="_xlnm.Print_Area" localSheetId="5">'SO.05 - Elektroinstalace'!$C$4:$J$39,'SO.05 - Elektroinstalace'!$C$45:$J$68,'SO.05 - Elektroinstalace'!$C$74:$K$186</definedName>
    <definedName name="_xlnm.Print_Area" localSheetId="6">'SO.06 - VRN'!$C$4:$J$39,'SO.06 - VRN'!$C$45:$J$65,'SO.06 - VRN'!$C$71:$K$93</definedName>
  </definedNames>
  <calcPr calcId="145621"/>
</workbook>
</file>

<file path=xl/calcChain.xml><?xml version="1.0" encoding="utf-8"?>
<calcChain xmlns="http://schemas.openxmlformats.org/spreadsheetml/2006/main">
  <c r="J37" i="7" l="1"/>
  <c r="J36" i="7"/>
  <c r="AY60" i="1"/>
  <c r="J35" i="7"/>
  <c r="AX60" i="1"/>
  <c r="BI93" i="7"/>
  <c r="BH93" i="7"/>
  <c r="BG93" i="7"/>
  <c r="BF93" i="7"/>
  <c r="T93" i="7"/>
  <c r="T92" i="7"/>
  <c r="R93" i="7"/>
  <c r="R92" i="7" s="1"/>
  <c r="P93" i="7"/>
  <c r="P92" i="7"/>
  <c r="BI91" i="7"/>
  <c r="BH91" i="7"/>
  <c r="BG91" i="7"/>
  <c r="BF91" i="7"/>
  <c r="T91" i="7"/>
  <c r="T90" i="7" s="1"/>
  <c r="R91" i="7"/>
  <c r="R90" i="7"/>
  <c r="P91" i="7"/>
  <c r="P90" i="7" s="1"/>
  <c r="BI89" i="7"/>
  <c r="BH89" i="7"/>
  <c r="BG89" i="7"/>
  <c r="BF89" i="7"/>
  <c r="T89" i="7"/>
  <c r="T88" i="7"/>
  <c r="R89" i="7"/>
  <c r="R88" i="7" s="1"/>
  <c r="P89" i="7"/>
  <c r="P88" i="7"/>
  <c r="BI87" i="7"/>
  <c r="BH87" i="7"/>
  <c r="BG87" i="7"/>
  <c r="BF87" i="7"/>
  <c r="T87" i="7"/>
  <c r="T86" i="7" s="1"/>
  <c r="T85" i="7" s="1"/>
  <c r="T84" i="7" s="1"/>
  <c r="R87" i="7"/>
  <c r="R86" i="7" s="1"/>
  <c r="P87" i="7"/>
  <c r="P86" i="7" s="1"/>
  <c r="P85" i="7" s="1"/>
  <c r="P84" i="7" s="1"/>
  <c r="AU60" i="1" s="1"/>
  <c r="J81" i="7"/>
  <c r="F80" i="7"/>
  <c r="F78" i="7"/>
  <c r="E76" i="7"/>
  <c r="J55" i="7"/>
  <c r="F54" i="7"/>
  <c r="F52" i="7"/>
  <c r="E50" i="7"/>
  <c r="J21" i="7"/>
  <c r="E21" i="7"/>
  <c r="J80" i="7" s="1"/>
  <c r="J20" i="7"/>
  <c r="J18" i="7"/>
  <c r="E18" i="7"/>
  <c r="F81" i="7" s="1"/>
  <c r="J17" i="7"/>
  <c r="J12" i="7"/>
  <c r="J78" i="7"/>
  <c r="E7" i="7"/>
  <c r="E74" i="7"/>
  <c r="J37" i="6"/>
  <c r="J36" i="6"/>
  <c r="AY59" i="1" s="1"/>
  <c r="J35" i="6"/>
  <c r="AX59" i="1" s="1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J84" i="6"/>
  <c r="F83" i="6"/>
  <c r="F81" i="6"/>
  <c r="E79" i="6"/>
  <c r="J55" i="6"/>
  <c r="F54" i="6"/>
  <c r="F52" i="6"/>
  <c r="E50" i="6"/>
  <c r="J21" i="6"/>
  <c r="E21" i="6"/>
  <c r="J54" i="6" s="1"/>
  <c r="J20" i="6"/>
  <c r="J18" i="6"/>
  <c r="E18" i="6"/>
  <c r="F84" i="6" s="1"/>
  <c r="J17" i="6"/>
  <c r="J12" i="6"/>
  <c r="J81" i="6"/>
  <c r="E7" i="6"/>
  <c r="E48" i="6" s="1"/>
  <c r="J37" i="5"/>
  <c r="J36" i="5"/>
  <c r="AY58" i="1" s="1"/>
  <c r="J35" i="5"/>
  <c r="AX58" i="1"/>
  <c r="BI463" i="5"/>
  <c r="BH463" i="5"/>
  <c r="BG463" i="5"/>
  <c r="BF463" i="5"/>
  <c r="T463" i="5"/>
  <c r="R463" i="5"/>
  <c r="P463" i="5"/>
  <c r="BI461" i="5"/>
  <c r="BH461" i="5"/>
  <c r="BG461" i="5"/>
  <c r="BF461" i="5"/>
  <c r="T461" i="5"/>
  <c r="R461" i="5"/>
  <c r="P461" i="5"/>
  <c r="BI418" i="5"/>
  <c r="BH418" i="5"/>
  <c r="BG418" i="5"/>
  <c r="BF418" i="5"/>
  <c r="T418" i="5"/>
  <c r="R418" i="5"/>
  <c r="P418" i="5"/>
  <c r="BI407" i="5"/>
  <c r="BH407" i="5"/>
  <c r="BG407" i="5"/>
  <c r="BF407" i="5"/>
  <c r="T407" i="5"/>
  <c r="R407" i="5"/>
  <c r="P407" i="5"/>
  <c r="BI406" i="5"/>
  <c r="BH406" i="5"/>
  <c r="BG406" i="5"/>
  <c r="BF406" i="5"/>
  <c r="T406" i="5"/>
  <c r="R406" i="5"/>
  <c r="P406" i="5"/>
  <c r="BI405" i="5"/>
  <c r="BH405" i="5"/>
  <c r="BG405" i="5"/>
  <c r="BF405" i="5"/>
  <c r="T405" i="5"/>
  <c r="R405" i="5"/>
  <c r="P405" i="5"/>
  <c r="BI404" i="5"/>
  <c r="BH404" i="5"/>
  <c r="BG404" i="5"/>
  <c r="BF404" i="5"/>
  <c r="T404" i="5"/>
  <c r="R404" i="5"/>
  <c r="P404" i="5"/>
  <c r="BI402" i="5"/>
  <c r="BH402" i="5"/>
  <c r="BG402" i="5"/>
  <c r="BF402" i="5"/>
  <c r="T402" i="5"/>
  <c r="R402" i="5"/>
  <c r="P402" i="5"/>
  <c r="BI401" i="5"/>
  <c r="BH401" i="5"/>
  <c r="BG401" i="5"/>
  <c r="BF401" i="5"/>
  <c r="T401" i="5"/>
  <c r="R401" i="5"/>
  <c r="P401" i="5"/>
  <c r="BI400" i="5"/>
  <c r="BH400" i="5"/>
  <c r="BG400" i="5"/>
  <c r="BF400" i="5"/>
  <c r="T400" i="5"/>
  <c r="R400" i="5"/>
  <c r="P400" i="5"/>
  <c r="BI398" i="5"/>
  <c r="BH398" i="5"/>
  <c r="BG398" i="5"/>
  <c r="BF398" i="5"/>
  <c r="T398" i="5"/>
  <c r="R398" i="5"/>
  <c r="P398" i="5"/>
  <c r="BI397" i="5"/>
  <c r="BH397" i="5"/>
  <c r="BG397" i="5"/>
  <c r="BF397" i="5"/>
  <c r="T397" i="5"/>
  <c r="R397" i="5"/>
  <c r="P397" i="5"/>
  <c r="BI393" i="5"/>
  <c r="BH393" i="5"/>
  <c r="BG393" i="5"/>
  <c r="BF393" i="5"/>
  <c r="T393" i="5"/>
  <c r="R393" i="5"/>
  <c r="P393" i="5"/>
  <c r="BI392" i="5"/>
  <c r="BH392" i="5"/>
  <c r="BG392" i="5"/>
  <c r="BF392" i="5"/>
  <c r="T392" i="5"/>
  <c r="R392" i="5"/>
  <c r="P392" i="5"/>
  <c r="BI390" i="5"/>
  <c r="BH390" i="5"/>
  <c r="BG390" i="5"/>
  <c r="BF390" i="5"/>
  <c r="T390" i="5"/>
  <c r="R390" i="5"/>
  <c r="P390" i="5"/>
  <c r="BI389" i="5"/>
  <c r="BH389" i="5"/>
  <c r="BG389" i="5"/>
  <c r="BF389" i="5"/>
  <c r="T389" i="5"/>
  <c r="R389" i="5"/>
  <c r="P389" i="5"/>
  <c r="BI381" i="5"/>
  <c r="BH381" i="5"/>
  <c r="BG381" i="5"/>
  <c r="BF381" i="5"/>
  <c r="T381" i="5"/>
  <c r="T380" i="5"/>
  <c r="R381" i="5"/>
  <c r="R380" i="5"/>
  <c r="P381" i="5"/>
  <c r="P380" i="5"/>
  <c r="BI379" i="5"/>
  <c r="BH379" i="5"/>
  <c r="BG379" i="5"/>
  <c r="BF379" i="5"/>
  <c r="T379" i="5"/>
  <c r="R379" i="5"/>
  <c r="P379" i="5"/>
  <c r="BI378" i="5"/>
  <c r="BH378" i="5"/>
  <c r="BG378" i="5"/>
  <c r="BF378" i="5"/>
  <c r="T378" i="5"/>
  <c r="R378" i="5"/>
  <c r="P378" i="5"/>
  <c r="BI376" i="5"/>
  <c r="BH376" i="5"/>
  <c r="BG376" i="5"/>
  <c r="BF376" i="5"/>
  <c r="T376" i="5"/>
  <c r="R376" i="5"/>
  <c r="P376" i="5"/>
  <c r="BI364" i="5"/>
  <c r="BH364" i="5"/>
  <c r="BG364" i="5"/>
  <c r="BF364" i="5"/>
  <c r="T364" i="5"/>
  <c r="R364" i="5"/>
  <c r="P364" i="5"/>
  <c r="BI357" i="5"/>
  <c r="BH357" i="5"/>
  <c r="BG357" i="5"/>
  <c r="BF357" i="5"/>
  <c r="T357" i="5"/>
  <c r="R357" i="5"/>
  <c r="P357" i="5"/>
  <c r="BI354" i="5"/>
  <c r="BH354" i="5"/>
  <c r="BG354" i="5"/>
  <c r="BF354" i="5"/>
  <c r="T354" i="5"/>
  <c r="R354" i="5"/>
  <c r="P354" i="5"/>
  <c r="BI343" i="5"/>
  <c r="BH343" i="5"/>
  <c r="BG343" i="5"/>
  <c r="BF343" i="5"/>
  <c r="T343" i="5"/>
  <c r="R343" i="5"/>
  <c r="P343" i="5"/>
  <c r="BI342" i="5"/>
  <c r="BH342" i="5"/>
  <c r="BG342" i="5"/>
  <c r="BF342" i="5"/>
  <c r="T342" i="5"/>
  <c r="R342" i="5"/>
  <c r="P342" i="5"/>
  <c r="BI341" i="5"/>
  <c r="BH341" i="5"/>
  <c r="BG341" i="5"/>
  <c r="BF341" i="5"/>
  <c r="T341" i="5"/>
  <c r="R341" i="5"/>
  <c r="P341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7" i="5"/>
  <c r="BH337" i="5"/>
  <c r="BG337" i="5"/>
  <c r="BF337" i="5"/>
  <c r="T337" i="5"/>
  <c r="R337" i="5"/>
  <c r="P337" i="5"/>
  <c r="BI336" i="5"/>
  <c r="BH336" i="5"/>
  <c r="BG336" i="5"/>
  <c r="BF336" i="5"/>
  <c r="T336" i="5"/>
  <c r="R336" i="5"/>
  <c r="P336" i="5"/>
  <c r="BI335" i="5"/>
  <c r="BH335" i="5"/>
  <c r="BG335" i="5"/>
  <c r="BF335" i="5"/>
  <c r="T335" i="5"/>
  <c r="R335" i="5"/>
  <c r="P335" i="5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2" i="5"/>
  <c r="BH332" i="5"/>
  <c r="BG332" i="5"/>
  <c r="BF332" i="5"/>
  <c r="T332" i="5"/>
  <c r="R332" i="5"/>
  <c r="P332" i="5"/>
  <c r="BI331" i="5"/>
  <c r="BH331" i="5"/>
  <c r="BG331" i="5"/>
  <c r="BF331" i="5"/>
  <c r="T331" i="5"/>
  <c r="R331" i="5"/>
  <c r="P331" i="5"/>
  <c r="BI330" i="5"/>
  <c r="BH330" i="5"/>
  <c r="BG330" i="5"/>
  <c r="BF330" i="5"/>
  <c r="T330" i="5"/>
  <c r="R330" i="5"/>
  <c r="P330" i="5"/>
  <c r="BI329" i="5"/>
  <c r="BH329" i="5"/>
  <c r="BG329" i="5"/>
  <c r="BF329" i="5"/>
  <c r="T329" i="5"/>
  <c r="R329" i="5"/>
  <c r="P329" i="5"/>
  <c r="BI328" i="5"/>
  <c r="BH328" i="5"/>
  <c r="BG328" i="5"/>
  <c r="BF328" i="5"/>
  <c r="T328" i="5"/>
  <c r="R328" i="5"/>
  <c r="P328" i="5"/>
  <c r="BI327" i="5"/>
  <c r="BH327" i="5"/>
  <c r="BG327" i="5"/>
  <c r="BF327" i="5"/>
  <c r="T327" i="5"/>
  <c r="R327" i="5"/>
  <c r="P327" i="5"/>
  <c r="BI326" i="5"/>
  <c r="BH326" i="5"/>
  <c r="BG326" i="5"/>
  <c r="BF326" i="5"/>
  <c r="T326" i="5"/>
  <c r="R326" i="5"/>
  <c r="P326" i="5"/>
  <c r="BI325" i="5"/>
  <c r="BH325" i="5"/>
  <c r="BG325" i="5"/>
  <c r="BF325" i="5"/>
  <c r="T325" i="5"/>
  <c r="R325" i="5"/>
  <c r="P325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5" i="5"/>
  <c r="BH305" i="5"/>
  <c r="BG305" i="5"/>
  <c r="BF305" i="5"/>
  <c r="T305" i="5"/>
  <c r="R305" i="5"/>
  <c r="P305" i="5"/>
  <c r="BI303" i="5"/>
  <c r="BH303" i="5"/>
  <c r="BG303" i="5"/>
  <c r="BF303" i="5"/>
  <c r="T303" i="5"/>
  <c r="R303" i="5"/>
  <c r="P303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299" i="5"/>
  <c r="BH299" i="5"/>
  <c r="BG299" i="5"/>
  <c r="BF299" i="5"/>
  <c r="T299" i="5"/>
  <c r="T298" i="5"/>
  <c r="R299" i="5"/>
  <c r="R298" i="5"/>
  <c r="P299" i="5"/>
  <c r="P298" i="5"/>
  <c r="BI297" i="5"/>
  <c r="BH297" i="5"/>
  <c r="BG297" i="5"/>
  <c r="BF297" i="5"/>
  <c r="T297" i="5"/>
  <c r="R297" i="5"/>
  <c r="P297" i="5"/>
  <c r="BI296" i="5"/>
  <c r="BH296" i="5"/>
  <c r="BG296" i="5"/>
  <c r="BF296" i="5"/>
  <c r="T296" i="5"/>
  <c r="R296" i="5"/>
  <c r="P296" i="5"/>
  <c r="BI295" i="5"/>
  <c r="BH295" i="5"/>
  <c r="BG295" i="5"/>
  <c r="BF295" i="5"/>
  <c r="T295" i="5"/>
  <c r="R295" i="5"/>
  <c r="P295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92" i="5"/>
  <c r="BH292" i="5"/>
  <c r="BG292" i="5"/>
  <c r="BF292" i="5"/>
  <c r="T292" i="5"/>
  <c r="R292" i="5"/>
  <c r="P292" i="5"/>
  <c r="BI291" i="5"/>
  <c r="BH291" i="5"/>
  <c r="BG291" i="5"/>
  <c r="BF291" i="5"/>
  <c r="T291" i="5"/>
  <c r="R291" i="5"/>
  <c r="P291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6" i="5"/>
  <c r="BH286" i="5"/>
  <c r="BG286" i="5"/>
  <c r="BF286" i="5"/>
  <c r="T286" i="5"/>
  <c r="R286" i="5"/>
  <c r="P286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81" i="5"/>
  <c r="BH281" i="5"/>
  <c r="BG281" i="5"/>
  <c r="BF281" i="5"/>
  <c r="T281" i="5"/>
  <c r="R281" i="5"/>
  <c r="P281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59" i="5"/>
  <c r="BH259" i="5"/>
  <c r="BG259" i="5"/>
  <c r="BF259" i="5"/>
  <c r="T259" i="5"/>
  <c r="R259" i="5"/>
  <c r="P259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T241" i="5"/>
  <c r="R242" i="5"/>
  <c r="R241" i="5" s="1"/>
  <c r="P242" i="5"/>
  <c r="P241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75" i="5"/>
  <c r="BH175" i="5"/>
  <c r="BG175" i="5"/>
  <c r="BF175" i="5"/>
  <c r="T175" i="5"/>
  <c r="R175" i="5"/>
  <c r="P175" i="5"/>
  <c r="BI167" i="5"/>
  <c r="BH167" i="5"/>
  <c r="BG167" i="5"/>
  <c r="BF167" i="5"/>
  <c r="T167" i="5"/>
  <c r="R167" i="5"/>
  <c r="P16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J99" i="5"/>
  <c r="F98" i="5"/>
  <c r="F96" i="5"/>
  <c r="E94" i="5"/>
  <c r="J55" i="5"/>
  <c r="F54" i="5"/>
  <c r="F52" i="5"/>
  <c r="E50" i="5"/>
  <c r="J21" i="5"/>
  <c r="E21" i="5"/>
  <c r="J98" i="5" s="1"/>
  <c r="J20" i="5"/>
  <c r="J18" i="5"/>
  <c r="E18" i="5"/>
  <c r="F99" i="5" s="1"/>
  <c r="J17" i="5"/>
  <c r="J12" i="5"/>
  <c r="J52" i="5" s="1"/>
  <c r="E7" i="5"/>
  <c r="E48" i="5"/>
  <c r="J37" i="4"/>
  <c r="J36" i="4"/>
  <c r="AY57" i="1"/>
  <c r="J35" i="4"/>
  <c r="AX57" i="1"/>
  <c r="BI229" i="4"/>
  <c r="BH229" i="4"/>
  <c r="BG229" i="4"/>
  <c r="BF229" i="4"/>
  <c r="T229" i="4"/>
  <c r="R229" i="4"/>
  <c r="P229" i="4"/>
  <c r="BI225" i="4"/>
  <c r="BH225" i="4"/>
  <c r="BG225" i="4"/>
  <c r="BF225" i="4"/>
  <c r="T225" i="4"/>
  <c r="R225" i="4"/>
  <c r="P225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T206" i="4" s="1"/>
  <c r="R207" i="4"/>
  <c r="R206" i="4" s="1"/>
  <c r="P207" i="4"/>
  <c r="P206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T131" i="4" s="1"/>
  <c r="R132" i="4"/>
  <c r="R131" i="4" s="1"/>
  <c r="P132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J91" i="4"/>
  <c r="F90" i="4"/>
  <c r="F88" i="4"/>
  <c r="E86" i="4"/>
  <c r="J55" i="4"/>
  <c r="F54" i="4"/>
  <c r="F52" i="4"/>
  <c r="E50" i="4"/>
  <c r="J21" i="4"/>
  <c r="E21" i="4"/>
  <c r="J54" i="4" s="1"/>
  <c r="J20" i="4"/>
  <c r="J18" i="4"/>
  <c r="E18" i="4"/>
  <c r="F91" i="4" s="1"/>
  <c r="J17" i="4"/>
  <c r="J12" i="4"/>
  <c r="J88" i="4" s="1"/>
  <c r="E7" i="4"/>
  <c r="E48" i="4"/>
  <c r="J37" i="3"/>
  <c r="J36" i="3"/>
  <c r="AY56" i="1"/>
  <c r="J35" i="3"/>
  <c r="AX56" i="1" s="1"/>
  <c r="BI650" i="3"/>
  <c r="BH650" i="3"/>
  <c r="BG650" i="3"/>
  <c r="BF650" i="3"/>
  <c r="T650" i="3"/>
  <c r="T649" i="3"/>
  <c r="T648" i="3"/>
  <c r="R650" i="3"/>
  <c r="R649" i="3" s="1"/>
  <c r="R648" i="3" s="1"/>
  <c r="P650" i="3"/>
  <c r="P649" i="3" s="1"/>
  <c r="P648" i="3" s="1"/>
  <c r="BI647" i="3"/>
  <c r="BH647" i="3"/>
  <c r="BG647" i="3"/>
  <c r="BF647" i="3"/>
  <c r="T647" i="3"/>
  <c r="R647" i="3"/>
  <c r="P647" i="3"/>
  <c r="BI646" i="3"/>
  <c r="BH646" i="3"/>
  <c r="BG646" i="3"/>
  <c r="BF646" i="3"/>
  <c r="T646" i="3"/>
  <c r="R646" i="3"/>
  <c r="P646" i="3"/>
  <c r="BI645" i="3"/>
  <c r="BH645" i="3"/>
  <c r="BG645" i="3"/>
  <c r="BF645" i="3"/>
  <c r="T645" i="3"/>
  <c r="R645" i="3"/>
  <c r="P645" i="3"/>
  <c r="BI644" i="3"/>
  <c r="BH644" i="3"/>
  <c r="BG644" i="3"/>
  <c r="BF644" i="3"/>
  <c r="T644" i="3"/>
  <c r="R644" i="3"/>
  <c r="P644" i="3"/>
  <c r="BI643" i="3"/>
  <c r="BH643" i="3"/>
  <c r="BG643" i="3"/>
  <c r="BF643" i="3"/>
  <c r="T643" i="3"/>
  <c r="R643" i="3"/>
  <c r="P643" i="3"/>
  <c r="BI642" i="3"/>
  <c r="BH642" i="3"/>
  <c r="BG642" i="3"/>
  <c r="BF642" i="3"/>
  <c r="T642" i="3"/>
  <c r="R642" i="3"/>
  <c r="P642" i="3"/>
  <c r="BI639" i="3"/>
  <c r="BH639" i="3"/>
  <c r="BG639" i="3"/>
  <c r="BF639" i="3"/>
  <c r="T639" i="3"/>
  <c r="R639" i="3"/>
  <c r="P639" i="3"/>
  <c r="BI636" i="3"/>
  <c r="BH636" i="3"/>
  <c r="BG636" i="3"/>
  <c r="BF636" i="3"/>
  <c r="T636" i="3"/>
  <c r="R636" i="3"/>
  <c r="P636" i="3"/>
  <c r="BI633" i="3"/>
  <c r="BH633" i="3"/>
  <c r="BG633" i="3"/>
  <c r="BF633" i="3"/>
  <c r="T633" i="3"/>
  <c r="R633" i="3"/>
  <c r="P633" i="3"/>
  <c r="BI626" i="3"/>
  <c r="BH626" i="3"/>
  <c r="BG626" i="3"/>
  <c r="BF626" i="3"/>
  <c r="T626" i="3"/>
  <c r="R626" i="3"/>
  <c r="P626" i="3"/>
  <c r="BI620" i="3"/>
  <c r="BH620" i="3"/>
  <c r="BG620" i="3"/>
  <c r="BF620" i="3"/>
  <c r="T620" i="3"/>
  <c r="R620" i="3"/>
  <c r="P620" i="3"/>
  <c r="BI614" i="3"/>
  <c r="BH614" i="3"/>
  <c r="BG614" i="3"/>
  <c r="BF614" i="3"/>
  <c r="T614" i="3"/>
  <c r="R614" i="3"/>
  <c r="P614" i="3"/>
  <c r="BI612" i="3"/>
  <c r="BH612" i="3"/>
  <c r="BG612" i="3"/>
  <c r="BF612" i="3"/>
  <c r="T612" i="3"/>
  <c r="R612" i="3"/>
  <c r="P612" i="3"/>
  <c r="BI610" i="3"/>
  <c r="BH610" i="3"/>
  <c r="BG610" i="3"/>
  <c r="BF610" i="3"/>
  <c r="T610" i="3"/>
  <c r="R610" i="3"/>
  <c r="P610" i="3"/>
  <c r="BI606" i="3"/>
  <c r="BH606" i="3"/>
  <c r="BG606" i="3"/>
  <c r="BF606" i="3"/>
  <c r="T606" i="3"/>
  <c r="R606" i="3"/>
  <c r="P606" i="3"/>
  <c r="BI602" i="3"/>
  <c r="BH602" i="3"/>
  <c r="BG602" i="3"/>
  <c r="BF602" i="3"/>
  <c r="T602" i="3"/>
  <c r="R602" i="3"/>
  <c r="P602" i="3"/>
  <c r="BI598" i="3"/>
  <c r="BH598" i="3"/>
  <c r="BG598" i="3"/>
  <c r="BF598" i="3"/>
  <c r="T598" i="3"/>
  <c r="R598" i="3"/>
  <c r="P598" i="3"/>
  <c r="BI592" i="3"/>
  <c r="BH592" i="3"/>
  <c r="BG592" i="3"/>
  <c r="BF592" i="3"/>
  <c r="T592" i="3"/>
  <c r="R592" i="3"/>
  <c r="P592" i="3"/>
  <c r="BI590" i="3"/>
  <c r="BH590" i="3"/>
  <c r="BG590" i="3"/>
  <c r="BF590" i="3"/>
  <c r="T590" i="3"/>
  <c r="R590" i="3"/>
  <c r="P590" i="3"/>
  <c r="BI589" i="3"/>
  <c r="BH589" i="3"/>
  <c r="BG589" i="3"/>
  <c r="BF589" i="3"/>
  <c r="T589" i="3"/>
  <c r="R589" i="3"/>
  <c r="P589" i="3"/>
  <c r="BI585" i="3"/>
  <c r="BH585" i="3"/>
  <c r="BG585" i="3"/>
  <c r="BF585" i="3"/>
  <c r="T585" i="3"/>
  <c r="R585" i="3"/>
  <c r="P585" i="3"/>
  <c r="BI581" i="3"/>
  <c r="BH581" i="3"/>
  <c r="BG581" i="3"/>
  <c r="BF581" i="3"/>
  <c r="T581" i="3"/>
  <c r="R581" i="3"/>
  <c r="P581" i="3"/>
  <c r="BI577" i="3"/>
  <c r="BH577" i="3"/>
  <c r="BG577" i="3"/>
  <c r="BF577" i="3"/>
  <c r="T577" i="3"/>
  <c r="R577" i="3"/>
  <c r="P577" i="3"/>
  <c r="BI573" i="3"/>
  <c r="BH573" i="3"/>
  <c r="BG573" i="3"/>
  <c r="BF573" i="3"/>
  <c r="T573" i="3"/>
  <c r="R573" i="3"/>
  <c r="P573" i="3"/>
  <c r="BI563" i="3"/>
  <c r="BH563" i="3"/>
  <c r="BG563" i="3"/>
  <c r="BF563" i="3"/>
  <c r="T563" i="3"/>
  <c r="R563" i="3"/>
  <c r="P563" i="3"/>
  <c r="BI559" i="3"/>
  <c r="BH559" i="3"/>
  <c r="BG559" i="3"/>
  <c r="BF559" i="3"/>
  <c r="T559" i="3"/>
  <c r="R559" i="3"/>
  <c r="P559" i="3"/>
  <c r="BI547" i="3"/>
  <c r="BH547" i="3"/>
  <c r="BG547" i="3"/>
  <c r="BF547" i="3"/>
  <c r="T547" i="3"/>
  <c r="R547" i="3"/>
  <c r="P547" i="3"/>
  <c r="BI544" i="3"/>
  <c r="BH544" i="3"/>
  <c r="BG544" i="3"/>
  <c r="BF544" i="3"/>
  <c r="T544" i="3"/>
  <c r="R544" i="3"/>
  <c r="P544" i="3"/>
  <c r="BI536" i="3"/>
  <c r="BH536" i="3"/>
  <c r="BG536" i="3"/>
  <c r="BF536" i="3"/>
  <c r="T536" i="3"/>
  <c r="R536" i="3"/>
  <c r="P536" i="3"/>
  <c r="BI527" i="3"/>
  <c r="BH527" i="3"/>
  <c r="BG527" i="3"/>
  <c r="BF527" i="3"/>
  <c r="T527" i="3"/>
  <c r="R527" i="3"/>
  <c r="P527" i="3"/>
  <c r="BI519" i="3"/>
  <c r="BH519" i="3"/>
  <c r="BG519" i="3"/>
  <c r="BF519" i="3"/>
  <c r="T519" i="3"/>
  <c r="R519" i="3"/>
  <c r="P519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6" i="3"/>
  <c r="BH506" i="3"/>
  <c r="BG506" i="3"/>
  <c r="BF506" i="3"/>
  <c r="T506" i="3"/>
  <c r="R506" i="3"/>
  <c r="P506" i="3"/>
  <c r="BI504" i="3"/>
  <c r="BH504" i="3"/>
  <c r="BG504" i="3"/>
  <c r="BF504" i="3"/>
  <c r="T504" i="3"/>
  <c r="R504" i="3"/>
  <c r="P504" i="3"/>
  <c r="BI499" i="3"/>
  <c r="BH499" i="3"/>
  <c r="BG499" i="3"/>
  <c r="BF499" i="3"/>
  <c r="T499" i="3"/>
  <c r="R499" i="3"/>
  <c r="P499" i="3"/>
  <c r="BI498" i="3"/>
  <c r="BH498" i="3"/>
  <c r="BG498" i="3"/>
  <c r="BF498" i="3"/>
  <c r="T498" i="3"/>
  <c r="R498" i="3"/>
  <c r="P498" i="3"/>
  <c r="BI493" i="3"/>
  <c r="BH493" i="3"/>
  <c r="BG493" i="3"/>
  <c r="BF493" i="3"/>
  <c r="T493" i="3"/>
  <c r="R493" i="3"/>
  <c r="P493" i="3"/>
  <c r="BI490" i="3"/>
  <c r="BH490" i="3"/>
  <c r="BG490" i="3"/>
  <c r="BF490" i="3"/>
  <c r="T490" i="3"/>
  <c r="R490" i="3"/>
  <c r="P490" i="3"/>
  <c r="BI487" i="3"/>
  <c r="BH487" i="3"/>
  <c r="BG487" i="3"/>
  <c r="BF487" i="3"/>
  <c r="T487" i="3"/>
  <c r="R487" i="3"/>
  <c r="P487" i="3"/>
  <c r="BI484" i="3"/>
  <c r="BH484" i="3"/>
  <c r="BG484" i="3"/>
  <c r="BF484" i="3"/>
  <c r="T484" i="3"/>
  <c r="R484" i="3"/>
  <c r="P484" i="3"/>
  <c r="BI478" i="3"/>
  <c r="BH478" i="3"/>
  <c r="BG478" i="3"/>
  <c r="BF478" i="3"/>
  <c r="T478" i="3"/>
  <c r="R478" i="3"/>
  <c r="P478" i="3"/>
  <c r="BI470" i="3"/>
  <c r="BH470" i="3"/>
  <c r="BG470" i="3"/>
  <c r="BF470" i="3"/>
  <c r="T470" i="3"/>
  <c r="R470" i="3"/>
  <c r="P470" i="3"/>
  <c r="BI461" i="3"/>
  <c r="BH461" i="3"/>
  <c r="BG461" i="3"/>
  <c r="BF461" i="3"/>
  <c r="T461" i="3"/>
  <c r="R461" i="3"/>
  <c r="P461" i="3"/>
  <c r="BI451" i="3"/>
  <c r="BH451" i="3"/>
  <c r="BG451" i="3"/>
  <c r="BF451" i="3"/>
  <c r="T451" i="3"/>
  <c r="R451" i="3"/>
  <c r="P451" i="3"/>
  <c r="BI450" i="3"/>
  <c r="BH450" i="3"/>
  <c r="BG450" i="3"/>
  <c r="BF450" i="3"/>
  <c r="T450" i="3"/>
  <c r="R450" i="3"/>
  <c r="P450" i="3"/>
  <c r="BI441" i="3"/>
  <c r="BH441" i="3"/>
  <c r="BG441" i="3"/>
  <c r="BF441" i="3"/>
  <c r="T441" i="3"/>
  <c r="R441" i="3"/>
  <c r="P441" i="3"/>
  <c r="BI432" i="3"/>
  <c r="BH432" i="3"/>
  <c r="BG432" i="3"/>
  <c r="BF432" i="3"/>
  <c r="T432" i="3"/>
  <c r="R432" i="3"/>
  <c r="P432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T410" i="3" s="1"/>
  <c r="R411" i="3"/>
  <c r="R410" i="3"/>
  <c r="P411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T396" i="3"/>
  <c r="R397" i="3"/>
  <c r="R396" i="3"/>
  <c r="P397" i="3"/>
  <c r="P396" i="3"/>
  <c r="BI395" i="3"/>
  <c r="BH395" i="3"/>
  <c r="BG395" i="3"/>
  <c r="BF395" i="3"/>
  <c r="T395" i="3"/>
  <c r="R395" i="3"/>
  <c r="P395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4" i="3"/>
  <c r="BH374" i="3"/>
  <c r="BG374" i="3"/>
  <c r="BF374" i="3"/>
  <c r="T374" i="3"/>
  <c r="R374" i="3"/>
  <c r="P374" i="3"/>
  <c r="BI365" i="3"/>
  <c r="BH365" i="3"/>
  <c r="BG365" i="3"/>
  <c r="BF365" i="3"/>
  <c r="T365" i="3"/>
  <c r="R365" i="3"/>
  <c r="P365" i="3"/>
  <c r="BI353" i="3"/>
  <c r="BH353" i="3"/>
  <c r="BG353" i="3"/>
  <c r="BF353" i="3"/>
  <c r="T353" i="3"/>
  <c r="R353" i="3"/>
  <c r="P353" i="3"/>
  <c r="BI330" i="3"/>
  <c r="BH330" i="3"/>
  <c r="BG330" i="3"/>
  <c r="BF330" i="3"/>
  <c r="T330" i="3"/>
  <c r="R330" i="3"/>
  <c r="P330" i="3"/>
  <c r="BI306" i="3"/>
  <c r="BH306" i="3"/>
  <c r="BG306" i="3"/>
  <c r="BF306" i="3"/>
  <c r="T306" i="3"/>
  <c r="R306" i="3"/>
  <c r="P306" i="3"/>
  <c r="BI283" i="3"/>
  <c r="BH283" i="3"/>
  <c r="BG283" i="3"/>
  <c r="BF283" i="3"/>
  <c r="T283" i="3"/>
  <c r="R283" i="3"/>
  <c r="P283" i="3"/>
  <c r="BI273" i="3"/>
  <c r="BH273" i="3"/>
  <c r="BG273" i="3"/>
  <c r="BF273" i="3"/>
  <c r="T273" i="3"/>
  <c r="R273" i="3"/>
  <c r="P273" i="3"/>
  <c r="BI262" i="3"/>
  <c r="BH262" i="3"/>
  <c r="BG262" i="3"/>
  <c r="BF262" i="3"/>
  <c r="T262" i="3"/>
  <c r="R262" i="3"/>
  <c r="P262" i="3"/>
  <c r="BI252" i="3"/>
  <c r="BH252" i="3"/>
  <c r="BG252" i="3"/>
  <c r="BF252" i="3"/>
  <c r="T252" i="3"/>
  <c r="R252" i="3"/>
  <c r="P252" i="3"/>
  <c r="BI229" i="3"/>
  <c r="BH229" i="3"/>
  <c r="BG229" i="3"/>
  <c r="BF229" i="3"/>
  <c r="T229" i="3"/>
  <c r="R229" i="3"/>
  <c r="P229" i="3"/>
  <c r="BI205" i="3"/>
  <c r="BH205" i="3"/>
  <c r="BG205" i="3"/>
  <c r="BF205" i="3"/>
  <c r="T205" i="3"/>
  <c r="R205" i="3"/>
  <c r="P205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59" i="3"/>
  <c r="BH159" i="3"/>
  <c r="BG159" i="3"/>
  <c r="BF159" i="3"/>
  <c r="T159" i="3"/>
  <c r="R159" i="3"/>
  <c r="P15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J92" i="3"/>
  <c r="F91" i="3"/>
  <c r="F89" i="3"/>
  <c r="E87" i="3"/>
  <c r="J55" i="3"/>
  <c r="F54" i="3"/>
  <c r="F52" i="3"/>
  <c r="E50" i="3"/>
  <c r="J21" i="3"/>
  <c r="E21" i="3"/>
  <c r="J54" i="3" s="1"/>
  <c r="J20" i="3"/>
  <c r="J18" i="3"/>
  <c r="E18" i="3"/>
  <c r="F92" i="3" s="1"/>
  <c r="J17" i="3"/>
  <c r="J12" i="3"/>
  <c r="J89" i="3" s="1"/>
  <c r="E7" i="3"/>
  <c r="E85" i="3"/>
  <c r="J37" i="2"/>
  <c r="J36" i="2"/>
  <c r="AY55" i="1"/>
  <c r="J35" i="2"/>
  <c r="AX55" i="1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0" i="2"/>
  <c r="BH230" i="2"/>
  <c r="BG230" i="2"/>
  <c r="BF230" i="2"/>
  <c r="T230" i="2"/>
  <c r="R230" i="2"/>
  <c r="P230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T118" i="2" s="1"/>
  <c r="R119" i="2"/>
  <c r="R118" i="2" s="1"/>
  <c r="P119" i="2"/>
  <c r="P118" i="2" s="1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7" i="2"/>
  <c r="BH97" i="2"/>
  <c r="BG97" i="2"/>
  <c r="BF97" i="2"/>
  <c r="T97" i="2"/>
  <c r="R97" i="2"/>
  <c r="P97" i="2"/>
  <c r="J91" i="2"/>
  <c r="F90" i="2"/>
  <c r="F88" i="2"/>
  <c r="E86" i="2"/>
  <c r="J55" i="2"/>
  <c r="F54" i="2"/>
  <c r="F52" i="2"/>
  <c r="E50" i="2"/>
  <c r="J21" i="2"/>
  <c r="E21" i="2"/>
  <c r="J54" i="2" s="1"/>
  <c r="J20" i="2"/>
  <c r="J18" i="2"/>
  <c r="E18" i="2"/>
  <c r="F91" i="2" s="1"/>
  <c r="J17" i="2"/>
  <c r="J12" i="2"/>
  <c r="J88" i="2"/>
  <c r="E7" i="2"/>
  <c r="E84" i="2"/>
  <c r="L50" i="1"/>
  <c r="AM50" i="1"/>
  <c r="AM49" i="1"/>
  <c r="L49" i="1"/>
  <c r="AM47" i="1"/>
  <c r="L47" i="1"/>
  <c r="L45" i="1"/>
  <c r="L44" i="1"/>
  <c r="J93" i="7"/>
  <c r="J91" i="7"/>
  <c r="BK181" i="6"/>
  <c r="J179" i="6"/>
  <c r="J169" i="6"/>
  <c r="BK167" i="6"/>
  <c r="J164" i="6"/>
  <c r="J156" i="6"/>
  <c r="BK148" i="6"/>
  <c r="BK139" i="6"/>
  <c r="J127" i="6"/>
  <c r="J125" i="6"/>
  <c r="BK121" i="6"/>
  <c r="BK115" i="6"/>
  <c r="BK111" i="6"/>
  <c r="J99" i="6"/>
  <c r="BK96" i="6"/>
  <c r="BK94" i="6"/>
  <c r="BK89" i="6"/>
  <c r="J461" i="5"/>
  <c r="BK407" i="5"/>
  <c r="J402" i="5"/>
  <c r="J400" i="5"/>
  <c r="BK364" i="5"/>
  <c r="BK342" i="5"/>
  <c r="J329" i="5"/>
  <c r="BK326" i="5"/>
  <c r="J301" i="5"/>
  <c r="J299" i="5"/>
  <c r="J291" i="5"/>
  <c r="BK285" i="5"/>
  <c r="BK274" i="5"/>
  <c r="J265" i="5"/>
  <c r="BK259" i="5"/>
  <c r="BK236" i="5"/>
  <c r="J199" i="5"/>
  <c r="BK197" i="5"/>
  <c r="J189" i="5"/>
  <c r="J229" i="4"/>
  <c r="BK216" i="4"/>
  <c r="J136" i="4"/>
  <c r="J128" i="4"/>
  <c r="J118" i="4"/>
  <c r="BK105" i="4"/>
  <c r="J100" i="4"/>
  <c r="J647" i="3"/>
  <c r="BK644" i="3"/>
  <c r="J639" i="3"/>
  <c r="BK620" i="3"/>
  <c r="BK606" i="3"/>
  <c r="BK589" i="3"/>
  <c r="J577" i="3"/>
  <c r="BK536" i="3"/>
  <c r="BK509" i="3"/>
  <c r="J498" i="3"/>
  <c r="J484" i="3"/>
  <c r="J461" i="3"/>
  <c r="BK426" i="3"/>
  <c r="J417" i="3"/>
  <c r="J409" i="3"/>
  <c r="BK405" i="3"/>
  <c r="J395" i="3"/>
  <c r="BK380" i="3"/>
  <c r="BK306" i="3"/>
  <c r="BK252" i="3"/>
  <c r="BK181" i="3"/>
  <c r="BK106" i="3"/>
  <c r="BK244" i="2"/>
  <c r="BK230" i="2"/>
  <c r="J215" i="2"/>
  <c r="BK209" i="2"/>
  <c r="BK200" i="2"/>
  <c r="BK195" i="2"/>
  <c r="J192" i="2"/>
  <c r="J181" i="2"/>
  <c r="BK163" i="2"/>
  <c r="BK150" i="2"/>
  <c r="BK146" i="2"/>
  <c r="BK138" i="2"/>
  <c r="BK125" i="2"/>
  <c r="BK106" i="2"/>
  <c r="F36" i="7"/>
  <c r="J140" i="6"/>
  <c r="BK128" i="6"/>
  <c r="J117" i="6"/>
  <c r="J112" i="6"/>
  <c r="J102" i="6"/>
  <c r="BK98" i="6"/>
  <c r="J94" i="6"/>
  <c r="J405" i="5"/>
  <c r="BK390" i="5"/>
  <c r="J364" i="5"/>
  <c r="J340" i="5"/>
  <c r="J336" i="5"/>
  <c r="BK331" i="5"/>
  <c r="BK324" i="5"/>
  <c r="BK296" i="5"/>
  <c r="BK294" i="5"/>
  <c r="BK291" i="5"/>
  <c r="BK283" i="5"/>
  <c r="BK280" i="5"/>
  <c r="BK275" i="5"/>
  <c r="J270" i="5"/>
  <c r="J262" i="5"/>
  <c r="BK248" i="5"/>
  <c r="BK201" i="5"/>
  <c r="J185" i="6"/>
  <c r="BK179" i="6"/>
  <c r="BK173" i="6"/>
  <c r="BK162" i="6"/>
  <c r="BK154" i="6"/>
  <c r="J151" i="6"/>
  <c r="BK145" i="6"/>
  <c r="J136" i="6"/>
  <c r="J132" i="6"/>
  <c r="J124" i="6"/>
  <c r="BK112" i="6"/>
  <c r="J107" i="6"/>
  <c r="J103" i="6"/>
  <c r="J100" i="6"/>
  <c r="J93" i="6"/>
  <c r="BK406" i="5"/>
  <c r="J393" i="5"/>
  <c r="J378" i="5"/>
  <c r="J342" i="5"/>
  <c r="BK336" i="5"/>
  <c r="J331" i="5"/>
  <c r="J327" i="5"/>
  <c r="BK320" i="5"/>
  <c r="BK302" i="5"/>
  <c r="J290" i="5"/>
  <c r="J284" i="5"/>
  <c r="J280" i="5"/>
  <c r="J276" i="5"/>
  <c r="BK271" i="5"/>
  <c r="BK264" i="5"/>
  <c r="J252" i="5"/>
  <c r="J242" i="5"/>
  <c r="BK237" i="5"/>
  <c r="J207" i="5"/>
  <c r="J197" i="5"/>
  <c r="BK186" i="5"/>
  <c r="J185" i="5"/>
  <c r="J183" i="5"/>
  <c r="BK167" i="5"/>
  <c r="J155" i="5"/>
  <c r="BK144" i="5"/>
  <c r="J115" i="5"/>
  <c r="BK113" i="5"/>
  <c r="J217" i="4"/>
  <c r="BK214" i="4"/>
  <c r="J213" i="4"/>
  <c r="BK210" i="4"/>
  <c r="J205" i="4"/>
  <c r="J200" i="4"/>
  <c r="J196" i="4"/>
  <c r="J191" i="4"/>
  <c r="J187" i="4"/>
  <c r="J182" i="4"/>
  <c r="BK171" i="4"/>
  <c r="BK166" i="4"/>
  <c r="J164" i="4"/>
  <c r="J154" i="4"/>
  <c r="J121" i="4"/>
  <c r="BK115" i="4"/>
  <c r="J105" i="4"/>
  <c r="BK102" i="4"/>
  <c r="J99" i="4"/>
  <c r="J646" i="3"/>
  <c r="J643" i="3"/>
  <c r="J633" i="3"/>
  <c r="BK612" i="3"/>
  <c r="BK590" i="3"/>
  <c r="BK573" i="3"/>
  <c r="J536" i="3"/>
  <c r="J509" i="3"/>
  <c r="J504" i="3"/>
  <c r="J490" i="3"/>
  <c r="J478" i="3"/>
  <c r="J441" i="3"/>
  <c r="J426" i="3"/>
  <c r="J419" i="3"/>
  <c r="BK415" i="3"/>
  <c r="BK406" i="3"/>
  <c r="J403" i="3"/>
  <c r="BK395" i="3"/>
  <c r="BK391" i="3"/>
  <c r="BK330" i="3"/>
  <c r="J252" i="3"/>
  <c r="J180" i="3"/>
  <c r="BK102" i="3"/>
  <c r="J244" i="2"/>
  <c r="J230" i="2"/>
  <c r="BK215" i="2"/>
  <c r="J207" i="2"/>
  <c r="J201" i="2"/>
  <c r="J195" i="2"/>
  <c r="J185" i="2"/>
  <c r="J168" i="2"/>
  <c r="J157" i="2"/>
  <c r="BK151" i="2"/>
  <c r="BK130" i="2"/>
  <c r="J126" i="2"/>
  <c r="J121" i="2"/>
  <c r="J111" i="2"/>
  <c r="J102" i="2"/>
  <c r="BK185" i="6"/>
  <c r="J181" i="6"/>
  <c r="BK171" i="6"/>
  <c r="J162" i="6"/>
  <c r="J160" i="6"/>
  <c r="BK157" i="6"/>
  <c r="J154" i="6"/>
  <c r="BK144" i="6"/>
  <c r="J139" i="6"/>
  <c r="J134" i="6"/>
  <c r="J130" i="6"/>
  <c r="BK125" i="6"/>
  <c r="J121" i="6"/>
  <c r="J115" i="6"/>
  <c r="J108" i="6"/>
  <c r="BK101" i="6"/>
  <c r="J89" i="6"/>
  <c r="J398" i="5"/>
  <c r="J390" i="5"/>
  <c r="J379" i="5"/>
  <c r="J334" i="5"/>
  <c r="BK325" i="5"/>
  <c r="BK308" i="5"/>
  <c r="J294" i="5"/>
  <c r="BK290" i="5"/>
  <c r="BK287" i="5"/>
  <c r="BK277" i="5"/>
  <c r="BK265" i="5"/>
  <c r="J246" i="5"/>
  <c r="J237" i="5"/>
  <c r="BK207" i="5"/>
  <c r="BK185" i="5"/>
  <c r="BK154" i="5"/>
  <c r="J144" i="5"/>
  <c r="BK115" i="5"/>
  <c r="J112" i="5"/>
  <c r="BK229" i="4"/>
  <c r="J215" i="4"/>
  <c r="J198" i="4"/>
  <c r="BK196" i="4"/>
  <c r="BK191" i="4"/>
  <c r="BK187" i="4"/>
  <c r="BK182" i="4"/>
  <c r="BK172" i="4"/>
  <c r="J169" i="4"/>
  <c r="J165" i="4"/>
  <c r="BK164" i="4"/>
  <c r="BK154" i="4"/>
  <c r="BK145" i="4"/>
  <c r="J140" i="4"/>
  <c r="BK136" i="4"/>
  <c r="BK130" i="4"/>
  <c r="J125" i="4"/>
  <c r="J116" i="4"/>
  <c r="J107" i="4"/>
  <c r="BK99" i="4"/>
  <c r="J642" i="3"/>
  <c r="J620" i="3"/>
  <c r="J606" i="3"/>
  <c r="J592" i="3"/>
  <c r="BK581" i="3"/>
  <c r="J559" i="3"/>
  <c r="BK527" i="3"/>
  <c r="J499" i="3"/>
  <c r="BK461" i="3"/>
  <c r="J432" i="3"/>
  <c r="J413" i="3"/>
  <c r="J406" i="3"/>
  <c r="BK403" i="3"/>
  <c r="BK397" i="3"/>
  <c r="J380" i="3"/>
  <c r="J353" i="3"/>
  <c r="BK283" i="3"/>
  <c r="BK182" i="3"/>
  <c r="J178" i="3"/>
  <c r="J159" i="3"/>
  <c r="J102" i="3"/>
  <c r="J240" i="2"/>
  <c r="BK214" i="2"/>
  <c r="J209" i="2"/>
  <c r="BK202" i="2"/>
  <c r="J189" i="2"/>
  <c r="J177" i="2"/>
  <c r="BK168" i="2"/>
  <c r="J163" i="2"/>
  <c r="BK157" i="2"/>
  <c r="J150" i="2"/>
  <c r="J146" i="2"/>
  <c r="BK141" i="2"/>
  <c r="J130" i="2"/>
  <c r="J123" i="2"/>
  <c r="J110" i="2"/>
  <c r="BK97" i="2"/>
  <c r="BK93" i="7"/>
  <c r="J89" i="7"/>
  <c r="J87" i="7"/>
  <c r="BK172" i="6"/>
  <c r="J168" i="6"/>
  <c r="BK165" i="6"/>
  <c r="J159" i="6"/>
  <c r="BK152" i="6"/>
  <c r="J144" i="6"/>
  <c r="J128" i="6"/>
  <c r="J126" i="6"/>
  <c r="J123" i="6"/>
  <c r="J119" i="6"/>
  <c r="J114" i="6"/>
  <c r="BK108" i="6"/>
  <c r="BK106" i="6"/>
  <c r="BK95" i="6"/>
  <c r="BK90" i="6"/>
  <c r="J463" i="5"/>
  <c r="BK418" i="5"/>
  <c r="J406" i="5"/>
  <c r="BK401" i="5"/>
  <c r="BK393" i="5"/>
  <c r="J343" i="5"/>
  <c r="BK333" i="5"/>
  <c r="BK327" i="5"/>
  <c r="J322" i="5"/>
  <c r="J305" i="5"/>
  <c r="J292" i="5"/>
  <c r="J287" i="5"/>
  <c r="J275" i="5"/>
  <c r="J268" i="5"/>
  <c r="BK262" i="5"/>
  <c r="J248" i="5"/>
  <c r="BK217" i="4"/>
  <c r="J130" i="4"/>
  <c r="BK125" i="4"/>
  <c r="BK116" i="4"/>
  <c r="J102" i="4"/>
  <c r="BK97" i="4"/>
  <c r="BK646" i="3"/>
  <c r="BK643" i="3"/>
  <c r="BK636" i="3"/>
  <c r="J612" i="3"/>
  <c r="J585" i="3"/>
  <c r="BK559" i="3"/>
  <c r="BK511" i="3"/>
  <c r="BK499" i="3"/>
  <c r="J487" i="3"/>
  <c r="BK470" i="3"/>
  <c r="J450" i="3"/>
  <c r="BK425" i="3"/>
  <c r="J415" i="3"/>
  <c r="J402" i="3"/>
  <c r="J382" i="3"/>
  <c r="BK353" i="3"/>
  <c r="J262" i="3"/>
  <c r="BK205" i="3"/>
  <c r="BK176" i="3"/>
  <c r="J101" i="3"/>
  <c r="BK237" i="2"/>
  <c r="J217" i="2"/>
  <c r="BK212" i="2"/>
  <c r="J206" i="2"/>
  <c r="BK198" i="2"/>
  <c r="BK194" i="2"/>
  <c r="BK191" i="2"/>
  <c r="J174" i="2"/>
  <c r="J161" i="2"/>
  <c r="J149" i="2"/>
  <c r="BK143" i="2"/>
  <c r="J129" i="2"/>
  <c r="BK121" i="2"/>
  <c r="J109" i="2"/>
  <c r="J97" i="2"/>
  <c r="BK176" i="6"/>
  <c r="J173" i="6"/>
  <c r="J171" i="6"/>
  <c r="J166" i="6"/>
  <c r="BK164" i="6"/>
  <c r="J158" i="6"/>
  <c r="BK155" i="6"/>
  <c r="BK151" i="6"/>
  <c r="J148" i="6"/>
  <c r="J131" i="6"/>
  <c r="BK127" i="6"/>
  <c r="BK120" i="6"/>
  <c r="BK114" i="6"/>
  <c r="J110" i="6"/>
  <c r="BK100" i="6"/>
  <c r="J96" i="6"/>
  <c r="J91" i="6"/>
  <c r="J401" i="5"/>
  <c r="J392" i="5"/>
  <c r="BK376" i="5"/>
  <c r="BK343" i="5"/>
  <c r="J338" i="5"/>
  <c r="J335" i="5"/>
  <c r="BK329" i="5"/>
  <c r="BK310" i="5"/>
  <c r="J297" i="5"/>
  <c r="BK295" i="5"/>
  <c r="BK293" i="5"/>
  <c r="J285" i="5"/>
  <c r="J282" i="5"/>
  <c r="BK279" i="5"/>
  <c r="J274" i="5"/>
  <c r="BK266" i="5"/>
  <c r="BK250" i="5"/>
  <c r="BK203" i="5"/>
  <c r="J186" i="6"/>
  <c r="J180" i="6"/>
  <c r="J176" i="6"/>
  <c r="BK169" i="6"/>
  <c r="BK161" i="6"/>
  <c r="J152" i="6"/>
  <c r="J149" i="6"/>
  <c r="BK142" i="6"/>
  <c r="BK137" i="6"/>
  <c r="J133" i="6"/>
  <c r="BK130" i="6"/>
  <c r="BK117" i="6"/>
  <c r="BK109" i="6"/>
  <c r="BK104" i="6"/>
  <c r="J101" i="6"/>
  <c r="BK97" i="6"/>
  <c r="BK91" i="6"/>
  <c r="J404" i="5"/>
  <c r="BK389" i="5"/>
  <c r="J376" i="5"/>
  <c r="J341" i="5"/>
  <c r="BK337" i="5"/>
  <c r="BK332" i="5"/>
  <c r="BK328" i="5"/>
  <c r="J308" i="5"/>
  <c r="BK299" i="5"/>
  <c r="J288" i="5"/>
  <c r="J283" i="5"/>
  <c r="J279" i="5"/>
  <c r="J273" i="5"/>
  <c r="BK268" i="5"/>
  <c r="BK246" i="5"/>
  <c r="BK240" i="5"/>
  <c r="J236" i="5"/>
  <c r="J203" i="5"/>
  <c r="BK199" i="5"/>
  <c r="J186" i="5"/>
  <c r="BK183" i="5"/>
  <c r="J175" i="5"/>
  <c r="BK155" i="5"/>
  <c r="J154" i="5"/>
  <c r="J145" i="5"/>
  <c r="BK116" i="5"/>
  <c r="BK112" i="5"/>
  <c r="J216" i="4"/>
  <c r="J214" i="4"/>
  <c r="BK211" i="4"/>
  <c r="J210" i="4"/>
  <c r="BK205" i="4"/>
  <c r="J201" i="4"/>
  <c r="J197" i="4"/>
  <c r="J192" i="4"/>
  <c r="BK188" i="4"/>
  <c r="J184" i="4"/>
  <c r="J178" i="4"/>
  <c r="BK169" i="4"/>
  <c r="BK165" i="4"/>
  <c r="BK157" i="4"/>
  <c r="BK146" i="4"/>
  <c r="BK142" i="4"/>
  <c r="J139" i="4"/>
  <c r="BK129" i="4"/>
  <c r="BK118" i="4"/>
  <c r="BK98" i="4"/>
  <c r="BK647" i="3"/>
  <c r="J644" i="3"/>
  <c r="J636" i="3"/>
  <c r="BK614" i="3"/>
  <c r="BK592" i="3"/>
  <c r="BK577" i="3"/>
  <c r="J544" i="3"/>
  <c r="J511" i="3"/>
  <c r="BK506" i="3"/>
  <c r="BK493" i="3"/>
  <c r="BK484" i="3"/>
  <c r="BK432" i="3"/>
  <c r="BK416" i="3"/>
  <c r="BK411" i="3"/>
  <c r="J404" i="3"/>
  <c r="BK400" i="3"/>
  <c r="J392" i="3"/>
  <c r="BK365" i="3"/>
  <c r="BK273" i="3"/>
  <c r="J182" i="3"/>
  <c r="J175" i="3"/>
  <c r="J106" i="3"/>
  <c r="J98" i="3"/>
  <c r="BK240" i="2"/>
  <c r="J214" i="2"/>
  <c r="BK206" i="2"/>
  <c r="BK201" i="2"/>
  <c r="J196" i="2"/>
  <c r="BK189" i="2"/>
  <c r="BK177" i="2"/>
  <c r="BK165" i="2"/>
  <c r="J156" i="2"/>
  <c r="J145" i="2"/>
  <c r="BK129" i="2"/>
  <c r="J124" i="2"/>
  <c r="J119" i="2"/>
  <c r="AS54" i="1"/>
  <c r="BK156" i="6"/>
  <c r="J145" i="6"/>
  <c r="J142" i="6"/>
  <c r="J138" i="6"/>
  <c r="BK132" i="6"/>
  <c r="J129" i="6"/>
  <c r="BK123" i="6"/>
  <c r="BK119" i="6"/>
  <c r="BK110" i="6"/>
  <c r="J106" i="6"/>
  <c r="J407" i="5"/>
  <c r="J397" i="5"/>
  <c r="J389" i="5"/>
  <c r="J354" i="5"/>
  <c r="J333" i="5"/>
  <c r="BK322" i="5"/>
  <c r="BK305" i="5"/>
  <c r="BK301" i="5"/>
  <c r="BK288" i="5"/>
  <c r="J266" i="5"/>
  <c r="J250" i="5"/>
  <c r="BK242" i="5"/>
  <c r="J208" i="5"/>
  <c r="BK188" i="5"/>
  <c r="BK147" i="5"/>
  <c r="J116" i="5"/>
  <c r="J113" i="5"/>
  <c r="J105" i="5"/>
  <c r="J219" i="4"/>
  <c r="BK200" i="4"/>
  <c r="BK192" i="4"/>
  <c r="J188" i="4"/>
  <c r="BK184" i="4"/>
  <c r="J176" i="4"/>
  <c r="J171" i="4"/>
  <c r="J166" i="4"/>
  <c r="J157" i="4"/>
  <c r="J146" i="4"/>
  <c r="J141" i="4"/>
  <c r="J134" i="4"/>
  <c r="BK128" i="4"/>
  <c r="BK121" i="4"/>
  <c r="J108" i="4"/>
  <c r="J97" i="4"/>
  <c r="J626" i="3"/>
  <c r="BK610" i="3"/>
  <c r="J598" i="3"/>
  <c r="J589" i="3"/>
  <c r="J563" i="3"/>
  <c r="BK544" i="3"/>
  <c r="J507" i="3"/>
  <c r="BK490" i="3"/>
  <c r="J451" i="3"/>
  <c r="BK419" i="3"/>
  <c r="J411" i="3"/>
  <c r="J408" i="3"/>
  <c r="J400" i="3"/>
  <c r="J391" i="3"/>
  <c r="J365" i="3"/>
  <c r="J306" i="3"/>
  <c r="BK229" i="3"/>
  <c r="BK180" i="3"/>
  <c r="BK101" i="3"/>
  <c r="J237" i="2"/>
  <c r="BK211" i="2"/>
  <c r="BK204" i="2"/>
  <c r="J198" i="2"/>
  <c r="J191" i="2"/>
  <c r="BK181" i="2"/>
  <c r="J165" i="2"/>
  <c r="BK161" i="2"/>
  <c r="BK156" i="2"/>
  <c r="BK149" i="2"/>
  <c r="BK145" i="2"/>
  <c r="J138" i="2"/>
  <c r="J125" i="2"/>
  <c r="BK111" i="2"/>
  <c r="BK91" i="7"/>
  <c r="BK89" i="7"/>
  <c r="BK87" i="7"/>
  <c r="BK180" i="6"/>
  <c r="J174" i="6"/>
  <c r="BK166" i="6"/>
  <c r="J163" i="6"/>
  <c r="BK153" i="6"/>
  <c r="J146" i="6"/>
  <c r="BK143" i="6"/>
  <c r="BK136" i="6"/>
  <c r="BK122" i="6"/>
  <c r="BK118" i="6"/>
  <c r="J113" i="6"/>
  <c r="BK107" i="6"/>
  <c r="J104" i="6"/>
  <c r="J97" i="6"/>
  <c r="BK93" i="6"/>
  <c r="BK463" i="5"/>
  <c r="BK461" i="5"/>
  <c r="J418" i="5"/>
  <c r="BK405" i="5"/>
  <c r="BK404" i="5"/>
  <c r="BK378" i="5"/>
  <c r="BK357" i="5"/>
  <c r="BK340" i="5"/>
  <c r="J328" i="5"/>
  <c r="J325" i="5"/>
  <c r="J310" i="5"/>
  <c r="BK303" i="5"/>
  <c r="J289" i="5"/>
  <c r="BK282" i="5"/>
  <c r="J271" i="5"/>
  <c r="J264" i="5"/>
  <c r="BK252" i="5"/>
  <c r="J238" i="5"/>
  <c r="J209" i="5"/>
  <c r="J190" i="5"/>
  <c r="BK105" i="5"/>
  <c r="BK225" i="4"/>
  <c r="BK219" i="4"/>
  <c r="BK140" i="4"/>
  <c r="BK134" i="4"/>
  <c r="J129" i="4"/>
  <c r="BK123" i="4"/>
  <c r="BK113" i="4"/>
  <c r="BK650" i="3"/>
  <c r="J645" i="3"/>
  <c r="BK642" i="3"/>
  <c r="BK626" i="3"/>
  <c r="J610" i="3"/>
  <c r="BK598" i="3"/>
  <c r="J581" i="3"/>
  <c r="J547" i="3"/>
  <c r="J527" i="3"/>
  <c r="J506" i="3"/>
  <c r="J493" i="3"/>
  <c r="BK478" i="3"/>
  <c r="BK451" i="3"/>
  <c r="J416" i="3"/>
  <c r="BK408" i="3"/>
  <c r="BK392" i="3"/>
  <c r="BK374" i="3"/>
  <c r="J273" i="3"/>
  <c r="J229" i="3"/>
  <c r="BK178" i="3"/>
  <c r="BK103" i="3"/>
  <c r="BK98" i="3"/>
  <c r="J242" i="2"/>
  <c r="J223" i="2"/>
  <c r="J211" i="2"/>
  <c r="J202" i="2"/>
  <c r="BK196" i="2"/>
  <c r="J194" i="2"/>
  <c r="BK183" i="2"/>
  <c r="J172" i="2"/>
  <c r="J153" i="2"/>
  <c r="J147" i="2"/>
  <c r="J141" i="2"/>
  <c r="J128" i="2"/>
  <c r="BK119" i="2"/>
  <c r="BK110" i="2"/>
  <c r="BK102" i="2"/>
  <c r="J178" i="6"/>
  <c r="J175" i="6"/>
  <c r="J172" i="6"/>
  <c r="J167" i="6"/>
  <c r="J165" i="6"/>
  <c r="BK159" i="6"/>
  <c r="J157" i="6"/>
  <c r="J150" i="6"/>
  <c r="BK146" i="6"/>
  <c r="BK129" i="6"/>
  <c r="BK124" i="6"/>
  <c r="BK113" i="6"/>
  <c r="BK105" i="6"/>
  <c r="BK99" i="6"/>
  <c r="BK92" i="6"/>
  <c r="BK402" i="5"/>
  <c r="BK398" i="5"/>
  <c r="BK381" i="5"/>
  <c r="BK354" i="5"/>
  <c r="BK341" i="5"/>
  <c r="J337" i="5"/>
  <c r="J332" i="5"/>
  <c r="J326" i="5"/>
  <c r="J302" i="5"/>
  <c r="J296" i="5"/>
  <c r="J295" i="5"/>
  <c r="BK292" i="5"/>
  <c r="BK284" i="5"/>
  <c r="BK281" i="5"/>
  <c r="BK276" i="5"/>
  <c r="BK273" i="5"/>
  <c r="J263" i="5"/>
  <c r="J240" i="5"/>
  <c r="BK189" i="5"/>
  <c r="J182" i="6"/>
  <c r="BK178" i="6"/>
  <c r="BK174" i="6"/>
  <c r="BK168" i="6"/>
  <c r="BK160" i="6"/>
  <c r="J153" i="6"/>
  <c r="BK150" i="6"/>
  <c r="J143" i="6"/>
  <c r="BK138" i="6"/>
  <c r="BK134" i="6"/>
  <c r="BK131" i="6"/>
  <c r="J120" i="6"/>
  <c r="J111" i="6"/>
  <c r="J105" i="6"/>
  <c r="BK102" i="6"/>
  <c r="J98" i="6"/>
  <c r="J92" i="6"/>
  <c r="J90" i="6"/>
  <c r="BK397" i="5"/>
  <c r="BK379" i="5"/>
  <c r="J357" i="5"/>
  <c r="BK338" i="5"/>
  <c r="BK334" i="5"/>
  <c r="J330" i="5"/>
  <c r="J324" i="5"/>
  <c r="BK306" i="5"/>
  <c r="BK297" i="5"/>
  <c r="J286" i="5"/>
  <c r="J281" i="5"/>
  <c r="J277" i="5"/>
  <c r="BK272" i="5"/>
  <c r="BK270" i="5"/>
  <c r="J259" i="5"/>
  <c r="J245" i="5"/>
  <c r="BK238" i="5"/>
  <c r="BK208" i="5"/>
  <c r="J201" i="5"/>
  <c r="J188" i="5"/>
  <c r="J184" i="5"/>
  <c r="BK175" i="5"/>
  <c r="J167" i="5"/>
  <c r="J147" i="5"/>
  <c r="J142" i="5"/>
  <c r="BK114" i="5"/>
  <c r="J106" i="5"/>
  <c r="BK215" i="4"/>
  <c r="BK213" i="4"/>
  <c r="J211" i="4"/>
  <c r="J207" i="4"/>
  <c r="BK201" i="4"/>
  <c r="BK198" i="4"/>
  <c r="J194" i="4"/>
  <c r="BK190" i="4"/>
  <c r="J185" i="4"/>
  <c r="BK176" i="4"/>
  <c r="J167" i="4"/>
  <c r="BK163" i="4"/>
  <c r="J152" i="4"/>
  <c r="J145" i="4"/>
  <c r="BK141" i="4"/>
  <c r="BK132" i="4"/>
  <c r="J127" i="4"/>
  <c r="J123" i="4"/>
  <c r="BK120" i="4"/>
  <c r="J113" i="4"/>
  <c r="BK108" i="4"/>
  <c r="BK107" i="4"/>
  <c r="BK104" i="4"/>
  <c r="BK100" i="4"/>
  <c r="J650" i="3"/>
  <c r="BK645" i="3"/>
  <c r="BK639" i="3"/>
  <c r="BK602" i="3"/>
  <c r="BK585" i="3"/>
  <c r="BK563" i="3"/>
  <c r="BK519" i="3"/>
  <c r="BK507" i="3"/>
  <c r="BK498" i="3"/>
  <c r="BK487" i="3"/>
  <c r="BK450" i="3"/>
  <c r="J425" i="3"/>
  <c r="BK413" i="3"/>
  <c r="J405" i="3"/>
  <c r="J397" i="3"/>
  <c r="BK393" i="3"/>
  <c r="BK382" i="3"/>
  <c r="J283" i="3"/>
  <c r="J205" i="3"/>
  <c r="J176" i="3"/>
  <c r="BK159" i="3"/>
  <c r="J100" i="3"/>
  <c r="BK242" i="2"/>
  <c r="BK223" i="2"/>
  <c r="J212" i="2"/>
  <c r="J204" i="2"/>
  <c r="BK197" i="2"/>
  <c r="BK192" i="2"/>
  <c r="J183" i="2"/>
  <c r="BK172" i="2"/>
  <c r="BK160" i="2"/>
  <c r="BK153" i="2"/>
  <c r="BK135" i="2"/>
  <c r="BK128" i="2"/>
  <c r="BK123" i="2"/>
  <c r="J116" i="2"/>
  <c r="BK109" i="2"/>
  <c r="BK186" i="6"/>
  <c r="BK182" i="6"/>
  <c r="BK175" i="6"/>
  <c r="BK163" i="6"/>
  <c r="J161" i="6"/>
  <c r="BK158" i="6"/>
  <c r="J155" i="6"/>
  <c r="BK149" i="6"/>
  <c r="BK140" i="6"/>
  <c r="J137" i="6"/>
  <c r="BK133" i="6"/>
  <c r="BK126" i="6"/>
  <c r="J122" i="6"/>
  <c r="J118" i="6"/>
  <c r="J109" i="6"/>
  <c r="BK103" i="6"/>
  <c r="J95" i="6"/>
  <c r="BK400" i="5"/>
  <c r="BK392" i="5"/>
  <c r="J381" i="5"/>
  <c r="BK335" i="5"/>
  <c r="BK330" i="5"/>
  <c r="J320" i="5"/>
  <c r="J306" i="5"/>
  <c r="J303" i="5"/>
  <c r="J293" i="5"/>
  <c r="BK289" i="5"/>
  <c r="BK286" i="5"/>
  <c r="J272" i="5"/>
  <c r="BK263" i="5"/>
  <c r="BK245" i="5"/>
  <c r="BK209" i="5"/>
  <c r="BK190" i="5"/>
  <c r="BK184" i="5"/>
  <c r="BK145" i="5"/>
  <c r="BK142" i="5"/>
  <c r="J114" i="5"/>
  <c r="BK106" i="5"/>
  <c r="J225" i="4"/>
  <c r="BK207" i="4"/>
  <c r="BK197" i="4"/>
  <c r="BK194" i="4"/>
  <c r="J190" i="4"/>
  <c r="BK185" i="4"/>
  <c r="BK178" i="4"/>
  <c r="J172" i="4"/>
  <c r="BK167" i="4"/>
  <c r="J163" i="4"/>
  <c r="BK152" i="4"/>
  <c r="J142" i="4"/>
  <c r="BK139" i="4"/>
  <c r="J132" i="4"/>
  <c r="BK127" i="4"/>
  <c r="J120" i="4"/>
  <c r="J115" i="4"/>
  <c r="J104" i="4"/>
  <c r="J98" i="4"/>
  <c r="BK633" i="3"/>
  <c r="J614" i="3"/>
  <c r="J602" i="3"/>
  <c r="J590" i="3"/>
  <c r="J573" i="3"/>
  <c r="BK547" i="3"/>
  <c r="J519" i="3"/>
  <c r="BK504" i="3"/>
  <c r="J470" i="3"/>
  <c r="BK441" i="3"/>
  <c r="BK417" i="3"/>
  <c r="BK409" i="3"/>
  <c r="BK404" i="3"/>
  <c r="BK402" i="3"/>
  <c r="J393" i="3"/>
  <c r="J374" i="3"/>
  <c r="J330" i="3"/>
  <c r="BK262" i="3"/>
  <c r="J181" i="3"/>
  <c r="BK175" i="3"/>
  <c r="J103" i="3"/>
  <c r="BK100" i="3"/>
  <c r="BK217" i="2"/>
  <c r="BK207" i="2"/>
  <c r="J200" i="2"/>
  <c r="J197" i="2"/>
  <c r="BK185" i="2"/>
  <c r="BK174" i="2"/>
  <c r="J160" i="2"/>
  <c r="J151" i="2"/>
  <c r="BK147" i="2"/>
  <c r="J143" i="2"/>
  <c r="J135" i="2"/>
  <c r="BK126" i="2"/>
  <c r="BK124" i="2"/>
  <c r="BK116" i="2"/>
  <c r="J106" i="2"/>
  <c r="R85" i="7" l="1"/>
  <c r="R84" i="7" s="1"/>
  <c r="P403" i="5"/>
  <c r="T403" i="5"/>
  <c r="R403" i="5"/>
  <c r="P96" i="2"/>
  <c r="BK108" i="2"/>
  <c r="J108" i="2"/>
  <c r="J62" i="2" s="1"/>
  <c r="R108" i="2"/>
  <c r="P120" i="2"/>
  <c r="BK142" i="2"/>
  <c r="J142" i="2" s="1"/>
  <c r="J65" i="2" s="1"/>
  <c r="T142" i="2"/>
  <c r="P155" i="2"/>
  <c r="R159" i="2"/>
  <c r="T159" i="2"/>
  <c r="R162" i="2"/>
  <c r="T190" i="2"/>
  <c r="P205" i="2"/>
  <c r="T205" i="2"/>
  <c r="BK216" i="2"/>
  <c r="J216" i="2"/>
  <c r="J73" i="2" s="1"/>
  <c r="P216" i="2"/>
  <c r="BK239" i="2"/>
  <c r="J239" i="2"/>
  <c r="J74" i="2" s="1"/>
  <c r="P239" i="2"/>
  <c r="P97" i="3"/>
  <c r="R97" i="3"/>
  <c r="T97" i="3"/>
  <c r="BK177" i="3"/>
  <c r="J177" i="3" s="1"/>
  <c r="J63" i="3" s="1"/>
  <c r="T177" i="3"/>
  <c r="T390" i="3"/>
  <c r="P399" i="3"/>
  <c r="T399" i="3"/>
  <c r="P412" i="3"/>
  <c r="BK508" i="3"/>
  <c r="J508" i="3" s="1"/>
  <c r="J71" i="3" s="1"/>
  <c r="R508" i="3"/>
  <c r="P613" i="3"/>
  <c r="R613" i="3"/>
  <c r="P632" i="3"/>
  <c r="R96" i="4"/>
  <c r="T126" i="4"/>
  <c r="BK133" i="4"/>
  <c r="J133" i="4" s="1"/>
  <c r="J64" i="4" s="1"/>
  <c r="R133" i="4"/>
  <c r="P138" i="4"/>
  <c r="T138" i="4"/>
  <c r="T144" i="4"/>
  <c r="BK168" i="4"/>
  <c r="J168" i="4" s="1"/>
  <c r="J68" i="4" s="1"/>
  <c r="T168" i="4"/>
  <c r="R195" i="4"/>
  <c r="P209" i="4"/>
  <c r="T209" i="4"/>
  <c r="R212" i="4"/>
  <c r="P218" i="4"/>
  <c r="T104" i="5"/>
  <c r="T111" i="5"/>
  <c r="T187" i="5"/>
  <c r="T235" i="5"/>
  <c r="BK244" i="5"/>
  <c r="BK261" i="5"/>
  <c r="J261" i="5"/>
  <c r="J68" i="5" s="1"/>
  <c r="P261" i="5"/>
  <c r="P267" i="5"/>
  <c r="R278" i="5"/>
  <c r="BK300" i="5"/>
  <c r="J300" i="5" s="1"/>
  <c r="J72" i="5" s="1"/>
  <c r="BK304" i="5"/>
  <c r="J304" i="5" s="1"/>
  <c r="J73" i="5" s="1"/>
  <c r="P304" i="5"/>
  <c r="R307" i="5"/>
  <c r="P323" i="5"/>
  <c r="T339" i="5"/>
  <c r="P388" i="5"/>
  <c r="BK391" i="5"/>
  <c r="J391" i="5" s="1"/>
  <c r="J79" i="5" s="1"/>
  <c r="BK460" i="5"/>
  <c r="BK459" i="5"/>
  <c r="J459" i="5" s="1"/>
  <c r="J81" i="5" s="1"/>
  <c r="R135" i="6"/>
  <c r="R96" i="2"/>
  <c r="P108" i="2"/>
  <c r="BK120" i="2"/>
  <c r="J120" i="2"/>
  <c r="J64" i="2"/>
  <c r="T120" i="2"/>
  <c r="R142" i="2"/>
  <c r="T155" i="2"/>
  <c r="BK159" i="2"/>
  <c r="J159" i="2" s="1"/>
  <c r="J68" i="2" s="1"/>
  <c r="P159" i="2"/>
  <c r="P162" i="2"/>
  <c r="BK190" i="2"/>
  <c r="J190" i="2" s="1"/>
  <c r="J70" i="2" s="1"/>
  <c r="R190" i="2"/>
  <c r="R205" i="2"/>
  <c r="P208" i="2"/>
  <c r="T208" i="2"/>
  <c r="T216" i="2"/>
  <c r="T239" i="2"/>
  <c r="BK105" i="3"/>
  <c r="J105" i="3" s="1"/>
  <c r="J62" i="3" s="1"/>
  <c r="R105" i="3"/>
  <c r="P177" i="3"/>
  <c r="BK390" i="3"/>
  <c r="J390" i="3"/>
  <c r="J64" i="3" s="1"/>
  <c r="R390" i="3"/>
  <c r="BK399" i="3"/>
  <c r="J399" i="3"/>
  <c r="J67" i="3" s="1"/>
  <c r="R399" i="3"/>
  <c r="T412" i="3"/>
  <c r="P505" i="3"/>
  <c r="T505" i="3"/>
  <c r="T508" i="3"/>
  <c r="T613" i="3"/>
  <c r="R632" i="3"/>
  <c r="BK96" i="4"/>
  <c r="T96" i="4"/>
  <c r="P126" i="4"/>
  <c r="P133" i="4"/>
  <c r="BK138" i="4"/>
  <c r="J138" i="4"/>
  <c r="J65" i="4" s="1"/>
  <c r="BK144" i="4"/>
  <c r="J144" i="4" s="1"/>
  <c r="J66" i="4" s="1"/>
  <c r="R144" i="4"/>
  <c r="P156" i="4"/>
  <c r="R156" i="4"/>
  <c r="R168" i="4"/>
  <c r="P195" i="4"/>
  <c r="R209" i="4"/>
  <c r="P212" i="4"/>
  <c r="BK218" i="4"/>
  <c r="J218" i="4" s="1"/>
  <c r="J74" i="4" s="1"/>
  <c r="R218" i="4"/>
  <c r="R104" i="5"/>
  <c r="BK111" i="5"/>
  <c r="J111" i="5"/>
  <c r="J62" i="5" s="1"/>
  <c r="BK187" i="5"/>
  <c r="J187" i="5" s="1"/>
  <c r="J63" i="5" s="1"/>
  <c r="BK235" i="5"/>
  <c r="J235" i="5"/>
  <c r="J64" i="5" s="1"/>
  <c r="T244" i="5"/>
  <c r="R261" i="5"/>
  <c r="R267" i="5"/>
  <c r="P278" i="5"/>
  <c r="R300" i="5"/>
  <c r="BK307" i="5"/>
  <c r="J307" i="5"/>
  <c r="J74" i="5" s="1"/>
  <c r="BK323" i="5"/>
  <c r="J323" i="5" s="1"/>
  <c r="J75" i="5" s="1"/>
  <c r="BK339" i="5"/>
  <c r="J339" i="5"/>
  <c r="J76" i="5" s="1"/>
  <c r="R388" i="5"/>
  <c r="P391" i="5"/>
  <c r="T460" i="5"/>
  <c r="T459" i="5" s="1"/>
  <c r="P177" i="6"/>
  <c r="BK104" i="5"/>
  <c r="J104" i="5"/>
  <c r="J61" i="5" s="1"/>
  <c r="R111" i="5"/>
  <c r="R187" i="5"/>
  <c r="P235" i="5"/>
  <c r="R244" i="5"/>
  <c r="T261" i="5"/>
  <c r="T267" i="5"/>
  <c r="T278" i="5"/>
  <c r="P300" i="5"/>
  <c r="R304" i="5"/>
  <c r="P307" i="5"/>
  <c r="R323" i="5"/>
  <c r="P339" i="5"/>
  <c r="T388" i="5"/>
  <c r="R391" i="5"/>
  <c r="P460" i="5"/>
  <c r="P459" i="5" s="1"/>
  <c r="P88" i="6"/>
  <c r="R88" i="6"/>
  <c r="BK135" i="6"/>
  <c r="J135" i="6" s="1"/>
  <c r="J61" i="6" s="1"/>
  <c r="T135" i="6"/>
  <c r="P141" i="6"/>
  <c r="T141" i="6"/>
  <c r="P147" i="6"/>
  <c r="T147" i="6"/>
  <c r="P170" i="6"/>
  <c r="T170" i="6"/>
  <c r="R177" i="6"/>
  <c r="BK96" i="2"/>
  <c r="J96" i="2"/>
  <c r="J61" i="2" s="1"/>
  <c r="T96" i="2"/>
  <c r="T108" i="2"/>
  <c r="R120" i="2"/>
  <c r="P142" i="2"/>
  <c r="BK155" i="2"/>
  <c r="J155" i="2" s="1"/>
  <c r="J66" i="2" s="1"/>
  <c r="R155" i="2"/>
  <c r="BK162" i="2"/>
  <c r="J162" i="2" s="1"/>
  <c r="J69" i="2" s="1"/>
  <c r="T162" i="2"/>
  <c r="P190" i="2"/>
  <c r="BK205" i="2"/>
  <c r="J205" i="2"/>
  <c r="J71" i="2" s="1"/>
  <c r="BK208" i="2"/>
  <c r="J208" i="2" s="1"/>
  <c r="J72" i="2" s="1"/>
  <c r="R208" i="2"/>
  <c r="R216" i="2"/>
  <c r="R239" i="2"/>
  <c r="BK97" i="3"/>
  <c r="J97" i="3" s="1"/>
  <c r="J61" i="3" s="1"/>
  <c r="P105" i="3"/>
  <c r="T105" i="3"/>
  <c r="R177" i="3"/>
  <c r="P390" i="3"/>
  <c r="BK412" i="3"/>
  <c r="J412" i="3"/>
  <c r="J69" i="3" s="1"/>
  <c r="R412" i="3"/>
  <c r="BK505" i="3"/>
  <c r="J505" i="3"/>
  <c r="J70" i="3" s="1"/>
  <c r="R505" i="3"/>
  <c r="P508" i="3"/>
  <c r="BK613" i="3"/>
  <c r="J613" i="3" s="1"/>
  <c r="J72" i="3" s="1"/>
  <c r="BK632" i="3"/>
  <c r="J632" i="3" s="1"/>
  <c r="J73" i="3" s="1"/>
  <c r="T632" i="3"/>
  <c r="P96" i="4"/>
  <c r="BK126" i="4"/>
  <c r="J126" i="4" s="1"/>
  <c r="J62" i="4" s="1"/>
  <c r="R126" i="4"/>
  <c r="T133" i="4"/>
  <c r="R138" i="4"/>
  <c r="P144" i="4"/>
  <c r="BK156" i="4"/>
  <c r="J156" i="4" s="1"/>
  <c r="J67" i="4" s="1"/>
  <c r="T156" i="4"/>
  <c r="P168" i="4"/>
  <c r="BK195" i="4"/>
  <c r="J195" i="4" s="1"/>
  <c r="J69" i="4" s="1"/>
  <c r="T195" i="4"/>
  <c r="BK209" i="4"/>
  <c r="J209" i="4" s="1"/>
  <c r="J72" i="4" s="1"/>
  <c r="BK212" i="4"/>
  <c r="J212" i="4" s="1"/>
  <c r="J73" i="4" s="1"/>
  <c r="T212" i="4"/>
  <c r="T218" i="4"/>
  <c r="P104" i="5"/>
  <c r="P111" i="5"/>
  <c r="P187" i="5"/>
  <c r="R235" i="5"/>
  <c r="P244" i="5"/>
  <c r="P243" i="5" s="1"/>
  <c r="BK267" i="5"/>
  <c r="J267" i="5"/>
  <c r="J69" i="5" s="1"/>
  <c r="BK278" i="5"/>
  <c r="J278" i="5"/>
  <c r="J70" i="5"/>
  <c r="T300" i="5"/>
  <c r="T304" i="5"/>
  <c r="T307" i="5"/>
  <c r="T323" i="5"/>
  <c r="R339" i="5"/>
  <c r="BK388" i="5"/>
  <c r="J388" i="5"/>
  <c r="J78" i="5"/>
  <c r="T391" i="5"/>
  <c r="R460" i="5"/>
  <c r="R459" i="5"/>
  <c r="BK88" i="6"/>
  <c r="J88" i="6" s="1"/>
  <c r="J60" i="6" s="1"/>
  <c r="T88" i="6"/>
  <c r="P135" i="6"/>
  <c r="BK141" i="6"/>
  <c r="J141" i="6" s="1"/>
  <c r="J62" i="6" s="1"/>
  <c r="R141" i="6"/>
  <c r="BK147" i="6"/>
  <c r="J147" i="6" s="1"/>
  <c r="J63" i="6" s="1"/>
  <c r="R147" i="6"/>
  <c r="BK170" i="6"/>
  <c r="J170" i="6" s="1"/>
  <c r="J64" i="6" s="1"/>
  <c r="R170" i="6"/>
  <c r="BK177" i="6"/>
  <c r="J177" i="6" s="1"/>
  <c r="J65" i="6" s="1"/>
  <c r="T177" i="6"/>
  <c r="BK184" i="6"/>
  <c r="J184" i="6" s="1"/>
  <c r="J67" i="6" s="1"/>
  <c r="P184" i="6"/>
  <c r="P183" i="6" s="1"/>
  <c r="R184" i="6"/>
  <c r="R183" i="6"/>
  <c r="T184" i="6"/>
  <c r="T183" i="6" s="1"/>
  <c r="J52" i="2"/>
  <c r="F55" i="2"/>
  <c r="J90" i="2"/>
  <c r="BE102" i="2"/>
  <c r="BE106" i="2"/>
  <c r="BE110" i="2"/>
  <c r="BE111" i="2"/>
  <c r="BE128" i="2"/>
  <c r="BE130" i="2"/>
  <c r="BE138" i="2"/>
  <c r="BE141" i="2"/>
  <c r="BE143" i="2"/>
  <c r="BE146" i="2"/>
  <c r="BE147" i="2"/>
  <c r="BE156" i="2"/>
  <c r="BE160" i="2"/>
  <c r="BE161" i="2"/>
  <c r="BE165" i="2"/>
  <c r="BE172" i="2"/>
  <c r="BE177" i="2"/>
  <c r="BE183" i="2"/>
  <c r="BE189" i="2"/>
  <c r="BE191" i="2"/>
  <c r="BE192" i="2"/>
  <c r="BE194" i="2"/>
  <c r="BE196" i="2"/>
  <c r="BE198" i="2"/>
  <c r="BE201" i="2"/>
  <c r="BE206" i="2"/>
  <c r="BE212" i="2"/>
  <c r="BE215" i="2"/>
  <c r="E48" i="3"/>
  <c r="J52" i="3"/>
  <c r="F55" i="3"/>
  <c r="J91" i="3"/>
  <c r="BE100" i="3"/>
  <c r="BE106" i="3"/>
  <c r="BE159" i="3"/>
  <c r="BE176" i="3"/>
  <c r="BE178" i="3"/>
  <c r="BE181" i="3"/>
  <c r="BE252" i="3"/>
  <c r="BE273" i="3"/>
  <c r="BE330" i="3"/>
  <c r="BE365" i="3"/>
  <c r="BE382" i="3"/>
  <c r="BE393" i="3"/>
  <c r="BE400" i="3"/>
  <c r="BE402" i="3"/>
  <c r="BE406" i="3"/>
  <c r="BE408" i="3"/>
  <c r="BE409" i="3"/>
  <c r="BE432" i="3"/>
  <c r="BE451" i="3"/>
  <c r="BE487" i="3"/>
  <c r="BE499" i="3"/>
  <c r="BE504" i="3"/>
  <c r="BE506" i="3"/>
  <c r="BE519" i="3"/>
  <c r="BE544" i="3"/>
  <c r="BE577" i="3"/>
  <c r="BE585" i="3"/>
  <c r="BE590" i="3"/>
  <c r="BE606" i="3"/>
  <c r="BE612" i="3"/>
  <c r="BE620" i="3"/>
  <c r="BE626" i="3"/>
  <c r="F55" i="4"/>
  <c r="J90" i="4"/>
  <c r="BE98" i="4"/>
  <c r="BE102" i="4"/>
  <c r="BE105" i="4"/>
  <c r="BE113" i="4"/>
  <c r="BE120" i="4"/>
  <c r="BE127" i="4"/>
  <c r="BE129" i="4"/>
  <c r="BE134" i="4"/>
  <c r="BE140" i="4"/>
  <c r="BE152" i="4"/>
  <c r="BE154" i="4"/>
  <c r="BE163" i="4"/>
  <c r="BE165" i="4"/>
  <c r="BE166" i="4"/>
  <c r="BE172" i="4"/>
  <c r="BE178" i="4"/>
  <c r="BE184" i="4"/>
  <c r="BE185" i="4"/>
  <c r="BE196" i="4"/>
  <c r="BE198" i="4"/>
  <c r="BE201" i="4"/>
  <c r="BE214" i="4"/>
  <c r="BE216" i="4"/>
  <c r="BE225" i="4"/>
  <c r="J54" i="5"/>
  <c r="E92" i="5"/>
  <c r="BE105" i="5"/>
  <c r="BE112" i="5"/>
  <c r="BE113" i="5"/>
  <c r="BE114" i="5"/>
  <c r="BE115" i="5"/>
  <c r="BE116" i="5"/>
  <c r="BE144" i="5"/>
  <c r="BE145" i="5"/>
  <c r="BE184" i="5"/>
  <c r="BE186" i="5"/>
  <c r="BE199" i="5"/>
  <c r="BE201" i="5"/>
  <c r="BE203" i="5"/>
  <c r="BE237" i="5"/>
  <c r="BE240" i="5"/>
  <c r="BE242" i="5"/>
  <c r="BE273" i="5"/>
  <c r="BE274" i="5"/>
  <c r="BE275" i="5"/>
  <c r="BE277" i="5"/>
  <c r="BE279" i="5"/>
  <c r="BE282" i="5"/>
  <c r="BE284" i="5"/>
  <c r="BE285" i="5"/>
  <c r="BE296" i="5"/>
  <c r="BE297" i="5"/>
  <c r="BE299" i="5"/>
  <c r="BE310" i="5"/>
  <c r="BE326" i="5"/>
  <c r="BE328" i="5"/>
  <c r="BE330" i="5"/>
  <c r="BE332" i="5"/>
  <c r="BE337" i="5"/>
  <c r="BE338" i="5"/>
  <c r="BE340" i="5"/>
  <c r="BE354" i="5"/>
  <c r="BE364" i="5"/>
  <c r="BE404" i="5"/>
  <c r="F55" i="6"/>
  <c r="J83" i="6"/>
  <c r="BE90" i="6"/>
  <c r="BE93" i="6"/>
  <c r="BE95" i="6"/>
  <c r="BE96" i="6"/>
  <c r="BE97" i="6"/>
  <c r="BE98" i="6"/>
  <c r="BE99" i="6"/>
  <c r="BE104" i="6"/>
  <c r="BE112" i="6"/>
  <c r="BE113" i="6"/>
  <c r="BE120" i="6"/>
  <c r="BE128" i="6"/>
  <c r="BE145" i="6"/>
  <c r="BE150" i="6"/>
  <c r="BE151" i="6"/>
  <c r="BE159" i="6"/>
  <c r="BE167" i="6"/>
  <c r="BE169" i="6"/>
  <c r="BE172" i="6"/>
  <c r="BE173" i="6"/>
  <c r="BE175" i="6"/>
  <c r="BE178" i="6"/>
  <c r="BE179" i="6"/>
  <c r="BE180" i="6"/>
  <c r="BE181" i="6"/>
  <c r="BE182" i="6"/>
  <c r="BE185" i="6"/>
  <c r="BE121" i="2"/>
  <c r="BE123" i="2"/>
  <c r="BE125" i="2"/>
  <c r="BE145" i="2"/>
  <c r="BE150" i="2"/>
  <c r="BE163" i="2"/>
  <c r="BE168" i="2"/>
  <c r="BE174" i="2"/>
  <c r="BE195" i="2"/>
  <c r="BE202" i="2"/>
  <c r="BE207" i="2"/>
  <c r="BE209" i="2"/>
  <c r="BE211" i="2"/>
  <c r="BE217" i="2"/>
  <c r="BE230" i="2"/>
  <c r="BE240" i="2"/>
  <c r="BE244" i="2"/>
  <c r="BE98" i="3"/>
  <c r="BE101" i="3"/>
  <c r="BE103" i="3"/>
  <c r="BE175" i="3"/>
  <c r="BE205" i="3"/>
  <c r="BE229" i="3"/>
  <c r="BE262" i="3"/>
  <c r="BE306" i="3"/>
  <c r="BE353" i="3"/>
  <c r="BE380" i="3"/>
  <c r="BE392" i="3"/>
  <c r="BE403" i="3"/>
  <c r="BE405" i="3"/>
  <c r="BE415" i="3"/>
  <c r="BE425" i="3"/>
  <c r="BE441" i="3"/>
  <c r="BE478" i="3"/>
  <c r="BE484" i="3"/>
  <c r="BE490" i="3"/>
  <c r="BE493" i="3"/>
  <c r="BE507" i="3"/>
  <c r="BE511" i="3"/>
  <c r="BE536" i="3"/>
  <c r="BE559" i="3"/>
  <c r="BE563" i="3"/>
  <c r="BE573" i="3"/>
  <c r="BE581" i="3"/>
  <c r="BE589" i="3"/>
  <c r="BE598" i="3"/>
  <c r="BE610" i="3"/>
  <c r="BE633" i="3"/>
  <c r="BE644" i="3"/>
  <c r="BE646" i="3"/>
  <c r="BE650" i="3"/>
  <c r="BK410" i="3"/>
  <c r="J410" i="3"/>
  <c r="J68" i="3" s="1"/>
  <c r="BK649" i="3"/>
  <c r="J649" i="3"/>
  <c r="J75" i="3"/>
  <c r="J52" i="4"/>
  <c r="E84" i="4"/>
  <c r="BE97" i="4"/>
  <c r="BE99" i="4"/>
  <c r="BE100" i="4"/>
  <c r="BE116" i="4"/>
  <c r="BE118" i="4"/>
  <c r="BE121" i="4"/>
  <c r="BE125" i="4"/>
  <c r="BE130" i="4"/>
  <c r="BE136" i="4"/>
  <c r="BE141" i="4"/>
  <c r="BE142" i="4"/>
  <c r="BE145" i="4"/>
  <c r="BE146" i="4"/>
  <c r="BE157" i="4"/>
  <c r="BE164" i="4"/>
  <c r="BE167" i="4"/>
  <c r="BE169" i="4"/>
  <c r="BE171" i="4"/>
  <c r="BE176" i="4"/>
  <c r="BE182" i="4"/>
  <c r="BE187" i="4"/>
  <c r="BE188" i="4"/>
  <c r="BE190" i="4"/>
  <c r="BE191" i="4"/>
  <c r="BE192" i="4"/>
  <c r="BE194" i="4"/>
  <c r="BE197" i="4"/>
  <c r="BE200" i="4"/>
  <c r="BE205" i="4"/>
  <c r="BE207" i="4"/>
  <c r="BE210" i="4"/>
  <c r="BE211" i="4"/>
  <c r="BE213" i="4"/>
  <c r="BK131" i="4"/>
  <c r="J131" i="4" s="1"/>
  <c r="J63" i="4" s="1"/>
  <c r="BK206" i="4"/>
  <c r="J206" i="4"/>
  <c r="J70" i="4" s="1"/>
  <c r="F55" i="5"/>
  <c r="J96" i="5"/>
  <c r="BE106" i="5"/>
  <c r="BE142" i="5"/>
  <c r="BE147" i="5"/>
  <c r="BE154" i="5"/>
  <c r="BE155" i="5"/>
  <c r="BE167" i="5"/>
  <c r="BE175" i="5"/>
  <c r="BE183" i="5"/>
  <c r="BE185" i="5"/>
  <c r="BE188" i="5"/>
  <c r="BE189" i="5"/>
  <c r="BE208" i="5"/>
  <c r="BE262" i="5"/>
  <c r="BE264" i="5"/>
  <c r="BE265" i="5"/>
  <c r="BE287" i="5"/>
  <c r="BE291" i="5"/>
  <c r="BE292" i="5"/>
  <c r="BE293" i="5"/>
  <c r="BE302" i="5"/>
  <c r="BE303" i="5"/>
  <c r="BE324" i="5"/>
  <c r="BE325" i="5"/>
  <c r="BE331" i="5"/>
  <c r="BE342" i="5"/>
  <c r="BE357" i="5"/>
  <c r="BE381" i="5"/>
  <c r="BE402" i="5"/>
  <c r="BE405" i="5"/>
  <c r="BK241" i="5"/>
  <c r="J241" i="5" s="1"/>
  <c r="J65" i="5" s="1"/>
  <c r="BK298" i="5"/>
  <c r="J298" i="5" s="1"/>
  <c r="J71" i="5" s="1"/>
  <c r="BK380" i="5"/>
  <c r="J380" i="5"/>
  <c r="J77" i="5" s="1"/>
  <c r="BK403" i="5"/>
  <c r="J403" i="5"/>
  <c r="J80" i="5"/>
  <c r="J52" i="6"/>
  <c r="E77" i="6"/>
  <c r="BE94" i="6"/>
  <c r="BE105" i="6"/>
  <c r="BE114" i="6"/>
  <c r="BE117" i="6"/>
  <c r="BE122" i="6"/>
  <c r="BE124" i="6"/>
  <c r="BE126" i="6"/>
  <c r="BE127" i="6"/>
  <c r="BE139" i="6"/>
  <c r="BE143" i="6"/>
  <c r="BE146" i="6"/>
  <c r="BE155" i="6"/>
  <c r="BE156" i="6"/>
  <c r="BE158" i="6"/>
  <c r="BE163" i="6"/>
  <c r="BE164" i="6"/>
  <c r="BE171" i="6"/>
  <c r="BE186" i="6"/>
  <c r="BE190" i="5"/>
  <c r="BE197" i="5"/>
  <c r="BE207" i="5"/>
  <c r="BE236" i="5"/>
  <c r="BE246" i="5"/>
  <c r="BE252" i="5"/>
  <c r="BE259" i="5"/>
  <c r="BE266" i="5"/>
  <c r="BE268" i="5"/>
  <c r="BE270" i="5"/>
  <c r="BE272" i="5"/>
  <c r="BE286" i="5"/>
  <c r="BE289" i="5"/>
  <c r="BE290" i="5"/>
  <c r="BE295" i="5"/>
  <c r="BE305" i="5"/>
  <c r="BE308" i="5"/>
  <c r="BE322" i="5"/>
  <c r="BE327" i="5"/>
  <c r="BE329" i="5"/>
  <c r="BE333" i="5"/>
  <c r="BE341" i="5"/>
  <c r="BE376" i="5"/>
  <c r="BE379" i="5"/>
  <c r="BE392" i="5"/>
  <c r="BE393" i="5"/>
  <c r="BE406" i="5"/>
  <c r="BE89" i="6"/>
  <c r="BE91" i="6"/>
  <c r="BE92" i="6"/>
  <c r="BE103" i="6"/>
  <c r="BE106" i="6"/>
  <c r="BE107" i="6"/>
  <c r="BE108" i="6"/>
  <c r="BE110" i="6"/>
  <c r="BE111" i="6"/>
  <c r="BE115" i="6"/>
  <c r="BE118" i="6"/>
  <c r="BE121" i="6"/>
  <c r="BE125" i="6"/>
  <c r="BE130" i="6"/>
  <c r="BE132" i="6"/>
  <c r="BE134" i="6"/>
  <c r="BE136" i="6"/>
  <c r="BE138" i="6"/>
  <c r="BE142" i="6"/>
  <c r="BE144" i="6"/>
  <c r="BE149" i="6"/>
  <c r="BE152" i="6"/>
  <c r="BE153" i="6"/>
  <c r="BE161" i="6"/>
  <c r="BE162" i="6"/>
  <c r="BE165" i="6"/>
  <c r="BE166" i="6"/>
  <c r="BE168" i="6"/>
  <c r="BE174" i="6"/>
  <c r="E48" i="2"/>
  <c r="BE97" i="2"/>
  <c r="BE109" i="2"/>
  <c r="BE116" i="2"/>
  <c r="BE119" i="2"/>
  <c r="BE124" i="2"/>
  <c r="BE126" i="2"/>
  <c r="BE129" i="2"/>
  <c r="BE135" i="2"/>
  <c r="BE149" i="2"/>
  <c r="BE151" i="2"/>
  <c r="BE153" i="2"/>
  <c r="BE157" i="2"/>
  <c r="BE181" i="2"/>
  <c r="BE185" i="2"/>
  <c r="BE197" i="2"/>
  <c r="BE200" i="2"/>
  <c r="BE204" i="2"/>
  <c r="BE214" i="2"/>
  <c r="BE223" i="2"/>
  <c r="BE237" i="2"/>
  <c r="BE242" i="2"/>
  <c r="BK118" i="2"/>
  <c r="J118" i="2"/>
  <c r="J63" i="2" s="1"/>
  <c r="BE102" i="3"/>
  <c r="BE180" i="3"/>
  <c r="BE182" i="3"/>
  <c r="BE283" i="3"/>
  <c r="BE374" i="3"/>
  <c r="BE391" i="3"/>
  <c r="BE395" i="3"/>
  <c r="BE397" i="3"/>
  <c r="BE404" i="3"/>
  <c r="BE411" i="3"/>
  <c r="BE413" i="3"/>
  <c r="BE416" i="3"/>
  <c r="BE417" i="3"/>
  <c r="BE419" i="3"/>
  <c r="BE426" i="3"/>
  <c r="BE450" i="3"/>
  <c r="BE461" i="3"/>
  <c r="BE470" i="3"/>
  <c r="BE498" i="3"/>
  <c r="BE509" i="3"/>
  <c r="BE527" i="3"/>
  <c r="BE547" i="3"/>
  <c r="BE592" i="3"/>
  <c r="BE602" i="3"/>
  <c r="BE614" i="3"/>
  <c r="BE636" i="3"/>
  <c r="BE639" i="3"/>
  <c r="BE642" i="3"/>
  <c r="BE643" i="3"/>
  <c r="BE645" i="3"/>
  <c r="BE647" i="3"/>
  <c r="BK396" i="3"/>
  <c r="J396" i="3" s="1"/>
  <c r="J65" i="3" s="1"/>
  <c r="BE104" i="4"/>
  <c r="BE107" i="4"/>
  <c r="BE108" i="4"/>
  <c r="BE115" i="4"/>
  <c r="BE123" i="4"/>
  <c r="BE128" i="4"/>
  <c r="BE132" i="4"/>
  <c r="BE139" i="4"/>
  <c r="BE215" i="4"/>
  <c r="BE217" i="4"/>
  <c r="BE219" i="4"/>
  <c r="BE229" i="4"/>
  <c r="BE209" i="5"/>
  <c r="BE238" i="5"/>
  <c r="BE245" i="5"/>
  <c r="BE248" i="5"/>
  <c r="BE250" i="5"/>
  <c r="BE263" i="5"/>
  <c r="BE271" i="5"/>
  <c r="BE276" i="5"/>
  <c r="BE280" i="5"/>
  <c r="BE281" i="5"/>
  <c r="BE283" i="5"/>
  <c r="BE288" i="5"/>
  <c r="BE294" i="5"/>
  <c r="BE301" i="5"/>
  <c r="BE306" i="5"/>
  <c r="BE320" i="5"/>
  <c r="BE334" i="5"/>
  <c r="BE335" i="5"/>
  <c r="BE336" i="5"/>
  <c r="BE343" i="5"/>
  <c r="BE378" i="5"/>
  <c r="BE389" i="5"/>
  <c r="BE390" i="5"/>
  <c r="BE397" i="5"/>
  <c r="BE398" i="5"/>
  <c r="BE400" i="5"/>
  <c r="BE401" i="5"/>
  <c r="BE407" i="5"/>
  <c r="BE418" i="5"/>
  <c r="BE461" i="5"/>
  <c r="BE463" i="5"/>
  <c r="BE100" i="6"/>
  <c r="BE101" i="6"/>
  <c r="BE102" i="6"/>
  <c r="BE109" i="6"/>
  <c r="BE119" i="6"/>
  <c r="BE123" i="6"/>
  <c r="BE129" i="6"/>
  <c r="BE131" i="6"/>
  <c r="BE133" i="6"/>
  <c r="BE137" i="6"/>
  <c r="BE140" i="6"/>
  <c r="BE148" i="6"/>
  <c r="BE154" i="6"/>
  <c r="BE157" i="6"/>
  <c r="BE160" i="6"/>
  <c r="BE176" i="6"/>
  <c r="E48" i="7"/>
  <c r="J52" i="7"/>
  <c r="J54" i="7"/>
  <c r="F55" i="7"/>
  <c r="BE87" i="7"/>
  <c r="BE89" i="7"/>
  <c r="BE91" i="7"/>
  <c r="BE93" i="7"/>
  <c r="BC60" i="1"/>
  <c r="BK86" i="7"/>
  <c r="J86" i="7" s="1"/>
  <c r="J61" i="7" s="1"/>
  <c r="BK88" i="7"/>
  <c r="J88" i="7"/>
  <c r="J62" i="7" s="1"/>
  <c r="BK90" i="7"/>
  <c r="J90" i="7"/>
  <c r="J63" i="7"/>
  <c r="BK92" i="7"/>
  <c r="J92" i="7" s="1"/>
  <c r="J64" i="7" s="1"/>
  <c r="F37" i="4"/>
  <c r="BD57" i="1" s="1"/>
  <c r="F34" i="4"/>
  <c r="BA57" i="1" s="1"/>
  <c r="J34" i="4"/>
  <c r="AW57" i="1" s="1"/>
  <c r="F36" i="5"/>
  <c r="BC58" i="1" s="1"/>
  <c r="F35" i="3"/>
  <c r="BB56" i="1" s="1"/>
  <c r="F35" i="2"/>
  <c r="BB55" i="1" s="1"/>
  <c r="F36" i="3"/>
  <c r="BC56" i="1" s="1"/>
  <c r="J34" i="6"/>
  <c r="AW59" i="1" s="1"/>
  <c r="F37" i="2"/>
  <c r="BD55" i="1" s="1"/>
  <c r="J34" i="2"/>
  <c r="AW55" i="1" s="1"/>
  <c r="F37" i="5"/>
  <c r="BD58" i="1" s="1"/>
  <c r="J34" i="5"/>
  <c r="AW58" i="1" s="1"/>
  <c r="F36" i="6"/>
  <c r="BC59" i="1" s="1"/>
  <c r="F36" i="4"/>
  <c r="BC57" i="1" s="1"/>
  <c r="F35" i="5"/>
  <c r="BB58" i="1" s="1"/>
  <c r="F35" i="7"/>
  <c r="BB60" i="1" s="1"/>
  <c r="F34" i="5"/>
  <c r="BA58" i="1" s="1"/>
  <c r="F34" i="3"/>
  <c r="BA56" i="1" s="1"/>
  <c r="F37" i="6"/>
  <c r="BD59" i="1" s="1"/>
  <c r="F34" i="2"/>
  <c r="BA55" i="1" s="1"/>
  <c r="F34" i="6"/>
  <c r="BA59" i="1" s="1"/>
  <c r="F34" i="7"/>
  <c r="BA60" i="1" s="1"/>
  <c r="F36" i="2"/>
  <c r="BC55" i="1" s="1"/>
  <c r="J34" i="3"/>
  <c r="AW56" i="1" s="1"/>
  <c r="J34" i="7"/>
  <c r="AW60" i="1" s="1"/>
  <c r="F37" i="3"/>
  <c r="BD56" i="1" s="1"/>
  <c r="F35" i="6"/>
  <c r="BB59" i="1" s="1"/>
  <c r="F35" i="4"/>
  <c r="BB57" i="1" s="1"/>
  <c r="F37" i="7"/>
  <c r="BD60" i="1" s="1"/>
  <c r="P103" i="5" l="1"/>
  <c r="P102" i="5"/>
  <c r="AU58" i="1" s="1"/>
  <c r="R87" i="6"/>
  <c r="R95" i="4"/>
  <c r="T95" i="2"/>
  <c r="P87" i="6"/>
  <c r="AU59" i="1" s="1"/>
  <c r="R208" i="4"/>
  <c r="T95" i="4"/>
  <c r="BK95" i="4"/>
  <c r="J95" i="4" s="1"/>
  <c r="J60" i="4" s="1"/>
  <c r="R398" i="3"/>
  <c r="T103" i="5"/>
  <c r="P208" i="4"/>
  <c r="T158" i="2"/>
  <c r="R158" i="2"/>
  <c r="P95" i="2"/>
  <c r="T87" i="6"/>
  <c r="R243" i="5"/>
  <c r="T243" i="5"/>
  <c r="R103" i="5"/>
  <c r="T208" i="4"/>
  <c r="P95" i="4"/>
  <c r="P94" i="4"/>
  <c r="AU57" i="1"/>
  <c r="P158" i="2"/>
  <c r="R95" i="2"/>
  <c r="R94" i="2"/>
  <c r="BK243" i="5"/>
  <c r="J243" i="5" s="1"/>
  <c r="J66" i="5" s="1"/>
  <c r="T398" i="3"/>
  <c r="P398" i="3"/>
  <c r="T96" i="3"/>
  <c r="T95" i="3" s="1"/>
  <c r="R96" i="3"/>
  <c r="R95" i="3"/>
  <c r="P96" i="3"/>
  <c r="P95" i="3" s="1"/>
  <c r="AU56" i="1" s="1"/>
  <c r="BK158" i="2"/>
  <c r="J158" i="2" s="1"/>
  <c r="J67" i="2" s="1"/>
  <c r="BK96" i="3"/>
  <c r="J96" i="3"/>
  <c r="J60" i="3" s="1"/>
  <c r="BK648" i="3"/>
  <c r="J648" i="3"/>
  <c r="J74" i="3"/>
  <c r="J96" i="4"/>
  <c r="J61" i="4" s="1"/>
  <c r="J244" i="5"/>
  <c r="J67" i="5"/>
  <c r="J460" i="5"/>
  <c r="J82" i="5" s="1"/>
  <c r="BK95" i="2"/>
  <c r="BK94" i="2"/>
  <c r="J94" i="2" s="1"/>
  <c r="J59" i="2" s="1"/>
  <c r="BK398" i="3"/>
  <c r="J398" i="3"/>
  <c r="J66" i="3" s="1"/>
  <c r="BK183" i="6"/>
  <c r="J183" i="6"/>
  <c r="J66" i="6"/>
  <c r="BK103" i="5"/>
  <c r="J103" i="5" s="1"/>
  <c r="J60" i="5" s="1"/>
  <c r="BK208" i="4"/>
  <c r="J208" i="4" s="1"/>
  <c r="J71" i="4" s="1"/>
  <c r="BK87" i="6"/>
  <c r="J87" i="6"/>
  <c r="J59" i="6" s="1"/>
  <c r="BK85" i="7"/>
  <c r="J85" i="7"/>
  <c r="J60" i="7"/>
  <c r="F33" i="2"/>
  <c r="AZ55" i="1" s="1"/>
  <c r="J33" i="7"/>
  <c r="AV60" i="1" s="1"/>
  <c r="AT60" i="1" s="1"/>
  <c r="BA54" i="1"/>
  <c r="W30" i="1"/>
  <c r="BD54" i="1"/>
  <c r="W33" i="1"/>
  <c r="J33" i="4"/>
  <c r="AV57" i="1"/>
  <c r="AT57" i="1" s="1"/>
  <c r="J33" i="6"/>
  <c r="AV59" i="1" s="1"/>
  <c r="AT59" i="1" s="1"/>
  <c r="F33" i="7"/>
  <c r="AZ60" i="1"/>
  <c r="F33" i="6"/>
  <c r="AZ59" i="1"/>
  <c r="J33" i="3"/>
  <c r="AV56" i="1" s="1"/>
  <c r="AT56" i="1" s="1"/>
  <c r="BB54" i="1"/>
  <c r="AX54" i="1"/>
  <c r="F33" i="5"/>
  <c r="AZ58" i="1" s="1"/>
  <c r="BC54" i="1"/>
  <c r="W32" i="1"/>
  <c r="F33" i="4"/>
  <c r="AZ57" i="1" s="1"/>
  <c r="J33" i="2"/>
  <c r="AV55" i="1"/>
  <c r="AT55" i="1"/>
  <c r="F33" i="3"/>
  <c r="AZ56" i="1" s="1"/>
  <c r="J33" i="5"/>
  <c r="AV58" i="1" s="1"/>
  <c r="AT58" i="1" s="1"/>
  <c r="R102" i="5" l="1"/>
  <c r="T102" i="5"/>
  <c r="T94" i="4"/>
  <c r="T94" i="2"/>
  <c r="R94" i="4"/>
  <c r="P94" i="2"/>
  <c r="AU55" i="1"/>
  <c r="AU54" i="1" s="1"/>
  <c r="J95" i="2"/>
  <c r="J60" i="2" s="1"/>
  <c r="BK102" i="5"/>
  <c r="J102" i="5"/>
  <c r="BK95" i="3"/>
  <c r="J95" i="3" s="1"/>
  <c r="J59" i="3" s="1"/>
  <c r="BK94" i="4"/>
  <c r="J94" i="4" s="1"/>
  <c r="J59" i="4" s="1"/>
  <c r="BK84" i="7"/>
  <c r="J84" i="7"/>
  <c r="J30" i="7" s="1"/>
  <c r="AG60" i="1" s="1"/>
  <c r="AN60" i="1" s="1"/>
  <c r="J30" i="2"/>
  <c r="AG55" i="1"/>
  <c r="AN55" i="1"/>
  <c r="J30" i="5"/>
  <c r="AG58" i="1" s="1"/>
  <c r="AN58" i="1" s="1"/>
  <c r="J30" i="6"/>
  <c r="AG59" i="1"/>
  <c r="AN59" i="1" s="1"/>
  <c r="AZ54" i="1"/>
  <c r="AV54" i="1"/>
  <c r="AK29" i="1"/>
  <c r="AY54" i="1"/>
  <c r="W31" i="1"/>
  <c r="AW54" i="1"/>
  <c r="AK30" i="1"/>
  <c r="J39" i="2" l="1"/>
  <c r="J39" i="5"/>
  <c r="J59" i="5"/>
  <c r="J39" i="6"/>
  <c r="J59" i="7"/>
  <c r="J39" i="7"/>
  <c r="W29" i="1"/>
  <c r="J30" i="3"/>
  <c r="AG56" i="1" s="1"/>
  <c r="AN56" i="1" s="1"/>
  <c r="J30" i="4"/>
  <c r="AG57" i="1" s="1"/>
  <c r="AN57" i="1" s="1"/>
  <c r="AT54" i="1"/>
  <c r="J39" i="4" l="1"/>
  <c r="J39" i="3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<sst xmlns="http://schemas.openxmlformats.org/spreadsheetml/2006/main" count="15179" uniqueCount="2095">
  <si>
    <t>Export Komplet</t>
  </si>
  <si>
    <t>VZ</t>
  </si>
  <si>
    <t>2.0</t>
  </si>
  <si>
    <t>ZAMOK</t>
  </si>
  <si>
    <t>False</t>
  </si>
  <si>
    <t>{a3a7a6fd-dced-4052-acbe-7acbdf83dfd1}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</si>
  <si>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</si>
  <si>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</si>
  <si>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</si>
  <si>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</si>
  <si>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</si>
  <si>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</si>
  <si>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</si>
  <si>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</si>
  <si>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</si>
  <si>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</si>
  <si>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</si>
  <si>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Votice ON - oprava</t>
  </si>
  <si>
    <t>KSO:</t>
  </si>
  <si>
    <t/>
  </si>
  <si>
    <t>CC-CZ:</t>
  </si>
  <si>
    <t>Místo:</t>
  </si>
  <si>
    <t>Votice</t>
  </si>
  <si>
    <t>Datum:</t>
  </si>
  <si>
    <t>20. 2. 2020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</si>
  <si>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</si>
  <si>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</si>
  <si>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</si>
  <si>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</si>
  <si>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</si>
  <si>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</si>
  <si>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</si>
  <si>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</si>
  <si>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</si>
  <si>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</si>
  <si>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</si>
  <si>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</si>
  <si>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K. Svobodová, L. Malý, SEE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</si>
  <si>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</si>
  <si>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</si>
  <si>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</si>
  <si>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</si>
  <si>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</si>
  <si>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</si>
  <si>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</si>
  <si>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</si>
  <si>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</si>
  <si>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</si>
  <si>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</si>
  <si>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</si>
  <si>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</si>
  <si>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</si>
  <si>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</si>
  <si>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</si>
  <si>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</si>
  <si>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</si>
  <si>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</si>
  <si>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</si>
  <si>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</si>
  <si>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</si>
  <si>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</si>
  <si>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</si>
  <si>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</si>
  <si>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</si>
  <si>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</si>
  <si>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</si>
  <si>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</si>
  <si>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</si>
  <si>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</si>
  <si>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</si>
  <si>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</si>
  <si>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</si>
  <si>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</si>
  <si>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</si>
  <si>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</si>
  <si>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</si>
  <si>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</si>
  <si>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</si>
  <si>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</si>
  <si>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</si>
  <si>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čekárenského přístřešku</t>
  </si>
  <si>
    <t>STA</t>
  </si>
  <si>
    <t>1</t>
  </si>
  <si>
    <t>{f9db7fba-9afb-483b-b174-22c94cc080b8}</t>
  </si>
  <si>
    <t>2</t>
  </si>
  <si>
    <t>SO.02</t>
  </si>
  <si>
    <t>Oprava vnějšího pláště budovy a oplechování střechy</t>
  </si>
  <si>
    <t>{3a29b899-6660-4173-9cc2-fa931c66e8a1}</t>
  </si>
  <si>
    <t>SO.03</t>
  </si>
  <si>
    <t>Venkovní opravy</t>
  </si>
  <si>
    <t>{534fcb48-f46c-4ae6-9595-f2697bc7fa04}</t>
  </si>
  <si>
    <t>SO.04</t>
  </si>
  <si>
    <t>Vnitřní opravy</t>
  </si>
  <si>
    <t>{a805ee00-cce9-426b-8d5e-1c3a8299fd89}</t>
  </si>
  <si>
    <t>SO.05</t>
  </si>
  <si>
    <t>Elektroinstalace</t>
  </si>
  <si>
    <t>{d3245efe-32be-4dfe-8fdf-df5f672474f2}</t>
  </si>
  <si>
    <t>SO.06</t>
  </si>
  <si>
    <t>VRN</t>
  </si>
  <si>
    <t>{44fa96ed-60b5-427d-80c6-d1a3226a63fc}</t>
  </si>
  <si>
    <t>KRYCÍ LIST SOUPISU PRACÍ</t>
  </si>
  <si>
    <t>Objekt:</t>
  </si>
  <si>
    <t>SO.01 - Oprava čekárenského přístřešku</t>
  </si>
  <si>
    <t>K. Svobodová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</si>
  <si>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</si>
  <si>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</si>
  <si>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</si>
  <si>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</si>
  <si>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</si>
  <si>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</si>
  <si>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</si>
  <si>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</si>
  <si>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</si>
  <si>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</si>
  <si>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</si>
  <si>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</si>
  <si>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</si>
  <si>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</si>
  <si>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</si>
  <si>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</si>
  <si>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</si>
  <si>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</si>
  <si>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0 -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</si>
  <si>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</si>
  <si>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</si>
  <si>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</si>
  <si>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</si>
  <si>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</si>
  <si>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</si>
  <si>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</si>
  <si>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</si>
  <si>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</si>
  <si>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</si>
  <si>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</si>
  <si>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</si>
  <si>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</si>
  <si>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</si>
  <si>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</si>
  <si>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</si>
  <si>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</si>
  <si>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</si>
  <si>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</si>
  <si>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</si>
  <si>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</si>
  <si>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4</t>
  </si>
  <si>
    <t>-40740677</t>
  </si>
  <si>
    <t>VV</t>
  </si>
  <si>
    <t>4*34,6</t>
  </si>
  <si>
    <t>2,5*3,2</t>
  </si>
  <si>
    <t>0,45*0,9*2+1,6*0,45+1,3*0,45+1,3*0,45+1,3*0,45</t>
  </si>
  <si>
    <t>Součet</t>
  </si>
  <si>
    <t>113107421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</si>
  <si>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do 100 mm</t>
  </si>
  <si>
    <t>554460629</t>
  </si>
  <si>
    <t>3</t>
  </si>
  <si>
    <t>113204111</t>
  </si>
  <si>
    <t>Vytrhání obrub s vybouráním lože, s přemístěním hmot na skládku na vzdálenost do 3 m nebo s naložením na dopravní prostředek záhonových</t>
  </si>
  <si>
    <t>m</t>
  </si>
  <si>
    <t>1168619479</t>
  </si>
  <si>
    <t>35+2,5+2,5</t>
  </si>
  <si>
    <t>5</t>
  </si>
  <si>
    <t>Komunikace pozemní</t>
  </si>
  <si>
    <t>564720011</t>
  </si>
  <si>
    <t>Podklad nebo kryt z kameniva hrubého drceného vel. 8-16 mm s rozprostřením a zhutněním, po zhutnění tl. 80 mm</t>
  </si>
  <si>
    <t>595538717</t>
  </si>
  <si>
    <t>564760111</t>
  </si>
  <si>
    <t>Podklad nebo kryt z kameniva hrubého drceného vel. 16-32 mm s rozprostřením a zhutněním, po zhutnění tl. 200 mm</t>
  </si>
  <si>
    <t>-748776681</t>
  </si>
  <si>
    <t>6</t>
  </si>
  <si>
    <t>596841222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</si>
  <si>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přes 100 do 300 m2</t>
  </si>
  <si>
    <t>1451494925</t>
  </si>
  <si>
    <t>7</t>
  </si>
  <si>
    <t>M</t>
  </si>
  <si>
    <t>5924600R</t>
  </si>
  <si>
    <t xml:space="preserve">dlažba plošná betonová terasová reliéfní impregnovaná LAURIA PCT 400x400x40mm </t>
  </si>
  <si>
    <t>8</t>
  </si>
  <si>
    <t>1670697623</t>
  </si>
  <si>
    <t>P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</si>
  <si>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</si>
  <si>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Úpravy povrchů, podlahy a osazování výplní</t>
  </si>
  <si>
    <t>629991001</t>
  </si>
  <si>
    <t>Zakrytí vnějších ploch před znečištěním včetně pozdějšího odkrytí ploch podélných rovných (např. chodníků) fólií položenou volně</t>
  </si>
  <si>
    <t>-907451500</t>
  </si>
  <si>
    <t>9</t>
  </si>
  <si>
    <t>Ostatní konstrukce a práce, bourání</t>
  </si>
  <si>
    <t>916331112</t>
  </si>
  <si>
    <t>Osazení zahradního obrubníku betonového s ložem tl. od 50 do 100 mm z betonu prostého tř. C 12/15 s boční opěrou z betonu prostého tř. C 12/15</t>
  </si>
  <si>
    <t>738175456</t>
  </si>
  <si>
    <t>10</t>
  </si>
  <si>
    <t>59217001</t>
  </si>
  <si>
    <t>obrubník betonový zahradní 1000x50x250mm</t>
  </si>
  <si>
    <t>94591047</t>
  </si>
  <si>
    <t>11</t>
  </si>
  <si>
    <t>935113111</t>
  </si>
  <si>
    <t>Osazení odvodňovacího žlabu s krycím roštem polymerbetonového šířky do 200 mm</t>
  </si>
  <si>
    <t>1421029890</t>
  </si>
  <si>
    <t>12</t>
  </si>
  <si>
    <t>59227006</t>
  </si>
  <si>
    <t>žlab odvodňovací polymerbetonový se spádem dna 0,5% 1000x130x155/160mm</t>
  </si>
  <si>
    <t>-561331089</t>
  </si>
  <si>
    <t>13</t>
  </si>
  <si>
    <t>961044111</t>
  </si>
  <si>
    <t>Bourání základů z betonu prostého</t>
  </si>
  <si>
    <t>m3</t>
  </si>
  <si>
    <t>16</t>
  </si>
  <si>
    <t>141250871</t>
  </si>
  <si>
    <t>0,8*0,3*0,2*4</t>
  </si>
  <si>
    <t>14</t>
  </si>
  <si>
    <t>9660082111</t>
  </si>
  <si>
    <t>Bourání zapuštěné betonové čistící zóny s kamennou obrubou a ocelovým roštem</t>
  </si>
  <si>
    <t>ks</t>
  </si>
  <si>
    <t>646247021</t>
  </si>
  <si>
    <t>966008221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</si>
  <si>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</si>
  <si>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1474019205</t>
  </si>
  <si>
    <t>966071111</t>
  </si>
  <si>
    <t>Demontáž ocelových konstrukcí profilů hmotnosti do 13 kg/m, hmotnosti konstrukce do 5 t</t>
  </si>
  <si>
    <t>t</t>
  </si>
  <si>
    <t>883755158</t>
  </si>
  <si>
    <t>40*4,35*5,94</t>
  </si>
  <si>
    <t>5*34,6*8,3</t>
  </si>
  <si>
    <t>Mezisoučet</t>
  </si>
  <si>
    <t>2469,46/1000</t>
  </si>
  <si>
    <t>17</t>
  </si>
  <si>
    <t>966071121</t>
  </si>
  <si>
    <t>Demontáž ocelových konstrukcí profilů hmotnosti přes 13 do 30 kg/m, hmotnosti konstrukce do 5 t</t>
  </si>
  <si>
    <t>-1772032449</t>
  </si>
  <si>
    <t>4*3,2*26,2+10*4,35*21,9</t>
  </si>
  <si>
    <t>1288,01/1000</t>
  </si>
  <si>
    <t>18</t>
  </si>
  <si>
    <t>966071131</t>
  </si>
  <si>
    <t>Demontáž ocelových konstrukcí profilů hmotnosti přes 30 kg/m, hmotnosti konstrukce do 5 t</t>
  </si>
  <si>
    <t>-740221509</t>
  </si>
  <si>
    <t>2*34,6*31,1</t>
  </si>
  <si>
    <t>2152,12/1000</t>
  </si>
  <si>
    <t>19</t>
  </si>
  <si>
    <t>966079871</t>
  </si>
  <si>
    <t>Přerušení různých ocelových profilů průřezu do 400 mm2</t>
  </si>
  <si>
    <t>kus</t>
  </si>
  <si>
    <t>1714540018</t>
  </si>
  <si>
    <t>997</t>
  </si>
  <si>
    <t>Přesun sutě</t>
  </si>
  <si>
    <t>20</t>
  </si>
  <si>
    <t>997013.R</t>
  </si>
  <si>
    <t>Odvoz výzisku z železného šrotu na místo určené objednatelem do 20 km se složením.Hospodaření s vyzískaným materiálem (mimo odpad) bude prováděno v souladu se Směrnicí SŽDC č. 42 ze dne 7.1.2013." - Benešov</t>
  </si>
  <si>
    <t>-1708318544</t>
  </si>
  <si>
    <t>Poznámka k položce:_x000D_
Dopravní náklady jsou zahrnuty v položkách přesunu, cena bude ouze za vytřídění a uložení</t>
  </si>
  <si>
    <t>997013112</t>
  </si>
  <si>
    <t>Vnitrostaveništní doprava suti a vybouraných hmot vodorovně do 50 m svisle s použitím mechanizace pro budovy a haly výšky přes 6 do 9 m</t>
  </si>
  <si>
    <t>1297209971</t>
  </si>
  <si>
    <t>22</t>
  </si>
  <si>
    <t>997013501</t>
  </si>
  <si>
    <t>Odvoz suti a vybouraných hmot na skládku nebo meziskládku se složením, na vzdálenost do 1 km</t>
  </si>
  <si>
    <t>1631238352</t>
  </si>
  <si>
    <t>23</t>
  </si>
  <si>
    <t>997013509</t>
  </si>
  <si>
    <t>Odvoz suti a vybouraných hmot na skládku nebo meziskládku se složením, na vzdálenost Příplatek k ceně za každý další i započatý 1 km přes 1 km</t>
  </si>
  <si>
    <t>-1639475141</t>
  </si>
  <si>
    <t>78,698*23 'Přepočtené koeficientem množství</t>
  </si>
  <si>
    <t>24</t>
  </si>
  <si>
    <t>997013801</t>
  </si>
  <si>
    <t>Poplatek za uložení stavebního odpadu na skládce (skládkovné) z prostého betonu zatříděného do Katalogu odpadů pod kódem 170 101</t>
  </si>
  <si>
    <t>-2138423142</t>
  </si>
  <si>
    <t>25</t>
  </si>
  <si>
    <t>997013821</t>
  </si>
  <si>
    <t>Poplatek za uložení stavebního odpadu na skládce (skládkovné) ze stavebních materiálů obsahujících azbest zatříděných do Katalogu odpadů pod kódem 170 605</t>
  </si>
  <si>
    <t>-1385886235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</si>
  <si>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</si>
  <si>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</si>
  <si>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</si>
  <si>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-1874862597</t>
  </si>
  <si>
    <t>72,839-3,2-36,130-26,92</t>
  </si>
  <si>
    <t>27</t>
  </si>
  <si>
    <t>997221855</t>
  </si>
  <si>
    <t>Poplatek za uložení stavebního odpadu na skládce (skládkovné) zeminy a kameniva zatříděného do Katalogu odpadů pod kódem 170 504</t>
  </si>
  <si>
    <t>1700988788</t>
  </si>
  <si>
    <t>26,92</t>
  </si>
  <si>
    <t>998</t>
  </si>
  <si>
    <t>Přesun hmot</t>
  </si>
  <si>
    <t>28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</si>
  <si>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</si>
  <si>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</si>
  <si>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-334677089</t>
  </si>
  <si>
    <t>29</t>
  </si>
  <si>
    <t>998223011</t>
  </si>
  <si>
    <t>Přesun hmot pro pozemní komunikace s krytem dlážděným dopravní vzdálenost do 200 m jakékoliv délky objektu</t>
  </si>
  <si>
    <t>-1082153590</t>
  </si>
  <si>
    <t>PSV</t>
  </si>
  <si>
    <t>Práce a dodávky PSV</t>
  </si>
  <si>
    <t>721</t>
  </si>
  <si>
    <t>Zdravotechnika - vnitřní kanalizace</t>
  </si>
  <si>
    <t>30</t>
  </si>
  <si>
    <t>721241102</t>
  </si>
  <si>
    <t>Lapače střešních splavenin litinové DN 125</t>
  </si>
  <si>
    <t>-1134279162</t>
  </si>
  <si>
    <t>31</t>
  </si>
  <si>
    <t>998721202</t>
  </si>
  <si>
    <t>Přesun hmot pro vnitřní kanalizace stanovený procentní sazbou (%) z ceny vodorovná dopravní vzdálenost do 50 m v objektech výšky přes 6 do 12 m</t>
  </si>
  <si>
    <t>%</t>
  </si>
  <si>
    <t>-617842166</t>
  </si>
  <si>
    <t>762</t>
  </si>
  <si>
    <t>Konstrukce tesařské</t>
  </si>
  <si>
    <t>32</t>
  </si>
  <si>
    <t>762082230</t>
  </si>
  <si>
    <t>Práce společné pro tesařské konstrukce profilování zhlaví trámů a ozdobných konců jednoduché seříznutí dvěma řezy, plochy přes 160 do 320 cm2</t>
  </si>
  <si>
    <t>1436698808</t>
  </si>
  <si>
    <t>33</t>
  </si>
  <si>
    <t>762332532</t>
  </si>
  <si>
    <t>Montáž vázaných konstrukcí krovů střech pultových, sedlových, valbových, stanových čtvercového nebo obdélníkového půdorysu, z řeziva hoblovaného průřezové plochy přes 120 do 224 cm2</t>
  </si>
  <si>
    <t>-2018774620</t>
  </si>
  <si>
    <t>(11*3,5+4,4*30)+(1,2*2*11)</t>
  </si>
  <si>
    <t>34</t>
  </si>
  <si>
    <t>60512131</t>
  </si>
  <si>
    <t>hranol stavební řezivo průřezu do 224cm2 dl 6-8m</t>
  </si>
  <si>
    <t>-2105544068</t>
  </si>
  <si>
    <t>(11*3,5+4,4*30+11*2*1,2)*0,0224</t>
  </si>
  <si>
    <t>4,411*1,1 'Přepočtené koeficientem množství</t>
  </si>
  <si>
    <t>35</t>
  </si>
  <si>
    <t>762332533</t>
  </si>
  <si>
    <t>Montáž vázaných konstrukcí krovů střech pultových, sedlových, valbových, stanových čtvercového nebo obdélníkového půdorysu, z řeziva hoblovaného průřezové plochy přes 224 do 288 cm2</t>
  </si>
  <si>
    <t>-599709266</t>
  </si>
  <si>
    <t>35,2*2</t>
  </si>
  <si>
    <t>36</t>
  </si>
  <si>
    <t>60512136</t>
  </si>
  <si>
    <t>hranol stavební řezivo průřezu do 288cm2 dl 6-8m</t>
  </si>
  <si>
    <t>2102196248</t>
  </si>
  <si>
    <t>35,2*2*0,0288</t>
  </si>
  <si>
    <t>2,028*1,1 'Přepočtené koeficientem množství</t>
  </si>
  <si>
    <t>37</t>
  </si>
  <si>
    <t>762333131.1</t>
  </si>
  <si>
    <t xml:space="preserve">Příplatek za profilaci nosných částí krovů </t>
  </si>
  <si>
    <t>1976586358</t>
  </si>
  <si>
    <t>11*3,5+4,4*30+11*2*1,2</t>
  </si>
  <si>
    <t>38</t>
  </si>
  <si>
    <t>762341260</t>
  </si>
  <si>
    <t>Bednění a laťování montáž bednění střech rovných a šikmých sklonu do 60° s vyřezáním otvorů z palubek</t>
  </si>
  <si>
    <t>-1444112236</t>
  </si>
  <si>
    <t>4,35*35,2</t>
  </si>
  <si>
    <t>39</t>
  </si>
  <si>
    <t>61191185</t>
  </si>
  <si>
    <t>palubky podlahové SM 28x146mm A/B</t>
  </si>
  <si>
    <t>-2131982169</t>
  </si>
  <si>
    <t>153,12*1,05 'Přepočtené koeficientem množství</t>
  </si>
  <si>
    <t>40</t>
  </si>
  <si>
    <t>762395000</t>
  </si>
  <si>
    <t>Spojovací prostředky krovů, bednění a laťování, nadstřešních konstrukcí svory, prkna, hřebíky, pásová ocel, vruty</t>
  </si>
  <si>
    <t>1837014688</t>
  </si>
  <si>
    <t>160,776*0,019</t>
  </si>
  <si>
    <t>2,231+4,852</t>
  </si>
  <si>
    <t>41</t>
  </si>
  <si>
    <t>998762102</t>
  </si>
  <si>
    <t>Přesun hmot pro konstrukce tesařské stanovený z hmotnosti přesunovaného materiálu vodorovná dopravní vzdálenost do 50 m v objektech výšky přes 6 do 12 m</t>
  </si>
  <si>
    <t>456243387</t>
  </si>
  <si>
    <t>764</t>
  </si>
  <si>
    <t>Konstrukce klempířské</t>
  </si>
  <si>
    <t>42</t>
  </si>
  <si>
    <t>764002414</t>
  </si>
  <si>
    <t>Montáž strukturované oddělovací rohože jakékoli rš</t>
  </si>
  <si>
    <t>-1236421160</t>
  </si>
  <si>
    <t>43</t>
  </si>
  <si>
    <t>28329223</t>
  </si>
  <si>
    <t>fólie difuzně propustné s nakašírovanou strukturovanou rohoží pod hladkou plechovou krytinu</t>
  </si>
  <si>
    <t>-590721045</t>
  </si>
  <si>
    <t>153,12*1,15 'Přepočtené koeficientem množství</t>
  </si>
  <si>
    <t>44</t>
  </si>
  <si>
    <t>764004801</t>
  </si>
  <si>
    <t>Demontáž klempířských konstrukcí žlabu podokapního do suti</t>
  </si>
  <si>
    <t>1982115832</t>
  </si>
  <si>
    <t>45</t>
  </si>
  <si>
    <t>764004861</t>
  </si>
  <si>
    <t>Demontáž klempířských konstrukcí svodu do suti</t>
  </si>
  <si>
    <t>-2044404735</t>
  </si>
  <si>
    <t>46</t>
  </si>
  <si>
    <t>764111641</t>
  </si>
  <si>
    <t>Krytina ze svitků nebo z taškových tabulí z pozinkovaného plechu s povrchovou úpravou s úpravou u okapů, prostupů a výčnělků střechy rovné drážkováním ze svitků do rš 670 mm, sklon střechy do 30°</t>
  </si>
  <si>
    <t>1828537222</t>
  </si>
  <si>
    <t>47</t>
  </si>
  <si>
    <t>764212662</t>
  </si>
  <si>
    <t>Oplechování střešních prvků z pozinkovaného plechu s povrchovou úpravou okapu okapovým plechem střechy rovné rš 200 mm</t>
  </si>
  <si>
    <t>-1138627544</t>
  </si>
  <si>
    <t>48</t>
  </si>
  <si>
    <t>764311614</t>
  </si>
  <si>
    <t>Lemování zdí z pozinkovaného plechu s povrchovou úpravou boční nebo horní rovné, střech s krytinou skládanou mimo prejzovou rš 330 mm</t>
  </si>
  <si>
    <t>-1223501544</t>
  </si>
  <si>
    <t>35,2+4,35+4,35</t>
  </si>
  <si>
    <t>49</t>
  </si>
  <si>
    <t>764511602</t>
  </si>
  <si>
    <t>Žlab podokapní z pozinkovaného plechu s povrchovou úpravou včetně háků a čel půlkruhový rš 330 mm</t>
  </si>
  <si>
    <t>1210281057</t>
  </si>
  <si>
    <t>50</t>
  </si>
  <si>
    <t>764511642</t>
  </si>
  <si>
    <t>Žlab podokapní z pozinkovaného plechu s povrchovou úpravou včetně háků a čel kotlík oválný (trychtýřový), rš žlabu/průměr svodu 330/100 mm</t>
  </si>
  <si>
    <t>-1776025500</t>
  </si>
  <si>
    <t>51</t>
  </si>
  <si>
    <t>764518622</t>
  </si>
  <si>
    <t>Svod z pozinkovaného plechu s upraveným povrchem včetně objímek, kolen a odskoků kruhový, průměru 100 mm</t>
  </si>
  <si>
    <t>707220064</t>
  </si>
  <si>
    <t>3*3,5</t>
  </si>
  <si>
    <t>52</t>
  </si>
  <si>
    <t>998764102</t>
  </si>
  <si>
    <t>Přesun hmot pro konstrukce klempířské stanovený z hmotnosti přesunovaného materiálu vodorovná dopravní vzdálenost do 50 m v objektech výšky přes 6 do 12 m</t>
  </si>
  <si>
    <t>443681674</t>
  </si>
  <si>
    <t>765</t>
  </si>
  <si>
    <t>Krytina skládaná</t>
  </si>
  <si>
    <t>53</t>
  </si>
  <si>
    <t>765131000.1</t>
  </si>
  <si>
    <t xml:space="preserve">Práce se škodlivými materiály - příplatek za práci s azbestem (kontrolované pásmo, hygienická smyčka, dekontaminace konstrukcí, ochranné prostředky, filtrace), ohlášení těchto prací na příslušných úřadech </t>
  </si>
  <si>
    <t>kpl</t>
  </si>
  <si>
    <t>478018264</t>
  </si>
  <si>
    <t>54</t>
  </si>
  <si>
    <t>765131851</t>
  </si>
  <si>
    <t>Demontáž vláknocementové krytiny vlnité sklonu do 30° do suti</t>
  </si>
  <si>
    <t>-1184890614</t>
  </si>
  <si>
    <t>767</t>
  </si>
  <si>
    <t>Konstrukce zámečnické</t>
  </si>
  <si>
    <t>55</t>
  </si>
  <si>
    <t>767531111</t>
  </si>
  <si>
    <t>Montáž vstupních čistících zón z rohoží kovových nebo plastových</t>
  </si>
  <si>
    <t>171817435</t>
  </si>
  <si>
    <t>56</t>
  </si>
  <si>
    <t>69752004</t>
  </si>
  <si>
    <t>rohož vstupní provedení hliník standard 17 mm</t>
  </si>
  <si>
    <t>1925032122</t>
  </si>
  <si>
    <t>57</t>
  </si>
  <si>
    <t>767531121</t>
  </si>
  <si>
    <t>Montáž vstupních čistících zón z rohoží osazení rámu mosazného nebo hliníkového zapuštěného z L profilů</t>
  </si>
  <si>
    <t>184431771</t>
  </si>
  <si>
    <t>(0,45+0,9)*2*2+(1,6+0,45)*2+(1,3+0,45)*2+(1,3+0,45)*2+(1,3+0,45)*2</t>
  </si>
  <si>
    <t>58</t>
  </si>
  <si>
    <t>69752160</t>
  </si>
  <si>
    <t>rám pro zapuštění profil L-30/30 25/25 20/30 15/30-Al</t>
  </si>
  <si>
    <t>114304009</t>
  </si>
  <si>
    <t>59</t>
  </si>
  <si>
    <t>998767202</t>
  </si>
  <si>
    <t>Přesun hmot pro zámečnické konstrukce stanovený procentní sazbou (%) z ceny vodorovná dopravní vzdálenost do 50 m v objektech výšky přes 6 do 12 m</t>
  </si>
  <si>
    <t>718178797</t>
  </si>
  <si>
    <t>783</t>
  </si>
  <si>
    <t>Dokončovací práce - nátěry</t>
  </si>
  <si>
    <t>60</t>
  </si>
  <si>
    <t>783201201</t>
  </si>
  <si>
    <t>Příprava podkladu tesařských konstrukcí před provedením nátěru broušení</t>
  </si>
  <si>
    <t>-534636340</t>
  </si>
  <si>
    <t>35,2*2*(0,18+0,16+0,18+0,16)</t>
  </si>
  <si>
    <t>11*3,5*(0,16+0,14+0,16+0,14)</t>
  </si>
  <si>
    <t>4,4*30*(0,16+0,14+0,16+0,14)</t>
  </si>
  <si>
    <t>11*2*1,2*(0,16+0,14+0,16+0,14)</t>
  </si>
  <si>
    <t>61</t>
  </si>
  <si>
    <t>783213021</t>
  </si>
  <si>
    <t>Napouštěcí nátěr tesařských prvků proti dřevokazným houbám, hmyzu a plísním nezabudovaných do konstrukce dvojnásobný syntetický</t>
  </si>
  <si>
    <t>-1459659325</t>
  </si>
  <si>
    <t>153,12*2</t>
  </si>
  <si>
    <t>62</t>
  </si>
  <si>
    <t>783218111</t>
  </si>
  <si>
    <t>Lazurovací nátěr tesařských konstrukcí dvojnásobný syntetický</t>
  </si>
  <si>
    <t>1676305342</t>
  </si>
  <si>
    <t>63</t>
  </si>
  <si>
    <t>783232101</t>
  </si>
  <si>
    <t>Tmelení tesařských konstrukcí lokální, včetně přebroušení tmelených míst rozsahu do 10% plochy, tmelem epoxidovým</t>
  </si>
  <si>
    <t>716606004</t>
  </si>
  <si>
    <t>166,012</t>
  </si>
  <si>
    <t>Mobiliář</t>
  </si>
  <si>
    <t>64</t>
  </si>
  <si>
    <t>0001</t>
  </si>
  <si>
    <t>D+M venkovní lavice, vel. 1300/500, vč povrchové úpravy - viz TZ</t>
  </si>
  <si>
    <t>459567014</t>
  </si>
  <si>
    <t>Poznámka k položce:_x000D_
Lavice budou v antivandal provedení a zabezpečeny proti odcizení_x000D_
pevným přikotvením chem. kotvou do bet. podkladu._x000D_
_x000D_
Provedení dle sm. SŽDC PO-20/2019-GŘ - „Moderní design a_x000D_
architektura nádraží a zastávek ČR – Mobiliář“_x000D_
_x000D_
čj. 62741/2019-SŽDC-GŘ-O23 ze dne 23. 10. 2019</t>
  </si>
  <si>
    <t>65</t>
  </si>
  <si>
    <t>0002</t>
  </si>
  <si>
    <t>D+M odpadkové koše, ocelový plech, vel. 500x250</t>
  </si>
  <si>
    <t>-488119892</t>
  </si>
  <si>
    <t xml:space="preserve">Poznámka k položce:_x000D_
koše budou v antivandal provedení a zabezpečeny proti krádeži ukotvením na chem. kotvu k bet. podkladu - dle vyjádření zástupce investora na místě._x000D_
_x000D_
Provedení dle sm. SŽDC PO-20/2019-GŘ - „Moderní design a architektura nádraží a zastávek ČR – Mobiliář“ _x000D_
_x000D_
čj. 62741/2019-SŽDC-GŘ-O23 ze dne 23. 10. 2019"_x000D_
</t>
  </si>
  <si>
    <t>66</t>
  </si>
  <si>
    <t>0003</t>
  </si>
  <si>
    <t>Odvoz a likvidace stávajícího mobiliáře</t>
  </si>
  <si>
    <t>832323241</t>
  </si>
  <si>
    <t>SO.02 - Oprava vnějšího pláště budovy a oplechování střechy</t>
  </si>
  <si>
    <t xml:space="preserve">    3 - Svislé a kompletní konstrukce</t>
  </si>
  <si>
    <t xml:space="preserve">    742 - Elektroinstalace - slaboproud - příprava kamery</t>
  </si>
  <si>
    <t xml:space="preserve">    766 - Konstrukce truhlářské</t>
  </si>
  <si>
    <t>M - Práce a dodávky M</t>
  </si>
  <si>
    <t xml:space="preserve">    22-M - Montáže technologických zařízení pro dopravní stavby</t>
  </si>
  <si>
    <t>Svislé a kompletní konstrukce</t>
  </si>
  <si>
    <t>311272121</t>
  </si>
  <si>
    <t>Zdivo z pórobetonových tvárnic na tenké maltové lože, tl. zdiva 250 mm pevnost tvárnic do P2, objemová hmotnost do 450 kg/m3 na pero a drážku</t>
  </si>
  <si>
    <t>1663392740</t>
  </si>
  <si>
    <t>1,2*2,12</t>
  </si>
  <si>
    <t>313232014.1</t>
  </si>
  <si>
    <t>Oprava zdiva obkladového z cihel lícových, včetně spárování pevnosti P 60, na maltu MVC dl. 290mm ( český formát 290x140x65 mm) plných</t>
  </si>
  <si>
    <t>soubor</t>
  </si>
  <si>
    <t>-2012759448</t>
  </si>
  <si>
    <t>314231510.1</t>
  </si>
  <si>
    <t>Oprava zdiva komínů vč. nátěru do stejné fasádní barvy</t>
  </si>
  <si>
    <t>1803414607</t>
  </si>
  <si>
    <t>317235800.1</t>
  </si>
  <si>
    <t>Oprava hrázděného zdiva (výměna poškozených dřevěných prvků)</t>
  </si>
  <si>
    <t>-1277288022</t>
  </si>
  <si>
    <t>342272245</t>
  </si>
  <si>
    <t>Příčky z pórobetonových tvárnic hladkých na tenké maltové lože objemová hmotnost do 500 kg/m3, tloušťka příčky 150 mm</t>
  </si>
  <si>
    <t>1107669048</t>
  </si>
  <si>
    <t>2,3*1,5</t>
  </si>
  <si>
    <t>622325319</t>
  </si>
  <si>
    <t>Oprava vápenocementové omítky vnějších ploch stupně členitosti 2 štukové, v rozsahu opravované plochy přes 80 do 100%</t>
  </si>
  <si>
    <t>1179343988</t>
  </si>
  <si>
    <t>I</t>
  </si>
  <si>
    <t>7,45*13,3</t>
  </si>
  <si>
    <t>9,2*7,45+ 1,5*4</t>
  </si>
  <si>
    <t>4,2*12,8</t>
  </si>
  <si>
    <t>"okna a dveře"-(2*1,6*2,2)/3</t>
  </si>
  <si>
    <t>-(6*1,2*2,2)/3</t>
  </si>
  <si>
    <t>-(2*1,1*3)/3</t>
  </si>
  <si>
    <t>-(1,6*3)/3</t>
  </si>
  <si>
    <t>-(2*1,4*3)/3</t>
  </si>
  <si>
    <t>-(2*1*2,15)/3</t>
  </si>
  <si>
    <t>"Sokl"-0,75*(13,3+9,2+12,75+4+4)</t>
  </si>
  <si>
    <t>"štuk. prvky"-0,3*12*(2,25+2,25+1,3)</t>
  </si>
  <si>
    <t>-2*0,3*(2,2*2+1,6*2)</t>
  </si>
  <si>
    <t>-2*0,3*(2,2*2+1,2*2)</t>
  </si>
  <si>
    <t>-1*2</t>
  </si>
  <si>
    <t>II.</t>
  </si>
  <si>
    <t>7,45*11,45</t>
  </si>
  <si>
    <t>4*4,1*2</t>
  </si>
  <si>
    <t>"okna a dveře"-2*(0,8*1,2)/3</t>
  </si>
  <si>
    <t>-(0,8*1)/3</t>
  </si>
  <si>
    <t>-5*(1*1,2)/3</t>
  </si>
  <si>
    <t>-(1,2*2,2)/3</t>
  </si>
  <si>
    <t>"štuk. prvky"-7*1</t>
  </si>
  <si>
    <t>-0,5*2*(2,5+2,5+1,7)</t>
  </si>
  <si>
    <t>"sokl"-0,35*11,45+2*-4*0,75</t>
  </si>
  <si>
    <t>III.</t>
  </si>
  <si>
    <t>12,8*4,2</t>
  </si>
  <si>
    <t>3,2*4,8+1,1*4,2</t>
  </si>
  <si>
    <t>9,2*7,45+1,5*4</t>
  </si>
  <si>
    <t>2*1*4,3</t>
  </si>
  <si>
    <t>13,3*7,45</t>
  </si>
  <si>
    <t>"okna a dveře"-6*(1,2*2,2)/3</t>
  </si>
  <si>
    <t>-(1,4*1,85)/3</t>
  </si>
  <si>
    <t>-(1,9*2,95)/3</t>
  </si>
  <si>
    <t>-(1,35*3,2)/3</t>
  </si>
  <si>
    <t>"štuk. prvky"-2*7</t>
  </si>
  <si>
    <t>-10*0,3*(1,2+2,25+2,25+1,2)</t>
  </si>
  <si>
    <t>-1,1*(3+3+2)</t>
  </si>
  <si>
    <t>"sokl"-0,75*(12,8+9,2+12+3,2+1,1)</t>
  </si>
  <si>
    <t>"schody"-4*1,1</t>
  </si>
  <si>
    <t>IV.</t>
  </si>
  <si>
    <t>(0,45+3+0,45+5+0,45)*4,2</t>
  </si>
  <si>
    <t>9*2</t>
  </si>
  <si>
    <t>"okna a dveře"-(1,2*2,2)/3</t>
  </si>
  <si>
    <t>"sokl"-0,35*9,35</t>
  </si>
  <si>
    <t>-2*0,75*4</t>
  </si>
  <si>
    <t>622325603</t>
  </si>
  <si>
    <t>Oprava vápenné omítky vnějších ploch stupně členitosti 5 štukové, v rozsahu opravované plochy přes 20 do 30%</t>
  </si>
  <si>
    <t>-131792679</t>
  </si>
  <si>
    <t>"štuk. prvky"0,3*12*(2,25+2,25+1,3)</t>
  </si>
  <si>
    <t>2*0,3*(2,2*2+1,6*2)</t>
  </si>
  <si>
    <t>2*0,3*(2,2*2+1,2*2)</t>
  </si>
  <si>
    <t>"štuk. prvky"7*1</t>
  </si>
  <si>
    <t>0,5*2*(2,5+2,5+1,7)</t>
  </si>
  <si>
    <t>"štuk. prvky"2*7</t>
  </si>
  <si>
    <t>10*0,3*(1,2+2,25+2,25+1,2)</t>
  </si>
  <si>
    <t>1,1*(3+3+2)</t>
  </si>
  <si>
    <t>"štuk. prvky"(1,2*2,2)/3</t>
  </si>
  <si>
    <t>629135102</t>
  </si>
  <si>
    <t>Vyrovnávací vrstva z cementové malty pod klempířskými prvky šířky přes 150 do 300 mm</t>
  </si>
  <si>
    <t>-1856016116</t>
  </si>
  <si>
    <t>629995101</t>
  </si>
  <si>
    <t>Očištění vnějších ploch tlakovou vodou omytím</t>
  </si>
  <si>
    <t>-1276981372</t>
  </si>
  <si>
    <t>941111000.1</t>
  </si>
  <si>
    <t>Montáž orientačního a informačního systému dle Směrnice SŽDC č. 118 a grafického manuálu (označení umístění čekárny, dopravní kanceláře, směru odjezdu vlaků, WC aj.)</t>
  </si>
  <si>
    <t>-1449660308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</si>
  <si>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</si>
  <si>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941111000.2</t>
  </si>
  <si>
    <t xml:space="preserve">Demontáž, zpětná montáž a nová povrchová úprava konzol, poutačů,označovačů jízdenek, nástěnek, tabulí, antén, kamer, dvířek rozvodn. skříní a ost. kcí při opravě fasády vč. prověření a případného trvalého zrušení a zapravení již nepotřebných kcí </t>
  </si>
  <si>
    <t>-276178010</t>
  </si>
  <si>
    <t>941111000.3</t>
  </si>
  <si>
    <t xml:space="preserve">D+M doplňků fasády vč. povrchové úpravy - větrací mřížky, konzole, průvětrníky aj. vč. demontáže stávajících </t>
  </si>
  <si>
    <t>1888023203</t>
  </si>
  <si>
    <t>941211111</t>
  </si>
  <si>
    <t>Montáž lešení řadového rámového lehkého pracovního s podlahami s provozním zatížením tř. 3 do 200 kg/m2 šířky tř. SW06 přes 0,6 do 0,9 m, výšky do 10 m</t>
  </si>
  <si>
    <t>140452871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</si>
  <si>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</si>
  <si>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</si>
  <si>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-1460892081</t>
  </si>
  <si>
    <t>691,523*90 'Přepočtené koeficientem množství</t>
  </si>
  <si>
    <t>941311811</t>
  </si>
  <si>
    <t>Demontáž lešení řadového modulového lehkého pracovního s podlahami s provozním zatížením tř. 3 do 200 kg/m2 šířky SW06 přes 0,6 do 0,9 m, výšky do 10 m</t>
  </si>
  <si>
    <t>-2026709862</t>
  </si>
  <si>
    <t>944121111</t>
  </si>
  <si>
    <t>Montáž ochranného zábradlí dílcového na vnějších volných stranách objektů odkloněného od svislice do 15°</t>
  </si>
  <si>
    <t>1945502313</t>
  </si>
  <si>
    <t>I.</t>
  </si>
  <si>
    <t>13,3+9,2+12,75</t>
  </si>
  <si>
    <t>11,45+4+4</t>
  </si>
  <si>
    <t>12,8+3,2+9,2+1+1+1,1+13,3</t>
  </si>
  <si>
    <t>9,35+4+4</t>
  </si>
  <si>
    <t>944121211</t>
  </si>
  <si>
    <t>Montáž ochranného zábradlí dílcového Příplatek za první a každý další den použití zábradlí k ceně -1111</t>
  </si>
  <si>
    <t>1534708686</t>
  </si>
  <si>
    <t>113,65*90 'Přepočtené koeficientem množství</t>
  </si>
  <si>
    <t>944121811</t>
  </si>
  <si>
    <t>Demontáž ochranného zábradlí dílcového na vnějších volných stranách objektů odkloněného od svislice do 15°</t>
  </si>
  <si>
    <t>-81424435</t>
  </si>
  <si>
    <t>944511111</t>
  </si>
  <si>
    <t>Montáž ochranné sítě zavěšené na konstrukci lešení z textilie z umělých vláken</t>
  </si>
  <si>
    <t>884674939</t>
  </si>
  <si>
    <t>944511211</t>
  </si>
  <si>
    <t>Montáž ochranné sítě Příplatek za první a každý další den použití sítě k ceně -1111</t>
  </si>
  <si>
    <t>-2000494624</t>
  </si>
  <si>
    <t>944511811</t>
  </si>
  <si>
    <t>Demontáž ochranné sítě zavěšené na konstrukci lešení z textilie z umělých vláken</t>
  </si>
  <si>
    <t>-623694101</t>
  </si>
  <si>
    <t>968062356</t>
  </si>
  <si>
    <t>Vybourání dřevěných rámů oken s křídly, dveřních zárubní, vrat, stěn, ostění nebo obkladů rámů oken s křídly dvojitých, plochy do 4 m2</t>
  </si>
  <si>
    <t>1852313933</t>
  </si>
  <si>
    <t>4*1,2*2,2</t>
  </si>
  <si>
    <t>0,8*1,2*2</t>
  </si>
  <si>
    <t>0,8*1,0</t>
  </si>
  <si>
    <t>1*1,2*5</t>
  </si>
  <si>
    <t>1,2*2,2</t>
  </si>
  <si>
    <t>1,4*1,85</t>
  </si>
  <si>
    <t>1,2*2,2*4</t>
  </si>
  <si>
    <t>968062456</t>
  </si>
  <si>
    <t>Vybourání dřevěných rámů oken s křídly, dveřních zárubní, vrat, stěn, ostění nebo obkladů dveřních zárubní, plochy přes 2 m2</t>
  </si>
  <si>
    <t>-1165588484</t>
  </si>
  <si>
    <t>1*3*2+1,6*3*2+1,4*3</t>
  </si>
  <si>
    <t xml:space="preserve">II. </t>
  </si>
  <si>
    <t>1,2*2,12+2,3*1,5</t>
  </si>
  <si>
    <t>1,9*2,95</t>
  </si>
  <si>
    <t>1,35*3,2</t>
  </si>
  <si>
    <t>968072244</t>
  </si>
  <si>
    <t>Vybourání kovových rámů oken s křídly, dveřních zárubní, vrat, stěn, ostění nebo obkladů okenních rámů s křídly jednoduchých, plochy do 1 m2</t>
  </si>
  <si>
    <t>-257189011</t>
  </si>
  <si>
    <t>3*0,8*0,4</t>
  </si>
  <si>
    <t>2*0,35*0,65</t>
  </si>
  <si>
    <t>968072456</t>
  </si>
  <si>
    <t>Vybourání kovových rámů oken s křídly, dveřních zárubní, vrat, stěn, ostění nebo obkladů dveřních zárubní, plochy přes 2 m2</t>
  </si>
  <si>
    <t>-1501652682</t>
  </si>
  <si>
    <t>1,4*3</t>
  </si>
  <si>
    <t>968082017</t>
  </si>
  <si>
    <t>Vybourání plastových rámů oken s křídly, dveřních zárubní, vrat rámu oken s křídly, plochy přes 2 do 4 m2</t>
  </si>
  <si>
    <t>-831303443</t>
  </si>
  <si>
    <t>2*1,2*2,2</t>
  </si>
  <si>
    <t>2*1,6*2,2</t>
  </si>
  <si>
    <t>1,2*2,2*2</t>
  </si>
  <si>
    <t>-1084350506</t>
  </si>
  <si>
    <t>1697102386</t>
  </si>
  <si>
    <t>1976927666</t>
  </si>
  <si>
    <t>6,622*19 'Přepočtené koeficientem množství</t>
  </si>
  <si>
    <t>-2023092068</t>
  </si>
  <si>
    <t>-1540355032</t>
  </si>
  <si>
    <t>742</t>
  </si>
  <si>
    <t>Elektroinstalace - slaboproud - příprava kamery</t>
  </si>
  <si>
    <t>742000001R</t>
  </si>
  <si>
    <t>Montáž protrubkování pro datové rozvody</t>
  </si>
  <si>
    <t>145988230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</si>
  <si>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identifikací._x000D_
_x000D_
Předpoklad 6x kamera na fasádu objektu (rohy) + 1x v čekárně</t>
  </si>
  <si>
    <t>34571351</t>
  </si>
  <si>
    <t>trubka elektroinstalační ohebná dvouplášťová korugovaná (chránička) D 41/50mm, HDPE+LDPE</t>
  </si>
  <si>
    <t>779603750</t>
  </si>
  <si>
    <t>742110503</t>
  </si>
  <si>
    <t>Montáž krabic elektroinstalačních s víčkem zapuštěných plastových včetně zasekání odbočných univerzálních</t>
  </si>
  <si>
    <t>-2053817031</t>
  </si>
  <si>
    <t>34571519</t>
  </si>
  <si>
    <t>krabice univerzální odbočná z PH s víčkem, D 73,5mmx43mm</t>
  </si>
  <si>
    <t>316278791</t>
  </si>
  <si>
    <t>742120001R</t>
  </si>
  <si>
    <t>Montáž kabelu UTP</t>
  </si>
  <si>
    <t>1000920070</t>
  </si>
  <si>
    <t>34121010</t>
  </si>
  <si>
    <t>kabel sdělovací s Cu jádrem 3x5x0,5mm</t>
  </si>
  <si>
    <t>1792905197</t>
  </si>
  <si>
    <t>316,666666666667*1,2 'Přepočtené koeficientem množství</t>
  </si>
  <si>
    <t>220450007</t>
  </si>
  <si>
    <t>Montáž datové skříně rack</t>
  </si>
  <si>
    <t>1180463880</t>
  </si>
  <si>
    <t>3571311R</t>
  </si>
  <si>
    <t>datový rack 12U 600x400mm</t>
  </si>
  <si>
    <t>128</t>
  </si>
  <si>
    <t>-1976061275</t>
  </si>
  <si>
    <t>762841944</t>
  </si>
  <si>
    <t>Oprava podbíjení doplnění podbíjení prkny tl. do 32 mm (materiál v ceně) hoblovanými na sraz, plochy jednotlivě přes 4,00 do 8,00 m2</t>
  </si>
  <si>
    <t>-1989113650</t>
  </si>
  <si>
    <t>764001821</t>
  </si>
  <si>
    <t>Demontáž klempířských konstrukcí krytiny ze svitků nebo tabulí do suti</t>
  </si>
  <si>
    <t>-526199796</t>
  </si>
  <si>
    <t>(1,6+1,6+4)*3,1</t>
  </si>
  <si>
    <t>-251135742</t>
  </si>
  <si>
    <t>-912496861</t>
  </si>
  <si>
    <t>764111667</t>
  </si>
  <si>
    <t>Krytina ze svitků nebo z taškových tabulí z pozinkovaného plechu s povrchovou úpravou s úpravou u okapů, prostupů a výčnělků střechy oblé drážkováním rš do 670 mm</t>
  </si>
  <si>
    <t>706873709</t>
  </si>
  <si>
    <t>764002801</t>
  </si>
  <si>
    <t>Demontáž klempířských konstrukcí závětrné lišty do suti</t>
  </si>
  <si>
    <t>821494617</t>
  </si>
  <si>
    <t>7,9*2</t>
  </si>
  <si>
    <t>764212606</t>
  </si>
  <si>
    <t>Oplechování střešních prvků z pozinkovaného plechu s povrchovou úpravou úžlabí rš 500 mm</t>
  </si>
  <si>
    <t>677798767</t>
  </si>
  <si>
    <t>764212635</t>
  </si>
  <si>
    <t>Oplechování střešních prvků z pozinkovaného plechu s povrchovou úpravou štítu závětrnou lištou rš 400 mm</t>
  </si>
  <si>
    <t>-1766391963</t>
  </si>
  <si>
    <t>764002851</t>
  </si>
  <si>
    <t>Demontáž klempířských konstrukcí oplechování parapetů do suti</t>
  </si>
  <si>
    <t>-1426349133</t>
  </si>
  <si>
    <t>1,8*2+1,4*2</t>
  </si>
  <si>
    <t>1,35*2+0,95+1,15*5</t>
  </si>
  <si>
    <t>1,35*1</t>
  </si>
  <si>
    <t>1,55+6*1,35</t>
  </si>
  <si>
    <t>764216645</t>
  </si>
  <si>
    <t>Oplechování parapetů z pozinkovaného plechu s povrchovou úpravou rovných celoplošně lepené, bez rohů rš 400 mm</t>
  </si>
  <si>
    <t>-1811593599</t>
  </si>
  <si>
    <t>764213652</t>
  </si>
  <si>
    <t>Oplechování střešních prvků z pozinkovaného plechu s povrchovou úpravou střešní výlez rozměru 600 x 600 mm, střechy s krytinou skládanou nebo plechovou</t>
  </si>
  <si>
    <t>1563184894</t>
  </si>
  <si>
    <t>764002861</t>
  </si>
  <si>
    <t>Demontáž klempířských konstrukcí oplechování říms do suti</t>
  </si>
  <si>
    <t>-217331857</t>
  </si>
  <si>
    <t>1,5*4</t>
  </si>
  <si>
    <t>1,5*2</t>
  </si>
  <si>
    <t>764218624</t>
  </si>
  <si>
    <t>Oplechování říms a ozdobných prvků z pozinkovaného plechu s povrchovou úpravou rovných, bez rohů celoplošně lepené rš 330 mm</t>
  </si>
  <si>
    <t>79082379</t>
  </si>
  <si>
    <t>764218645</t>
  </si>
  <si>
    <t>Oplechování říms a ozdobných prvků z pozinkovaného plechu s povrchovou úpravou rovných, bez rohů Příplatek k cenám za zvýšenou pracnost při provedení rohu nebo koutu rovné římsy do rš 400 mm</t>
  </si>
  <si>
    <t>418956515</t>
  </si>
  <si>
    <t xml:space="preserve">I. </t>
  </si>
  <si>
    <t>4*2</t>
  </si>
  <si>
    <t>2*2</t>
  </si>
  <si>
    <t>764002871</t>
  </si>
  <si>
    <t>Demontáž klempířských konstrukcí lemování zdí do suti</t>
  </si>
  <si>
    <t>1826271878</t>
  </si>
  <si>
    <t>9,2</t>
  </si>
  <si>
    <t>9,5</t>
  </si>
  <si>
    <t>764311605</t>
  </si>
  <si>
    <t>Lemování zdí z pozinkovaného plechu s povrchovou úpravou boční nebo horní rovné, střech s krytinou prejzovou nebo vlnitou rš 400 mm</t>
  </si>
  <si>
    <t>1371702532</t>
  </si>
  <si>
    <t>764002841</t>
  </si>
  <si>
    <t>Demontáž klempířských konstrukcí oplechování horních ploch zdí a nadezdívek do suti</t>
  </si>
  <si>
    <t>-1587597011</t>
  </si>
  <si>
    <t>764214606</t>
  </si>
  <si>
    <t>Oplechování horních ploch zdí a nadezdívek (atik) z pozinkovaného plechu s povrchovou úpravou mechanicky kotvené rš 500 mm</t>
  </si>
  <si>
    <t>1012951526</t>
  </si>
  <si>
    <t>467007336</t>
  </si>
  <si>
    <t>13,4+2,5+5+2,5+13,9"pohled od města"</t>
  </si>
  <si>
    <t>12,7"bok"</t>
  </si>
  <si>
    <t>13+2+2+14"od kolejiště"</t>
  </si>
  <si>
    <t>687498209</t>
  </si>
  <si>
    <t>1598276348</t>
  </si>
  <si>
    <t>7,5*2</t>
  </si>
  <si>
    <t>5,5*4</t>
  </si>
  <si>
    <t>4*3</t>
  </si>
  <si>
    <t>998764202</t>
  </si>
  <si>
    <t>Přesun hmot pro konstrukce klempířské stanovený procentní sazbou (%) z ceny vodorovná dopravní vzdálenost do 50 m v objektech výšky přes 6 do 12 m</t>
  </si>
  <si>
    <t>2124570069</t>
  </si>
  <si>
    <t>765111900.1</t>
  </si>
  <si>
    <t>Vyspravení krytiny keramické drážkové na sucho (lokální pravy)</t>
  </si>
  <si>
    <t>1017317597</t>
  </si>
  <si>
    <t>765192811</t>
  </si>
  <si>
    <t>Demontáž střešního výlezu jakékoliv plochy</t>
  </si>
  <si>
    <t>-1192975653</t>
  </si>
  <si>
    <t>766</t>
  </si>
  <si>
    <t>Konstrukce truhlářské</t>
  </si>
  <si>
    <t>766621911.1</t>
  </si>
  <si>
    <t>Oprava oken jednoduchých pevných - zpevnění či doplnění dřev. kostrukce oken, přesklení, kytování, obroušení nátěrů, nový lazurovací olejový nátěr (okna ve střešní části a ve štítu)</t>
  </si>
  <si>
    <t>317957044</t>
  </si>
  <si>
    <t>0,5*2*3+0,5*4+2,1*1</t>
  </si>
  <si>
    <t>766441822</t>
  </si>
  <si>
    <t>Demontáž parapetních desek dřevěných nebo plastových šířky přes 300 mm délky přes 1m</t>
  </si>
  <si>
    <t>-839129950</t>
  </si>
  <si>
    <t>2+4+2</t>
  </si>
  <si>
    <t>2+1+5+1</t>
  </si>
  <si>
    <t>766694122</t>
  </si>
  <si>
    <t>Montáž ostatních truhlářských konstrukcí parapetních desek dřevěných nebo plastových šířky přes 300 mm, délky přes 1000 do 1600 mm</t>
  </si>
  <si>
    <t>1007644882</t>
  </si>
  <si>
    <t>4+2</t>
  </si>
  <si>
    <t>67</t>
  </si>
  <si>
    <t>61144403</t>
  </si>
  <si>
    <t>parapet plastový vnitřní komůrkový 350x20x1000mm</t>
  </si>
  <si>
    <t>70694382</t>
  </si>
  <si>
    <t>6*1,35+2*2,75</t>
  </si>
  <si>
    <t>6*1,35+1,55</t>
  </si>
  <si>
    <t>68</t>
  </si>
  <si>
    <t>61144019</t>
  </si>
  <si>
    <t>koncovka k parapetu plastovému vnitřnímu 1 pár</t>
  </si>
  <si>
    <t>sada</t>
  </si>
  <si>
    <t>1247819837</t>
  </si>
  <si>
    <t>2+6</t>
  </si>
  <si>
    <t>69</t>
  </si>
  <si>
    <t>766694123</t>
  </si>
  <si>
    <t>Montáž ostatních truhlářských konstrukcí parapetních desek dřevěných nebo plastových šířky přes 300 mm, délky přes 1600 do 2600 mm</t>
  </si>
  <si>
    <t>-981040900</t>
  </si>
  <si>
    <t>70</t>
  </si>
  <si>
    <t>766621212</t>
  </si>
  <si>
    <t>Montáž oken dřevěných včetně montáže rámu plochy přes 1 m2 otevíravých do zdiva, výšky přes 1,5 do 2,5 m</t>
  </si>
  <si>
    <t>-1270300680</t>
  </si>
  <si>
    <t>1,2*2,2*6</t>
  </si>
  <si>
    <t>1,6*2,2*2</t>
  </si>
  <si>
    <t>II:</t>
  </si>
  <si>
    <t>0,8*1</t>
  </si>
  <si>
    <t>71</t>
  </si>
  <si>
    <t>61140044.2</t>
  </si>
  <si>
    <t>Okno dřevěné EURO profil 1600/2200 otvíravé izolační dvojsklo 4-16-4, Uw max 1,2_x000D_
W/m2K, vč kování, kompletní provedení, barva RAL</t>
  </si>
  <si>
    <t>1605906165</t>
  </si>
  <si>
    <t>Poznámka k položce:_x000D_
Jedná se o orientační vnější rozměry otvoru, před realizací nutné přesné_x000D_
zaměření._x000D_
Provedení a členění stejné, jako stávající okna._x000D_
Barva bude upřesněna investorem._x000D_
Vrchní kování bude vybráno investorem</t>
  </si>
  <si>
    <t>72</t>
  </si>
  <si>
    <t>61140053.2</t>
  </si>
  <si>
    <t>Okno dřevěné EURO profil 1200/2200 otvíravé izolační dvojsklo 4-16-4, Uw max 1,2_x000D_
W/m2K, vč kování, kompletní provedení, barva RAL</t>
  </si>
  <si>
    <t>-1205211167</t>
  </si>
  <si>
    <t>2+4</t>
  </si>
  <si>
    <t>73</t>
  </si>
  <si>
    <t>61140053.12</t>
  </si>
  <si>
    <t xml:space="preserve">Okno dřevěné EURO profil 800/1200 otvíravé izolační dvojsklo 4-16-4, Uw max 1,2_x000D_
W/m2K, vč kování, kompletní provedení, barva RAL </t>
  </si>
  <si>
    <t>211262386</t>
  </si>
  <si>
    <t>74</t>
  </si>
  <si>
    <t>61140049.1</t>
  </si>
  <si>
    <t>Okno dřevěné EURO profil 800/1000 otvíravé izolační dvojsklo kůra 4-16-4, Uw max 1,2_x000D_
W/m2K, vč kování, kompletní provedení, barva RAL</t>
  </si>
  <si>
    <t>406873254</t>
  </si>
  <si>
    <t>75</t>
  </si>
  <si>
    <t>61140049.2</t>
  </si>
  <si>
    <t>Okno dřevěné EURO profil 1000/1200 otvíravé izolační dvojsklo 4-16-4, Uw max 1,2_x000D_
W/m2K, vč kování, kompletní provedení, barva RAL</t>
  </si>
  <si>
    <t>-634458320</t>
  </si>
  <si>
    <t>76</t>
  </si>
  <si>
    <t>61140053.11</t>
  </si>
  <si>
    <t>Okno dřevěné EURO profil 1400/1850 otvíravé izolační dvojsklo 4-16-4, Uw max 1,2_x000D_
W/m2K, vč kování, kompletní provedení, barva RAL</t>
  </si>
  <si>
    <t>-504475010</t>
  </si>
  <si>
    <t>77</t>
  </si>
  <si>
    <t>766660421</t>
  </si>
  <si>
    <t>Montáž dveřních křídel dřevěných nebo plastových vchodových dveří včetně rámu do zdiva jednokřídlových s nadsvětlíkem</t>
  </si>
  <si>
    <t>-555362029</t>
  </si>
  <si>
    <t>78</t>
  </si>
  <si>
    <t>61173576.1</t>
  </si>
  <si>
    <t>dveře dřevěné EURO vchodové bezpečnostní jednokřídlové 1100/3000, vč kování, 1/3 prosklená, bezpečnostní sklo, zabezpečené proti vloupání, vícebodové zamykání, vložka min bezp. tř. 4 barva RAL</t>
  </si>
  <si>
    <t>-955010465</t>
  </si>
  <si>
    <t>Poznámka k položce:_x000D_
Jedná se o orientační vnější rozměry otvoru, před realizací nutné přesné_x000D_
zaměření._x000D_
Provedení a členění stejné, jako stávající dveře._x000D_
Barva bude upřesněna investorem._x000D_
Vrchní kování bude vybráno investorem</t>
  </si>
  <si>
    <t>79</t>
  </si>
  <si>
    <t>766660461</t>
  </si>
  <si>
    <t>Montáž dveřních křídel dřevěných nebo plastových vchodových dveří včetně rámu do zdiva dvoukřídlových s nadsvětlíkem</t>
  </si>
  <si>
    <t>554495635</t>
  </si>
  <si>
    <t>80</t>
  </si>
  <si>
    <t>61173576.3</t>
  </si>
  <si>
    <t>dveře dřevěné EURO vchodové bezpečnostní dvoukřídlové 1600/3000, vč kování, 1/3 prosklená, bezpečnostní sklo, zabezpečené proti vloupání, vícebodové zamykání, vložka min bezp. tř. 4 barva RAL</t>
  </si>
  <si>
    <t>-1337391511</t>
  </si>
  <si>
    <t>81</t>
  </si>
  <si>
    <t>61173576.4</t>
  </si>
  <si>
    <t>dveře dřevěné EURO vchodové bezpečnostní dvoukřídlové 1900/2950mm, vč kování, 1/3 prosklená, bezpečnostní sklo, zabezpečené proti vloupání, vícebodové zamykání, vložka min bezp. tř. 4 barva RAL</t>
  </si>
  <si>
    <t>-1088898298</t>
  </si>
  <si>
    <t>82</t>
  </si>
  <si>
    <t>61173576.5</t>
  </si>
  <si>
    <t>dveře dřevěné EURO vchodové bezpečnostní dvoukřídlové 1400/3200mm s obloukovým nadsvětlíkem, vč kování, 1/3 prosklená, bezpečnostní sklo, zabezpečené proti vloupání, vícebodové zamykání, vložka min bezp. tř. 4 barva RAL</t>
  </si>
  <si>
    <t>1111776009</t>
  </si>
  <si>
    <t>83</t>
  </si>
  <si>
    <t>61173577.1</t>
  </si>
  <si>
    <t>dveře dřevěné EURO vchodové bezpečnostní dvoukřídlové 1400/3000, vč kování, 1/3 prosklená, bezpečnostní sklo, zabezpečené proti vloupání, vícebodové zamykání, vložka min bezp. tř. 4 barva RAL</t>
  </si>
  <si>
    <t>-919809383</t>
  </si>
  <si>
    <t>84</t>
  </si>
  <si>
    <t>998766202</t>
  </si>
  <si>
    <t>Přesun hmot pro konstrukce truhlářské stanovený procentní sazbou (%) z ceny vodorovná dopravní vzdálenost do 50 m v objektech výšky přes 6 do 12 m</t>
  </si>
  <si>
    <t>-2049821454</t>
  </si>
  <si>
    <t>85</t>
  </si>
  <si>
    <t>767610115</t>
  </si>
  <si>
    <t>Montáž oken jednoduchých z hliníkových nebo ocelových profilů na polyuretanovou pěnu pevných do zdiva, plochy do 0,6 m2</t>
  </si>
  <si>
    <t>352323821</t>
  </si>
  <si>
    <t>0,4*0,8*3</t>
  </si>
  <si>
    <t>0,35*0,65*2</t>
  </si>
  <si>
    <t>86</t>
  </si>
  <si>
    <t>15952142.1</t>
  </si>
  <si>
    <t>sklepní dvířka, ocelový rám, výplň mřížka z tahokovu, opatřena zámkem vč povrchové úpravy žárovým zinkováním, kompletní konstrukce</t>
  </si>
  <si>
    <t>-143296476</t>
  </si>
  <si>
    <t>87</t>
  </si>
  <si>
    <t>767661811</t>
  </si>
  <si>
    <t>Demontáž mříží pevných nebo otevíravých</t>
  </si>
  <si>
    <t>1362163679</t>
  </si>
  <si>
    <t>88</t>
  </si>
  <si>
    <t>783101201</t>
  </si>
  <si>
    <t>Příprava podkladu truhlářských konstrukcí před provedením nátěru broušení smirkovým papírem nebo plátnem hrubé</t>
  </si>
  <si>
    <t>-521100453</t>
  </si>
  <si>
    <t>Dveře do technologie</t>
  </si>
  <si>
    <t>2,15*1*2*2</t>
  </si>
  <si>
    <t>89</t>
  </si>
  <si>
    <t>783114101</t>
  </si>
  <si>
    <t>Základní nátěr truhlářských konstrukcí jednonásobný syntetický</t>
  </si>
  <si>
    <t>-506325142</t>
  </si>
  <si>
    <t>90</t>
  </si>
  <si>
    <t>783117101</t>
  </si>
  <si>
    <t>Krycí nátěr truhlářských konstrukcí jednonásobný syntetický</t>
  </si>
  <si>
    <t>50714562</t>
  </si>
  <si>
    <t>91</t>
  </si>
  <si>
    <t>678142896</t>
  </si>
  <si>
    <t>92</t>
  </si>
  <si>
    <t>783201401</t>
  </si>
  <si>
    <t>Příprava podkladu tesařských konstrukcí před provedením nátěru ometení</t>
  </si>
  <si>
    <t>670935650</t>
  </si>
  <si>
    <t>93</t>
  </si>
  <si>
    <t>783206801</t>
  </si>
  <si>
    <t>Odstranění nátěrů z tesařských konstrukcí obroušením</t>
  </si>
  <si>
    <t>1124038406</t>
  </si>
  <si>
    <t>94</t>
  </si>
  <si>
    <t>783213101</t>
  </si>
  <si>
    <t>Napouštěcí nátěr tesařských konstrukcí zabudovaných do konstrukce jednonásobný syntetický</t>
  </si>
  <si>
    <t>1402503842</t>
  </si>
  <si>
    <t>95</t>
  </si>
  <si>
    <t>783214101</t>
  </si>
  <si>
    <t>Základní nátěr tesařských konstrukcí jednonásobný syntetický</t>
  </si>
  <si>
    <t>-2011174901</t>
  </si>
  <si>
    <t>96</t>
  </si>
  <si>
    <t>783217101</t>
  </si>
  <si>
    <t>Krycí nátěr tesařských konstrukcí jednonásobný syntetický</t>
  </si>
  <si>
    <t>327906972</t>
  </si>
  <si>
    <t>Práce a dodávky M</t>
  </si>
  <si>
    <t>22-M</t>
  </si>
  <si>
    <t>Montáže technologických zařízení pro dopravní stavby</t>
  </si>
  <si>
    <t>97</t>
  </si>
  <si>
    <t>220322001.1</t>
  </si>
  <si>
    <t>Po dobu stavby zachovat rozhlasy na přístřešku</t>
  </si>
  <si>
    <t>1334691492</t>
  </si>
  <si>
    <t>SO.03 - Venkovní opravy</t>
  </si>
  <si>
    <t>L. Malý</t>
  </si>
  <si>
    <t xml:space="preserve">    2 - Zakládání</t>
  </si>
  <si>
    <t xml:space="preserve">    4 - Vodorovné konstrukce</t>
  </si>
  <si>
    <t xml:space="preserve">    8 - Trubní vedení</t>
  </si>
  <si>
    <t xml:space="preserve">    711 - Izolace proti vodě, vlhkosti a plynům</t>
  </si>
  <si>
    <t xml:space="preserve">    781 - Dokončovací práce - obklady</t>
  </si>
  <si>
    <t>111111321</t>
  </si>
  <si>
    <t>Odstranění ruderálního porostu z plochy přes 100 do 500 m2 v rovině nebo na svahu do 1:5</t>
  </si>
  <si>
    <t>-655328825</t>
  </si>
  <si>
    <t>113107172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</si>
  <si>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</si>
  <si>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-50033636</t>
  </si>
  <si>
    <t>550443708</t>
  </si>
  <si>
    <t>122211101</t>
  </si>
  <si>
    <t>Odkopávky a prokopávky ručně zapažené i nezapažené v hornině třídy těžitelnosti I skupiny 3</t>
  </si>
  <si>
    <t>850853176</t>
  </si>
  <si>
    <t>(0,8*0,4*100)</t>
  </si>
  <si>
    <t>131251102</t>
  </si>
  <si>
    <t>Hloubení nezapažených jam a zářezů strojně s urovnáním dna do předepsaného profilu a spádu v hornině třídy těžitelnosti I skupiny 3 přes 20 do 50 m3</t>
  </si>
  <si>
    <t>681213278</t>
  </si>
  <si>
    <t>(2,5*2,5*2)*2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</si>
  <si>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</si>
  <si>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</si>
  <si>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1827563574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</si>
  <si>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</si>
  <si>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</si>
  <si>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460824154</t>
  </si>
  <si>
    <t>95,924*19 'Přepočtené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</si>
  <si>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</si>
  <si>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</si>
  <si>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-212465938</t>
  </si>
  <si>
    <t>174111101</t>
  </si>
  <si>
    <t>Zásyp sypaninou z jakékoliv horniny ručně s uložením výkopku ve vrstvách se zhutněním jam, šachet, rýh nebo kolem objektů v těchto vykopávkách</t>
  </si>
  <si>
    <t>-1364225304</t>
  </si>
  <si>
    <t>-8</t>
  </si>
  <si>
    <t>-4</t>
  </si>
  <si>
    <t>174151101</t>
  </si>
  <si>
    <t>Zásyp sypaninou z jakékoliv horniny strojně s uložením výkopku ve vrstvách se zhutněním jam, šachet, rýh nebo kolem objektů v těchto vykopávkách</t>
  </si>
  <si>
    <t>-151191268</t>
  </si>
  <si>
    <t>58343959</t>
  </si>
  <si>
    <t>kamenivo drcené hrubé frakce 32/63</t>
  </si>
  <si>
    <t>-1358423371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</si>
  <si>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</si>
  <si>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</si>
  <si>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-1443157419</t>
  </si>
  <si>
    <t>0,4*0,2*100</t>
  </si>
  <si>
    <t>58331200</t>
  </si>
  <si>
    <t>štěrkopísek netříděný zásypový</t>
  </si>
  <si>
    <t>-962154249</t>
  </si>
  <si>
    <t>8*2 'Přepočtené koeficientem množství</t>
  </si>
  <si>
    <t>181411131</t>
  </si>
  <si>
    <t>Založení trávníku na půdě předem připravené plochy do 1000 m2 výsevem včetně utažení parkového v rovině nebo na svahu do 1:5</t>
  </si>
  <si>
    <t>-2008436840</t>
  </si>
  <si>
    <t>00572410</t>
  </si>
  <si>
    <t>osivo směs travní parková</t>
  </si>
  <si>
    <t>kg</t>
  </si>
  <si>
    <t>-1938332602</t>
  </si>
  <si>
    <t>384*0,015 'Přepočtené koeficientem množství</t>
  </si>
  <si>
    <t>181951111</t>
  </si>
  <si>
    <t>Úprava pláně vyrovnáním výškových rozdílů strojně v hornině třídy těžitelnosti I, skupiny 1 až 3 bez zhutnění</t>
  </si>
  <si>
    <t>1782772562</t>
  </si>
  <si>
    <t>231+58+95</t>
  </si>
  <si>
    <t>182151111</t>
  </si>
  <si>
    <t>Svahování trvalých svahů do projektovaných profilů strojně s potřebným přemístěním výkopku při svahování v zářezech v hornině třídy těžitelnosti I, skupiny 1 až 3</t>
  </si>
  <si>
    <t>-222782139</t>
  </si>
  <si>
    <t>Zakládání</t>
  </si>
  <si>
    <t>242111114</t>
  </si>
  <si>
    <t>Osazení pláště vodárenské kopané studny z betonových skruží na cementovou maltu MC 10 celokruhových, při vnitřním průměru studny 1,20 m</t>
  </si>
  <si>
    <t>-1007636067</t>
  </si>
  <si>
    <t>59224160</t>
  </si>
  <si>
    <t>skruž kanalizační s ocelovými stupadly 100x25x12cm</t>
  </si>
  <si>
    <t>-51223537</t>
  </si>
  <si>
    <t>245111111</t>
  </si>
  <si>
    <t>Osazení prefabrikované krycí desky vodárenské studny na maltu cementovou, s vyspárovaním dvoudílné</t>
  </si>
  <si>
    <t>-1859474214</t>
  </si>
  <si>
    <t>59225819</t>
  </si>
  <si>
    <t>deska betonová zákrytová studniční  150/8cm (pro skruž D 140cm)</t>
  </si>
  <si>
    <t>-1002524901</t>
  </si>
  <si>
    <t>349234830.1</t>
  </si>
  <si>
    <t>Oprava zděnných kiosků (doplnění zdiva, oplechování stříšky, nátěr dvířek) vč. prověření a případného zrušení nepoužívaných kiosků</t>
  </si>
  <si>
    <t>-517719690</t>
  </si>
  <si>
    <t>Vodorovné konstrukce</t>
  </si>
  <si>
    <t>434191421.1</t>
  </si>
  <si>
    <t>Oprava schodišťových stupňů kamenných</t>
  </si>
  <si>
    <t>2129551523</t>
  </si>
  <si>
    <t>7*3</t>
  </si>
  <si>
    <t>451573111</t>
  </si>
  <si>
    <t>Lože pod potrubí, stoky a drobné objekty v otevřeném výkopu z písku a štěrkopísku do 63 mm</t>
  </si>
  <si>
    <t>397264145</t>
  </si>
  <si>
    <t>(0,4*0,1*100)</t>
  </si>
  <si>
    <t>564730111</t>
  </si>
  <si>
    <t>Podklad nebo kryt z kameniva hrubého drceného vel. 16-32 mm s rozprostřením a zhutněním, po zhutnění tl. 100 mm</t>
  </si>
  <si>
    <t>2025257491</t>
  </si>
  <si>
    <t>564761111</t>
  </si>
  <si>
    <t>Podklad nebo kryt z kameniva hrubého drceného vel. 32-63 mm s rozprostřením a zhutněním, po zhutnění tl. 200 mm</t>
  </si>
  <si>
    <t>-230126326</t>
  </si>
  <si>
    <t>596811511</t>
  </si>
  <si>
    <t>Kladení velkoformátové dlažby pozemních komunikací a komunikací pro pěší s ložem z kameniva tl. 40 mm, s vyplněním spár, s hutněním, vibrováním a se smetením přebytečného materiálu tl. přes 150 do 200 mm, velikosti dlaždic do 0,5 m2, pro plochy do 300 m2</t>
  </si>
  <si>
    <t>-1258089258</t>
  </si>
  <si>
    <t>-306480265</t>
  </si>
  <si>
    <t>622135091</t>
  </si>
  <si>
    <t>Vyrovnání nerovností podkladu vnějších omítaných ploch tmelem, tloušťky do 2 mm Příplatek k ceně za každých dalších 5 mm tloušťky podkladní vrstvy přes 10 mm maltou vápenocementovou stěn</t>
  </si>
  <si>
    <t>2057384931</t>
  </si>
  <si>
    <t>622142001</t>
  </si>
  <si>
    <t>Potažení vnějších ploch pletivem v ploše nebo pruzích, na plném podkladu sklovláknitým vtlačením do tmelu stěn</t>
  </si>
  <si>
    <t>-1874104912</t>
  </si>
  <si>
    <t>(0,3*2,3)*2</t>
  </si>
  <si>
    <t>(2*2,3)*2</t>
  </si>
  <si>
    <t>(0,8*2,3)*2</t>
  </si>
  <si>
    <t>(1,2*1,5)*2</t>
  </si>
  <si>
    <t>637121111</t>
  </si>
  <si>
    <t>Okapový chodník z kameniva s udusáním a urovnáním povrchu z kačírku tl. 100 mm</t>
  </si>
  <si>
    <t>-1035208467</t>
  </si>
  <si>
    <t>(13+3,7+10,2+3,7+13,8+11,9)*0,5</t>
  </si>
  <si>
    <t>637311131</t>
  </si>
  <si>
    <t>Okapový chodník z obrubníků betonových zahradních, se zalitím spár cementovou maltou do lože z betonu prostého</t>
  </si>
  <si>
    <t>1472866948</t>
  </si>
  <si>
    <t>13+3,7+10,2+3,7+13,8+11,9</t>
  </si>
  <si>
    <t>Trubní vedení</t>
  </si>
  <si>
    <t>871273121</t>
  </si>
  <si>
    <t>Montáž kanalizačního potrubí z plastů z tvrdého PVC těsněných gumovým kroužkem v otevřeném výkopu ve sklonu do 20 % DN 125 (dešťová voda)</t>
  </si>
  <si>
    <t>88768221</t>
  </si>
  <si>
    <t>19+16+9</t>
  </si>
  <si>
    <t>9+2</t>
  </si>
  <si>
    <t>14+17+10</t>
  </si>
  <si>
    <t>871251140.1</t>
  </si>
  <si>
    <t>Vodovodní přípojka DN 63 kompletní vč. zemních prací, vyvedení potrubí z objektu do nové šachty (příprava pro budoucí napojení do městského vodovodního řadu) a uvedením povrchu do původního stavu</t>
  </si>
  <si>
    <t>-900847335</t>
  </si>
  <si>
    <t>871310310.1</t>
  </si>
  <si>
    <t>Kanalizační přípojka DN 150 kompletní vč. zemních prací, vyvedení potrubí z objektu do nové šachty (příprava pro budoucí napojení do městské kanalizace) a uvedením povrchu do původního stavu</t>
  </si>
  <si>
    <t>-711018679</t>
  </si>
  <si>
    <t>893811263</t>
  </si>
  <si>
    <t>Osazení vodoměrné šachty z polypropylenu PP obetonované pro statické zatížení kruhové, průměru D do 1,2 m, světlé hloubky od 1,4 m do 1,6 m</t>
  </si>
  <si>
    <t>1503594619</t>
  </si>
  <si>
    <t>56230522</t>
  </si>
  <si>
    <t>šachta vodoměrná hranatá tl 8mm včetně výztuhy 1,2/1,2/1,6 m</t>
  </si>
  <si>
    <t>-1092469321</t>
  </si>
  <si>
    <t>894811237</t>
  </si>
  <si>
    <t>Revizní šachta z tvrdého PVC v otevřeném výkopu typ pravý/přímý/levý (DN šachty/DN trubního vedení) DN 400/160, odolnost vnějšímu tlaku 12,5 t, hloubka od 2360 do 2730 mm</t>
  </si>
  <si>
    <t>-1128043345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</si>
  <si>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</si>
  <si>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</si>
  <si>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-1128323671</t>
  </si>
  <si>
    <t>2,5+17+3,5+3,5</t>
  </si>
  <si>
    <t>1726826379</t>
  </si>
  <si>
    <t>919726122</t>
  </si>
  <si>
    <t>Geotextilie netkaná pro ochranu, separaci nebo filtraci měrná hmotnost přes 200 do 300 g/m2</t>
  </si>
  <si>
    <t>2102532765</t>
  </si>
  <si>
    <t>(3,5*4)*2</t>
  </si>
  <si>
    <t>(2,5*2,5)*2</t>
  </si>
  <si>
    <t>961043111</t>
  </si>
  <si>
    <t>Bourání základů z betonu proloženého kamenem</t>
  </si>
  <si>
    <t>1020610195</t>
  </si>
  <si>
    <t>(0,8*0,3)*20+10</t>
  </si>
  <si>
    <t>464915665</t>
  </si>
  <si>
    <t>1,5*1,5*1</t>
  </si>
  <si>
    <t>3*3*0,5</t>
  </si>
  <si>
    <t>962022491</t>
  </si>
  <si>
    <t>Bourání zdiva nadzákladového kamenného nebo smíšeného kamenného na maltu cementovou, objemu přes 1 m3</t>
  </si>
  <si>
    <t>1972763692</t>
  </si>
  <si>
    <t>(0,5*1,2*20)*2</t>
  </si>
  <si>
    <t>963015171</t>
  </si>
  <si>
    <t>Demontáž prefabrikovaných krycích desek kanálů, šachet nebo žump hmotnosti do 4,0 t</t>
  </si>
  <si>
    <t>1599998084</t>
  </si>
  <si>
    <t>965042241</t>
  </si>
  <si>
    <t>Bourání mazanin betonových nebo z litého asfaltu tl. přes 100 mm, plochy přes 4 m2</t>
  </si>
  <si>
    <t>573156587</t>
  </si>
  <si>
    <t>44,5*0,15</t>
  </si>
  <si>
    <t>966000000.1</t>
  </si>
  <si>
    <t>Vytyčení, zajištění a ochrana stávajících inženýrských sítí vč. jejich dočasného zabezpečení a zajištění po dobu akce</t>
  </si>
  <si>
    <t>-41830467</t>
  </si>
  <si>
    <t>966072811</t>
  </si>
  <si>
    <t>Rozebrání oplocení z dílců rámových na ocelové sloupky, výšky přes 1 do 2 m</t>
  </si>
  <si>
    <t>440987140</t>
  </si>
  <si>
    <t>13+13+20+20</t>
  </si>
  <si>
    <t>966073810</t>
  </si>
  <si>
    <t>Rozebrání vrat a vrátek k oplocení plochy jednotlivě do 2 m2</t>
  </si>
  <si>
    <t>-857877551</t>
  </si>
  <si>
    <t>966073811</t>
  </si>
  <si>
    <t>Rozebrání vrat a vrátek k oplocení plochy jednotlivě přes 2 do 6 m2</t>
  </si>
  <si>
    <t>736065030</t>
  </si>
  <si>
    <t>-2098697375</t>
  </si>
  <si>
    <t>981011111</t>
  </si>
  <si>
    <t>Demolice budov postupným rozebíráním dřevěných lehkých jednostranně obitých</t>
  </si>
  <si>
    <t>-131239824</t>
  </si>
  <si>
    <t>99701311</t>
  </si>
  <si>
    <t>Odvoz výzisku z železného šrotu na místo určené objednatelem do 20 km se složením. Hospodaření s vyzískaným materiálem (mimo odpad) bude prováděno v souladu se Směrnicí SŽDC č. 42 ze dne 7.1.2013."</t>
  </si>
  <si>
    <t>-947435110</t>
  </si>
  <si>
    <t>1791994653</t>
  </si>
  <si>
    <t>-705836274</t>
  </si>
  <si>
    <t>153,135*19 'Přepočtené koeficientem množství</t>
  </si>
  <si>
    <t>997013601</t>
  </si>
  <si>
    <t>Poplatek za uložení stavebního odpadu na skládce (skládkovné) z prostého betonu zatříděného do Katalogu odpadů pod kódem 17 01 01</t>
  </si>
  <si>
    <t>-1345043298</t>
  </si>
  <si>
    <t>997013873</t>
  </si>
  <si>
    <t>Poplatek za uložení stavebního odpadu na recyklační skládce (skládkovné) zeminy a kamení zatříděného do Katalogu odpadů pod kódem 17 05 04</t>
  </si>
  <si>
    <t>-1718713947</t>
  </si>
  <si>
    <t>138,274</t>
  </si>
  <si>
    <t>-55,8</t>
  </si>
  <si>
    <t>997221611</t>
  </si>
  <si>
    <t>Nakládání na dopravní prostředky pro vodorovnou dopravu suti</t>
  </si>
  <si>
    <t>-46780363</t>
  </si>
  <si>
    <t>41379303</t>
  </si>
  <si>
    <t>711</t>
  </si>
  <si>
    <t>Izolace proti vodě, vlhkosti a plynům</t>
  </si>
  <si>
    <t>711161221</t>
  </si>
  <si>
    <t>Izolace proti zemní vlhkosti a beztlakové vodě nopovými fóliemi na ploše svislé S vrstva ochranná, odvětrávací a drenážní s nakašírovanou filtrační textilií výška nopku 4,0 mm, tl. fólie do 0,6 mm</t>
  </si>
  <si>
    <t>-8917129</t>
  </si>
  <si>
    <t>998711202</t>
  </si>
  <si>
    <t>Přesun hmot pro izolace proti vodě, vlhkosti a plynům stanovený procentní sazbou (%) z ceny vodorovná dopravní vzdálenost do 50 m v objektech výšky přes 6 do 12 m</t>
  </si>
  <si>
    <t>-63352538</t>
  </si>
  <si>
    <t>767111000.1</t>
  </si>
  <si>
    <t>Dodávka a montáž stěny pro zakrytí veřejných WC (ocelová konstrukce z jeklů, výplň tahokov, povrchová úprava žár. zinkování, půdorysný tvar U 2+3+2m, v. 2m) vč. zabetonování</t>
  </si>
  <si>
    <t>-1384841930</t>
  </si>
  <si>
    <t>767111000.2</t>
  </si>
  <si>
    <t>Zabezpečení studny zámečnickou uzamykatelnou konstrukcí</t>
  </si>
  <si>
    <t>-68244660</t>
  </si>
  <si>
    <t>767996701</t>
  </si>
  <si>
    <t>Demontáž ostatních zámečnických konstrukcí o hmotnosti jednotlivých dílů řezáním do 50 kg</t>
  </si>
  <si>
    <t>930311992</t>
  </si>
  <si>
    <t>767996801</t>
  </si>
  <si>
    <t>Demontáž ostatních zámečnických konstrukcí o hmotnosti jednotlivých dílů rozebráním do 50 kg</t>
  </si>
  <si>
    <t>1145947668</t>
  </si>
  <si>
    <t>998767102</t>
  </si>
  <si>
    <t>Přesun hmot pro zámečnické konstrukce stanovený z hmotnosti přesunovaného materiálu vodorovná dopravní vzdálenost do 50 m v objektech výšky přes 6 do 12 m</t>
  </si>
  <si>
    <t>1569274919</t>
  </si>
  <si>
    <t>781</t>
  </si>
  <si>
    <t>Dokončovací práce - obklady</t>
  </si>
  <si>
    <t>781734111</t>
  </si>
  <si>
    <t>Montáž obkladů vnějších stěn z obkladaček cihelných lepených flexibilním lepidlem do 50 ks/m2</t>
  </si>
  <si>
    <t>-1780575958</t>
  </si>
  <si>
    <t>59623113</t>
  </si>
  <si>
    <t>pásek obkladový cihlový hladký 240x71x14mm červený</t>
  </si>
  <si>
    <t>-397269762</t>
  </si>
  <si>
    <t>1/(0,24*0,071)</t>
  </si>
  <si>
    <t>59*18</t>
  </si>
  <si>
    <t>1062*1,1 'Přepočtené koeficientem množství</t>
  </si>
  <si>
    <t>998781102</t>
  </si>
  <si>
    <t>Přesun hmot pro obklady keramické stanovený z hmotnosti přesunovaného materiálu vodorovná dopravní vzdálenost do 50 m v objektech výšky přes 6 do 12 m</t>
  </si>
  <si>
    <t>788402852</t>
  </si>
  <si>
    <t>SO.04 - Vnitřní opravy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</si>
  <si>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</si>
  <si>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</si>
  <si>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</si>
  <si>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</si>
  <si>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</si>
  <si>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</si>
  <si>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</si>
  <si>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</si>
  <si>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784 - Dokončovací práce - malby a tapety</t>
  </si>
  <si>
    <t>317142412</t>
  </si>
  <si>
    <t>Překlady nenosné z pórobetonu osazené do tenkého maltového lože, výšky do 250 mm, šířky překladu 75 mm, délky překladu přes 1000 do 1250 mm</t>
  </si>
  <si>
    <t>-1783224211</t>
  </si>
  <si>
    <t>340271025</t>
  </si>
  <si>
    <t>Zazdívka otvorů v příčkách nebo stěnách pórobetonovými tvárnicemi plochy přes 1 m2 do 4 m2, objemová hmotnost 500 kg/m3, tloušťka příčky 100 mm</t>
  </si>
  <si>
    <t>-1231955986</t>
  </si>
  <si>
    <t>(1*1)</t>
  </si>
  <si>
    <t>(0,4*2,3)*2</t>
  </si>
  <si>
    <t>(0,3*0,8)*2</t>
  </si>
  <si>
    <t>612131101</t>
  </si>
  <si>
    <t>Podkladní a spojovací vrstva vnitřních omítaných ploch cementový postřik nanášený ručně celoplošně stěn</t>
  </si>
  <si>
    <t>-780760637</t>
  </si>
  <si>
    <t>612131121</t>
  </si>
  <si>
    <t>Podkladní a spojovací vrstva vnitřních omítaných ploch penetrace akrylát-silikonová nanášená ručně stěn</t>
  </si>
  <si>
    <t>-615627348</t>
  </si>
  <si>
    <t>612142001</t>
  </si>
  <si>
    <t>Potažení vnitřních ploch pletivem v ploše nebo pruzích, na plném podkladu sklovláknitým vtlačením do tmelu stěn</t>
  </si>
  <si>
    <t>264779921</t>
  </si>
  <si>
    <t>612311131</t>
  </si>
  <si>
    <t>Potažení vnitřních ploch štukem tloušťky do 3 mm svislých konstrukcí stěn</t>
  </si>
  <si>
    <t>-1852351282</t>
  </si>
  <si>
    <t>612325403</t>
  </si>
  <si>
    <t>Oprava vápenocementové omítky vnitřních ploch hrubé, tloušťky do 20 mm stěn, v rozsahu opravované plochy přes 30 do 50%</t>
  </si>
  <si>
    <t>93031952</t>
  </si>
  <si>
    <t>"1,02"</t>
  </si>
  <si>
    <t>(8+7,1)*2*3,8</t>
  </si>
  <si>
    <t>"1,03"</t>
  </si>
  <si>
    <t>(4+3)*2*3,8</t>
  </si>
  <si>
    <t>"1,04+1,05"</t>
  </si>
  <si>
    <t>(3,2+5,2)*3,4*2</t>
  </si>
  <si>
    <t>"1,06"</t>
  </si>
  <si>
    <t>(3,8+2,1)*3,4</t>
  </si>
  <si>
    <t>"1,07"</t>
  </si>
  <si>
    <t>(6,2+4,7)*2*3,3</t>
  </si>
  <si>
    <t>"1,08"</t>
  </si>
  <si>
    <t>(1+2,1)*2*3,3</t>
  </si>
  <si>
    <t>"1,10-1,14"</t>
  </si>
  <si>
    <t>(2,3+6,5+2,3+2,3+2,3)*2*3,5</t>
  </si>
  <si>
    <t>"1,14"</t>
  </si>
  <si>
    <t>(4,7+4)*2*3,3</t>
  </si>
  <si>
    <t>631311126</t>
  </si>
  <si>
    <t>Mazanina z betonu prostého bez zvýšených nároků na prostředí tl. přes 80 do 120 mm tř. C 25/30</t>
  </si>
  <si>
    <t>1130355091</t>
  </si>
  <si>
    <t>91,3*0,12</t>
  </si>
  <si>
    <t>631319173</t>
  </si>
  <si>
    <t>Příplatek k cenám mazanin za stržení povrchu spodní vrstvy mazaniny latí před vložením výztuže nebo pletiva pro tl. obou vrstev mazaniny přes 80 do 120 mm</t>
  </si>
  <si>
    <t>500964740</t>
  </si>
  <si>
    <t>631362021</t>
  </si>
  <si>
    <t>Výztuž mazanin ze svařovaných sítí z drátů typu KARI</t>
  </si>
  <si>
    <t>1516044304</t>
  </si>
  <si>
    <t>0,004335*91,3</t>
  </si>
  <si>
    <t>632451034</t>
  </si>
  <si>
    <t>Potěr cementový vyrovnávací z malty (MC-15) v ploše o průměrné (střední) tl. přes 40 do 50 mm</t>
  </si>
  <si>
    <t>-1098242992</t>
  </si>
  <si>
    <t>1,3*3,4"1.01"</t>
  </si>
  <si>
    <t>3*4"1.03"</t>
  </si>
  <si>
    <t>8*7,1"1.02"</t>
  </si>
  <si>
    <t>0,6*3"1.02"</t>
  </si>
  <si>
    <t>2,3*6,5"1.10-1.14"</t>
  </si>
  <si>
    <t>632481213</t>
  </si>
  <si>
    <t>Separační vrstva k oddělení podlahových vrstev z polyetylénové fólie</t>
  </si>
  <si>
    <t>455992377</t>
  </si>
  <si>
    <t>634111114</t>
  </si>
  <si>
    <t>Obvodová dilatace mezi stěnou a mazaninou nebo potěrem pružnou těsnicí páskou na bázi syntetického kaučuku výšky 100 mm</t>
  </si>
  <si>
    <t>366932350</t>
  </si>
  <si>
    <t>(1,3+3,4)*2"1.01"</t>
  </si>
  <si>
    <t>(3+4)*2"1.03"</t>
  </si>
  <si>
    <t>(8+7,1)*2"1.02"</t>
  </si>
  <si>
    <t>(0,6+3)*2"1.02"</t>
  </si>
  <si>
    <t>(2,3+6,5)*2"1.10-1.14"</t>
  </si>
  <si>
    <t>(4,7+4)*2"1.06"</t>
  </si>
  <si>
    <t>(6,2+4,7)*2"1.07"</t>
  </si>
  <si>
    <t>(3,2+5,2)*2*2"1.04+1.05"</t>
  </si>
  <si>
    <t>(2,1+3,8)*2"1.08"</t>
  </si>
  <si>
    <t>(1+2,1)*2"1.09"</t>
  </si>
  <si>
    <t>635111232</t>
  </si>
  <si>
    <t>Násyp ze štěrkopísku, písku nebo kameniva pod podlahy se zhutněním z kameniva drobného 0-4</t>
  </si>
  <si>
    <t>-495407777</t>
  </si>
  <si>
    <t>4,7*4</t>
  </si>
  <si>
    <t>6,2*4,7</t>
  </si>
  <si>
    <t>(3,2*5,2)*2</t>
  </si>
  <si>
    <t>2,1*3,8</t>
  </si>
  <si>
    <t>1*2,1</t>
  </si>
  <si>
    <t>91,3*0,05</t>
  </si>
  <si>
    <t>635111242</t>
  </si>
  <si>
    <t>Násyp ze štěrkopísku, písku nebo kameniva pod podlahy se zhutněním z kameniva hrubého 16-32</t>
  </si>
  <si>
    <t>-1507013715</t>
  </si>
  <si>
    <t>642942611</t>
  </si>
  <si>
    <t>Osazování zárubní nebo rámů kovových dveřních lisovaných nebo z úhelníků bez dveřních křídel na montážní pěnu, plochy otvoru do 2,5 m2</t>
  </si>
  <si>
    <t>-2071778100</t>
  </si>
  <si>
    <t>55331522</t>
  </si>
  <si>
    <t>zárubeň ocelová pro sádrokarton 100 levá/pravá 800</t>
  </si>
  <si>
    <t>-1618083083</t>
  </si>
  <si>
    <t>55331350</t>
  </si>
  <si>
    <t>zárubeň ocelová pro běžné zdění a pórobeton 100 levá/pravá 800</t>
  </si>
  <si>
    <t>-1443100820</t>
  </si>
  <si>
    <t>55331346</t>
  </si>
  <si>
    <t>zárubeň ocelová pro běžné zdění a pórobeton 100 levá/pravá 600</t>
  </si>
  <si>
    <t>405631159</t>
  </si>
  <si>
    <t>949101111</t>
  </si>
  <si>
    <t>Lešení pomocné pracovní pro objekty pozemních staveb pro zatížení do 150 kg/m2, o výšce lešeňové podlahy do 1,9 m</t>
  </si>
  <si>
    <t>662312762</t>
  </si>
  <si>
    <t>952901111</t>
  </si>
  <si>
    <t>Vyčištění budov nebo objektů před předáním do užívání budov bytové nebo občanské výstavby, světlé výšky podlaží do 4 m</t>
  </si>
  <si>
    <t>343632991</t>
  </si>
  <si>
    <t>965042141</t>
  </si>
  <si>
    <t>Bourání mazanin betonových nebo z litého asfaltu tl. do 100 mm, plochy přes 4 m2</t>
  </si>
  <si>
    <t>1639583180</t>
  </si>
  <si>
    <t>0,6*3</t>
  </si>
  <si>
    <t>85,55*0,1</t>
  </si>
  <si>
    <t>965082941</t>
  </si>
  <si>
    <t>Odstranění násypu pod podlahami nebo ochranného násypu na střechách tl. přes 200 mm jakékoliv plochy</t>
  </si>
  <si>
    <t>-649634703</t>
  </si>
  <si>
    <t>89,2*0,1</t>
  </si>
  <si>
    <t>1372041217</t>
  </si>
  <si>
    <t>(1,2*2,3)*2</t>
  </si>
  <si>
    <t>968072455</t>
  </si>
  <si>
    <t>Vybourání kovových rámů oken s křídly, dveřních zárubní, vrat, stěn, ostění nebo obkladů dveřních zárubní, plochy do 2 m2</t>
  </si>
  <si>
    <t>1425463780</t>
  </si>
  <si>
    <t>(1*2)*6</t>
  </si>
  <si>
    <t>971033561</t>
  </si>
  <si>
    <t>Vybourání otvorů ve zdivu základovém nebo nadzákladovém z cihel, tvárnic, příčkovek z cihel pálených na maltu vápennou nebo vápenocementovou plochy do 1 m2, tl. do 600 mm</t>
  </si>
  <si>
    <t>-1077365077</t>
  </si>
  <si>
    <t>1*1*0,45</t>
  </si>
  <si>
    <t>1*2*0,2</t>
  </si>
  <si>
    <t>974031132</t>
  </si>
  <si>
    <t>Vysekání rýh ve zdivu cihelném na maltu vápennou nebo vápenocementovou do hl. 50 mm a šířky do 70 mm</t>
  </si>
  <si>
    <t>319663142</t>
  </si>
  <si>
    <t>974031153</t>
  </si>
  <si>
    <t>Vysekání rýh ve zdivu cihelném na maltu vápennou nebo vápenocementovou do hl. 100 mm a šířky do 100 mm</t>
  </si>
  <si>
    <t>-39664843</t>
  </si>
  <si>
    <t>978013161</t>
  </si>
  <si>
    <t>Otlučení vápenných nebo vápenocementových omítek vnitřních ploch stěn s vyškrabáním spar, s očištěním zdiva, v rozsahu přes 30 do 50 %</t>
  </si>
  <si>
    <t>709995512</t>
  </si>
  <si>
    <t>"1,09-1,13"</t>
  </si>
  <si>
    <t>997013212</t>
  </si>
  <si>
    <t>Vnitrostaveništní doprava suti a vybouraných hmot vodorovně do 50 m svisle ručně pro budovy a haly výšky přes 6 do 9 m</t>
  </si>
  <si>
    <t>-2087058763</t>
  </si>
  <si>
    <t>909626223</t>
  </si>
  <si>
    <t>-294873491</t>
  </si>
  <si>
    <t>70,722*19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</si>
  <si>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</si>
  <si>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</si>
  <si>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226081679</t>
  </si>
  <si>
    <t>-1268089903</t>
  </si>
  <si>
    <t>711111001</t>
  </si>
  <si>
    <t>Provedení izolace proti zemní vlhkosti natěradly a tmely za studena na ploše vodorovné V nátěrem penetračním</t>
  </si>
  <si>
    <t>293321257</t>
  </si>
  <si>
    <t>11163150</t>
  </si>
  <si>
    <t>lak penetrační asfaltový</t>
  </si>
  <si>
    <t>-869792652</t>
  </si>
  <si>
    <t>91,3*0,0003 'Přepočtené koeficientem množství</t>
  </si>
  <si>
    <t>711112001</t>
  </si>
  <si>
    <t>Provedení izolace proti zemní vlhkosti natěradly a tmely za studena na ploše svislé S nátěrem penetračním</t>
  </si>
  <si>
    <t>-671868153</t>
  </si>
  <si>
    <t>(0,9*3)*2</t>
  </si>
  <si>
    <t>1160074870</t>
  </si>
  <si>
    <t>5,4*0,00035 'Přepočtené koeficientem množství</t>
  </si>
  <si>
    <t>711141559</t>
  </si>
  <si>
    <t>Provedení izolace proti zemní vlhkosti pásy přitavením NAIP na ploše vodorovné V</t>
  </si>
  <si>
    <t>-1427861507</t>
  </si>
  <si>
    <t>62832000</t>
  </si>
  <si>
    <t>pás asfaltový natavitelný oxidovaný tl 3,0mm typu V60 S30 s vložkou ze skleněné rohože, s jemnozrnným minerálním posypem</t>
  </si>
  <si>
    <t>919697515</t>
  </si>
  <si>
    <t>91,3*1,15 'Přepočtené koeficientem množství</t>
  </si>
  <si>
    <t>721183803</t>
  </si>
  <si>
    <t>Demontáž potrubí z olověných trub odpadních nebo připojovacích do D 54</t>
  </si>
  <si>
    <t>1355264329</t>
  </si>
  <si>
    <t>721174024</t>
  </si>
  <si>
    <t>Potrubí z trub polypropylenových odpadní (svislé) DN 75</t>
  </si>
  <si>
    <t>-152021740</t>
  </si>
  <si>
    <t>721274123</t>
  </si>
  <si>
    <t>Ventily přivzdušňovací odpadních potrubí vnitřní DN 100</t>
  </si>
  <si>
    <t>-1739053503</t>
  </si>
  <si>
    <t>721290111</t>
  </si>
  <si>
    <t>Zkouška těsnosti kanalizace v objektech vodou do DN 125</t>
  </si>
  <si>
    <t>620354398</t>
  </si>
  <si>
    <t>998721102</t>
  </si>
  <si>
    <t>Přesun hmot pro vnitřní kanalizace stanovený z hmotnosti přesunovaného materiálu vodorovná dopravní vzdálenost do 50 m v objektech výšky přes 6 do 12 m</t>
  </si>
  <si>
    <t>-1325047187</t>
  </si>
  <si>
    <t>722</t>
  </si>
  <si>
    <t>Zdravotechnika - vnitřní vodovod</t>
  </si>
  <si>
    <t>72213190.1</t>
  </si>
  <si>
    <t>Zřízení revizní niky s dvířky ve zdi pro podružné měření a možnosti uzavření</t>
  </si>
  <si>
    <t>1791052272</t>
  </si>
  <si>
    <t xml:space="preserve">Poznámka k položce:_x000D_
Na vhodném místě dle vyjádření místního správce bude vysekána nika pro osazení podružného vodoměru s uzávěry s uzamykatelnými dvířky."_x000D_
</t>
  </si>
  <si>
    <t>722170801</t>
  </si>
  <si>
    <t>Demontáž rozvodů vody z plastů do Ø 25 mm</t>
  </si>
  <si>
    <t>-1648092577</t>
  </si>
  <si>
    <t>722174002</t>
  </si>
  <si>
    <t>Potrubí z plastových trubek z polypropylenu (PPR) svařovaných polyfuzně PN 16 (SDR 7,4) D 20 x 2,8</t>
  </si>
  <si>
    <t>-1725677123</t>
  </si>
  <si>
    <t>722181111</t>
  </si>
  <si>
    <t>Ochrana potrubí plstěnými pásy DN do 20 mm</t>
  </si>
  <si>
    <t>40921425</t>
  </si>
  <si>
    <t>722181812</t>
  </si>
  <si>
    <t>Demontáž plstěných pásů z trub do Ø 50</t>
  </si>
  <si>
    <t>2048620462</t>
  </si>
  <si>
    <t>722270101</t>
  </si>
  <si>
    <t>Vodoměrové sestavy závitové G 3/4</t>
  </si>
  <si>
    <t>1653366285</t>
  </si>
  <si>
    <t>722290215</t>
  </si>
  <si>
    <t>Zkoušky, proplach a desinfekce vodovodního potrubí zkoušky těsnosti vodovodního potrubí hrdlového nebo přírubového do DN 100</t>
  </si>
  <si>
    <t>1397563424</t>
  </si>
  <si>
    <t>722290234</t>
  </si>
  <si>
    <t>Zkoušky, proplach a desinfekce vodovodního potrubí proplach a desinfekce vodovodního potrubí do DN 80</t>
  </si>
  <si>
    <t>1202271274</t>
  </si>
  <si>
    <t>998722102</t>
  </si>
  <si>
    <t>Přesun hmot pro vnitřní vodovod stanovený z hmotnosti přesunovaného materiálu vodorovná dopravní vzdálenost do 50 m v objektech výšky přes 6 do 12 m</t>
  </si>
  <si>
    <t>1975143861</t>
  </si>
  <si>
    <t>725</t>
  </si>
  <si>
    <t>Zdravotechnika - zařizovací předměty</t>
  </si>
  <si>
    <t>725110811</t>
  </si>
  <si>
    <t>Demontáž klozetů splachovacích s nádrží nebo tlakovým splachovačem</t>
  </si>
  <si>
    <t>-1493775745</t>
  </si>
  <si>
    <t>725112171</t>
  </si>
  <si>
    <t>Zařízení záchodů kombi klozety s hlubokým splachováním odpad vodorovný</t>
  </si>
  <si>
    <t>-1267726755</t>
  </si>
  <si>
    <t>725210821</t>
  </si>
  <si>
    <t>Demontáž umyvadel bez výtokových armatur umyvadel</t>
  </si>
  <si>
    <t>196122215</t>
  </si>
  <si>
    <t>725211603</t>
  </si>
  <si>
    <t>Umyvadla keramická bílá bez výtokových armatur připevněná na stěnu šrouby bez sloupu nebo krytu na sifon 600 mm</t>
  </si>
  <si>
    <t>560528607</t>
  </si>
  <si>
    <t>725240812</t>
  </si>
  <si>
    <t>Demontáž sprchových kabin a vaniček bez výtokových armatur vaniček</t>
  </si>
  <si>
    <t>-1359791132</t>
  </si>
  <si>
    <t>725241112</t>
  </si>
  <si>
    <t>Sprchové vaničky akrylátové čtvercové 900x900 mm</t>
  </si>
  <si>
    <t>315861073</t>
  </si>
  <si>
    <t>725244102.1</t>
  </si>
  <si>
    <t>Dodávka a montáž sprchového závěsu vč. rozpěrné tyče</t>
  </si>
  <si>
    <t>596241921</t>
  </si>
  <si>
    <t>725311121</t>
  </si>
  <si>
    <t>Dřezy bez výtokových armatur jednoduché se zápachovou uzávěrkou nerezové s odkapávací plochou 560x480 mm a miskou</t>
  </si>
  <si>
    <t>1066620116</t>
  </si>
  <si>
    <t>725331111</t>
  </si>
  <si>
    <t>Výlevky bez výtokových armatur a splachovací nádrže keramické se sklopnou plastovou mřížkou 425 mm</t>
  </si>
  <si>
    <t>1351903690</t>
  </si>
  <si>
    <t>725530826</t>
  </si>
  <si>
    <t>Demontáž elektrických zásobníkových ohřívačů vody akumulačních do 800 l</t>
  </si>
  <si>
    <t>-525585473</t>
  </si>
  <si>
    <t>725532124</t>
  </si>
  <si>
    <t>Elektrické ohřívače zásobníkové beztlakové přepadové akumulační s pojistným ventilem závěsné svislé objem nádrže (příkon) 160 l (2,0 kW)</t>
  </si>
  <si>
    <t>1156138950</t>
  </si>
  <si>
    <t>725535222</t>
  </si>
  <si>
    <t>Elektrické ohřívače zásobníkové pojistné armatury bezpečnostní souprava s redukčním ventilem a výlevkou</t>
  </si>
  <si>
    <t>1283147271</t>
  </si>
  <si>
    <t>725820801</t>
  </si>
  <si>
    <t>Demontáž baterií nástěnných do G 3/4</t>
  </si>
  <si>
    <t>-1424692306</t>
  </si>
  <si>
    <t>725821325</t>
  </si>
  <si>
    <t>Baterie dřezové stojánkové pákové s otáčivým ústím a délkou ramínka 220 mm</t>
  </si>
  <si>
    <t>-601759501</t>
  </si>
  <si>
    <t>725822613</t>
  </si>
  <si>
    <t>Baterie umyvadlové stojánkové pákové s výpustí</t>
  </si>
  <si>
    <t>-1881571891</t>
  </si>
  <si>
    <t>725840850</t>
  </si>
  <si>
    <t>Demontáž baterií sprchových diferenciálních do G 3/4 x 1</t>
  </si>
  <si>
    <t>-248988812</t>
  </si>
  <si>
    <t>725841312</t>
  </si>
  <si>
    <t>Baterie sprchové nástěnné pákové</t>
  </si>
  <si>
    <t>453810230</t>
  </si>
  <si>
    <t>725861102</t>
  </si>
  <si>
    <t>Zápachové uzávěrky zařizovacích předmětů pro umyvadla DN 40</t>
  </si>
  <si>
    <t>189161791</t>
  </si>
  <si>
    <t>725862103</t>
  </si>
  <si>
    <t>Zápachové uzávěrky zařizovacích předmětů pro dřezy DN 40/50</t>
  </si>
  <si>
    <t>-311912794</t>
  </si>
  <si>
    <t>735</t>
  </si>
  <si>
    <t>Ústřední vytápění - otopná tělesa</t>
  </si>
  <si>
    <t>735111300.1</t>
  </si>
  <si>
    <t>Oprava ústředního vytápění (výměna ventilů, výměna litinových těles za desková, vypuštění a napuštění, tlakové zkoušky)</t>
  </si>
  <si>
    <t>228905720</t>
  </si>
  <si>
    <t>751</t>
  </si>
  <si>
    <t>Vzduchotechnika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</si>
  <si>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</si>
  <si>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</si>
  <si>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1178181130</t>
  </si>
  <si>
    <t>751111012</t>
  </si>
  <si>
    <t>Montáž ventilátoru axiálního nízkotlakého nástěnného základního, průměru přes 100 do 200 mm</t>
  </si>
  <si>
    <t>-1773205549</t>
  </si>
  <si>
    <t>54233101</t>
  </si>
  <si>
    <t>ventilátor radiální malý plastový CB 100 T spínač časový nastavitelný s doběhem a zpětnou klapkou</t>
  </si>
  <si>
    <t>1887187663</t>
  </si>
  <si>
    <t>762522811</t>
  </si>
  <si>
    <t>Demontáž podlah s polštáři z prken tl. do 32 mm</t>
  </si>
  <si>
    <t>328795377</t>
  </si>
  <si>
    <t>762526811</t>
  </si>
  <si>
    <t>Demontáž podlah z desek dřevotřískových, překližkových, sololitových tl. do 20 mm bez polštářů</t>
  </si>
  <si>
    <t>-420710321</t>
  </si>
  <si>
    <t>763</t>
  </si>
  <si>
    <t>Konstrukce suché výstavby</t>
  </si>
  <si>
    <t>763111323</t>
  </si>
  <si>
    <t>Příčka ze sádrokartonových desek s nosnou konstrukcí z jednoduchých ocelových profilů UW, CW jednoduše opláštěná deskou protipožární DF tl. 12,5 mm, EI 45, příčka tl. 100 mm, profil 75 TI tl. 60 mm, Rw 49 dB</t>
  </si>
  <si>
    <t>513839634</t>
  </si>
  <si>
    <t>(1,5+1,5)*3,8</t>
  </si>
  <si>
    <t>763131411</t>
  </si>
  <si>
    <t>Podhled ze sádrokartonových desek dvouvrstvá zavěšená spodní konstrukce z ocelových profilů CD, UD jednoduše opláštěná deskou standardní A, tl. 12,5 mm, bez TI</t>
  </si>
  <si>
    <t>124403173</t>
  </si>
  <si>
    <t>1,3*3,4</t>
  </si>
  <si>
    <t>4*4,7</t>
  </si>
  <si>
    <t>4,7*3,2</t>
  </si>
  <si>
    <t>7,8*8</t>
  </si>
  <si>
    <t>763131451</t>
  </si>
  <si>
    <t>Podhled ze sádrokartonových desek dvouvrstvá zavěšená spodní konstrukce z ocelových profilů CD, UD jednoduše opláštěná deskou impregnovanou H2, tl. 12,5 mm, bez TI</t>
  </si>
  <si>
    <t>-2110773260</t>
  </si>
  <si>
    <t>6,5*2,5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</si>
  <si>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</si>
  <si>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</si>
  <si>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517846198</t>
  </si>
  <si>
    <t>766660001</t>
  </si>
  <si>
    <t>Montáž dveřních křídel dřevěných nebo plastových otevíravých do ocelové zárubně povrchově upravených jednokřídlových, šířky do 800 mm</t>
  </si>
  <si>
    <t>-2071850055</t>
  </si>
  <si>
    <t>61162014</t>
  </si>
  <si>
    <t>dveře jednokřídlé voštinové povrch fóliový plné 800x1970/2100mm</t>
  </si>
  <si>
    <t>-1576479426</t>
  </si>
  <si>
    <t>61162012</t>
  </si>
  <si>
    <t>dveře jednokřídlé voštinové povrch fóliový plné 600x1970/2100mm</t>
  </si>
  <si>
    <t>-714358559</t>
  </si>
  <si>
    <t>61162014.1</t>
  </si>
  <si>
    <t>dveře jednokřídlé voštinové povrch fóliový plné 800x1970/2100mm (vč. odvětrávací mřížky)</t>
  </si>
  <si>
    <t>1086410494</t>
  </si>
  <si>
    <t>766660728</t>
  </si>
  <si>
    <t>Montáž dveřních doplňků dveřního kování interiérového zámku</t>
  </si>
  <si>
    <t>1308652960</t>
  </si>
  <si>
    <t>766660729</t>
  </si>
  <si>
    <t>Montáž dveřních doplňků dveřního kování interiérového štítku s klikou</t>
  </si>
  <si>
    <t>-1170084014</t>
  </si>
  <si>
    <t>54914610</t>
  </si>
  <si>
    <t>kování dveřní vrchní klika včetně rozet a montážního materiálu R BB nerez PK</t>
  </si>
  <si>
    <t>1304526732</t>
  </si>
  <si>
    <t>54964150</t>
  </si>
  <si>
    <t>vložka zámková cylindrická oboustranná+4 klíče</t>
  </si>
  <si>
    <t>2037777902</t>
  </si>
  <si>
    <t>766695212</t>
  </si>
  <si>
    <t>Montáž ostatních truhlářských konstrukcí prahů dveří jednokřídlových, šířky do 100 mm</t>
  </si>
  <si>
    <t>-1907492186</t>
  </si>
  <si>
    <t>61187156</t>
  </si>
  <si>
    <t>práh dveřní dřevěný dubový tl 20mm dl 820mm š 100mm</t>
  </si>
  <si>
    <t>-956129685</t>
  </si>
  <si>
    <t>61187116</t>
  </si>
  <si>
    <t>práh dveřní dřevěný dubový tl 20mm dl 620mm š 100mm</t>
  </si>
  <si>
    <t>159924142</t>
  </si>
  <si>
    <t>766811111.1</t>
  </si>
  <si>
    <t>Dodávka a montáž kuchyňské linky 1m, spodní a horní skříňky, vč. praovní a zádové desky, těsnící lišty</t>
  </si>
  <si>
    <t>-1676007174</t>
  </si>
  <si>
    <t>766811223</t>
  </si>
  <si>
    <t>Montáž kuchyňských linek pracovní desky Příplatek k ceně za usazení dřezu (včetně silikonu)</t>
  </si>
  <si>
    <t>1970012201</t>
  </si>
  <si>
    <t>766812820</t>
  </si>
  <si>
    <t>Demontáž kuchyňských linek dřevěných nebo kovových včetně skříněk uchycených na stěně, délky do 1500 mm</t>
  </si>
  <si>
    <t>-1045399796</t>
  </si>
  <si>
    <t>98</t>
  </si>
  <si>
    <t>998766102</t>
  </si>
  <si>
    <t>Přesun hmot pro konstrukce truhlářské stanovený z hmotnosti přesunovaného materiálu vodorovná dopravní vzdálenost do 50 m v objektech výšky přes 6 do 12 m</t>
  </si>
  <si>
    <t>773950254</t>
  </si>
  <si>
    <t>771</t>
  </si>
  <si>
    <t>Podlahy z dlaždic</t>
  </si>
  <si>
    <t>99</t>
  </si>
  <si>
    <t>771111011</t>
  </si>
  <si>
    <t>Příprava podkladu před provedením dlažby vysátí podlah</t>
  </si>
  <si>
    <t>-1564560502</t>
  </si>
  <si>
    <t>100</t>
  </si>
  <si>
    <t>771151022</t>
  </si>
  <si>
    <t>Příprava podkladu před provedením dlažby samonivelační stěrka min.pevnosti 30 MPa, tloušťky přes 3 do 5 mm</t>
  </si>
  <si>
    <t>-898732340</t>
  </si>
  <si>
    <t>101</t>
  </si>
  <si>
    <t>771471810</t>
  </si>
  <si>
    <t>Demontáž soklíků z dlaždic keramických kladených do malty rovných</t>
  </si>
  <si>
    <t>1949612920</t>
  </si>
  <si>
    <t>124</t>
  </si>
  <si>
    <t>771474112</t>
  </si>
  <si>
    <t>Montáž soklů z dlaždic keramických lepených flexibilním lepidlem rovných, výšky přes 65 do 90 mm</t>
  </si>
  <si>
    <t>630667537</t>
  </si>
  <si>
    <t>125</t>
  </si>
  <si>
    <t>59761416</t>
  </si>
  <si>
    <t>sokl-dlažba keramická slinutá hladká do interiéru i exteriéru 300x80mm</t>
  </si>
  <si>
    <t>799443850</t>
  </si>
  <si>
    <t>151,6/0,3</t>
  </si>
  <si>
    <t>505,333*1,1 'Přepočtené koeficientem množství</t>
  </si>
  <si>
    <t>102</t>
  </si>
  <si>
    <t>771571810</t>
  </si>
  <si>
    <t>Demontáž podlah z dlaždic keramických kladených do malty</t>
  </si>
  <si>
    <t>-506488292</t>
  </si>
  <si>
    <t>103</t>
  </si>
  <si>
    <t>771574112</t>
  </si>
  <si>
    <t>Montáž podlah z dlaždic keramických lepených flexibilním lepidlem maloformátových hladkých přes 9 do 12 ks/m2</t>
  </si>
  <si>
    <t>888020328</t>
  </si>
  <si>
    <t>4,7*4"1.06"</t>
  </si>
  <si>
    <t>6,2*4,7"1.07"</t>
  </si>
  <si>
    <t>(3,2*5,2)*2"1.04+1.05"</t>
  </si>
  <si>
    <t>2,1*3,8"1.08"</t>
  </si>
  <si>
    <t>1*2,1"1.09"</t>
  </si>
  <si>
    <t>104</t>
  </si>
  <si>
    <t>59761433</t>
  </si>
  <si>
    <t>dlažba keramická slinutá hladká do interiéru i exteriéru pro vysoké mechanické namáhání přes 9 do 12ks/m2 tl 15mm</t>
  </si>
  <si>
    <t>1697849842</t>
  </si>
  <si>
    <t>181,27*1,1 'Přepočtené koeficientem množství</t>
  </si>
  <si>
    <t>105</t>
  </si>
  <si>
    <t>771591112</t>
  </si>
  <si>
    <t>Izolace podlahy pod dlažbu nátěrem nebo stěrkou ve dvou vrstvách</t>
  </si>
  <si>
    <t>2096332113</t>
  </si>
  <si>
    <t>106</t>
  </si>
  <si>
    <t>998771102</t>
  </si>
  <si>
    <t>Přesun hmot pro podlahy z dlaždic stanovený z hmotnosti přesunovaného materiálu vodorovná dopravní vzdálenost do 50 m v objektech výšky přes 6 do 12 m</t>
  </si>
  <si>
    <t>-99392802</t>
  </si>
  <si>
    <t>775</t>
  </si>
  <si>
    <t>Podlahy skládané</t>
  </si>
  <si>
    <t>107</t>
  </si>
  <si>
    <t>775511800</t>
  </si>
  <si>
    <t>Demontáž podlah vlysových s lištami lepených</t>
  </si>
  <si>
    <t>276955809</t>
  </si>
  <si>
    <t>776</t>
  </si>
  <si>
    <t>Podlahy povlakové</t>
  </si>
  <si>
    <t>108</t>
  </si>
  <si>
    <t>776201812</t>
  </si>
  <si>
    <t>Demontáž povlakových podlahovin lepených ručně s podložkou</t>
  </si>
  <si>
    <t>-1027722214</t>
  </si>
  <si>
    <t>109</t>
  </si>
  <si>
    <t>776410811</t>
  </si>
  <si>
    <t>Demontáž soklíků nebo lišt pryžových nebo plastových</t>
  </si>
  <si>
    <t>-1366065991</t>
  </si>
  <si>
    <t>110</t>
  </si>
  <si>
    <t>781121011</t>
  </si>
  <si>
    <t>Příprava podkladu před provedením obkladu nátěr penetrační na stěnu</t>
  </si>
  <si>
    <t>1546920796</t>
  </si>
  <si>
    <t>111</t>
  </si>
  <si>
    <t>781471810</t>
  </si>
  <si>
    <t>Demontáž obkladů z dlaždic keramických kladených do malty</t>
  </si>
  <si>
    <t>780205655</t>
  </si>
  <si>
    <t>(1,6+2,3)*2*8</t>
  </si>
  <si>
    <t>(6,5*2)*2</t>
  </si>
  <si>
    <t>112</t>
  </si>
  <si>
    <t>781474113</t>
  </si>
  <si>
    <t>Montáž obkladů vnitřních stěn z dlaždic keramických lepených flexibilním lepidlem maloformátových hladkých přes 12 do 19 ks/m2</t>
  </si>
  <si>
    <t>-1303288508</t>
  </si>
  <si>
    <t>113</t>
  </si>
  <si>
    <t>59761039</t>
  </si>
  <si>
    <t>obklad keramický hladký přes 22 do 25ks/m2</t>
  </si>
  <si>
    <t>-1995298093</t>
  </si>
  <si>
    <t>88,4*1,1 'Přepočtené koeficientem množství</t>
  </si>
  <si>
    <t>114</t>
  </si>
  <si>
    <t>781477113</t>
  </si>
  <si>
    <t>Montáž obkladů vnitřních stěn z dlaždic keramických Příplatek k cenám za spárování cement bílý</t>
  </si>
  <si>
    <t>-1998237761</t>
  </si>
  <si>
    <t>115</t>
  </si>
  <si>
    <t>781477116</t>
  </si>
  <si>
    <t>Příplatek za použití rohových a ukončovacích profilů</t>
  </si>
  <si>
    <t>-992212607</t>
  </si>
  <si>
    <t>116</t>
  </si>
  <si>
    <t>-156267396</t>
  </si>
  <si>
    <t>784</t>
  </si>
  <si>
    <t>Dokončovací práce - malby a tapety</t>
  </si>
  <si>
    <t>117</t>
  </si>
  <si>
    <t>784111001</t>
  </si>
  <si>
    <t>Oprášení (ometení) podkladu v místnostech výšky do 3,80 m</t>
  </si>
  <si>
    <t>783018483</t>
  </si>
  <si>
    <t>118</t>
  </si>
  <si>
    <t>784181121</t>
  </si>
  <si>
    <t>Penetrace podkladu jednonásobná hloubková v místnostech výšky do 3,80 m</t>
  </si>
  <si>
    <t>76893169</t>
  </si>
  <si>
    <t>119</t>
  </si>
  <si>
    <t>784191003</t>
  </si>
  <si>
    <t>Čištění vnitřních ploch hrubý úklid po provedení malířských prací omytím oken dvojitých nebo zdvojených</t>
  </si>
  <si>
    <t>-583462610</t>
  </si>
  <si>
    <t>120</t>
  </si>
  <si>
    <t>784191007</t>
  </si>
  <si>
    <t>Čištění vnitřních ploch hrubý úklid po provedení malířských prací omytím podlah</t>
  </si>
  <si>
    <t>-445082211</t>
  </si>
  <si>
    <t>8*7,1</t>
  </si>
  <si>
    <t>3,2*5,2</t>
  </si>
  <si>
    <t>3,8*2,1</t>
  </si>
  <si>
    <t>2,1*1</t>
  </si>
  <si>
    <t>2,3*6,5</t>
  </si>
  <si>
    <t>121</t>
  </si>
  <si>
    <t>784211101</t>
  </si>
  <si>
    <t>Malby z malířských směsí otěruvzdorných za mokra dvojnásobné, bílé za mokra otěruvzdorné výborně v místnostech výšky do 3,80 m</t>
  </si>
  <si>
    <t>571750345</t>
  </si>
  <si>
    <t>"1,01"</t>
  </si>
  <si>
    <t>(1,3+3,4)*2*3,5</t>
  </si>
  <si>
    <t>"1,09"</t>
  </si>
  <si>
    <t>"rezerva"</t>
  </si>
  <si>
    <t>122</t>
  </si>
  <si>
    <t>220322000.1</t>
  </si>
  <si>
    <t>Zapravení stávajícího vedení oznamovacích a slaboproudých zařízení v rámci místnosti</t>
  </si>
  <si>
    <t>-572645841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</si>
  <si>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</si>
  <si>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123</t>
  </si>
  <si>
    <t>220322000.2</t>
  </si>
  <si>
    <t>Rozdělení EZS na dvě části (technologický objekt a výpravní budova)</t>
  </si>
  <si>
    <t>-1259414966</t>
  </si>
  <si>
    <t>SO.05 - Elektroinstalace</t>
  </si>
  <si>
    <t>SEE</t>
  </si>
  <si>
    <t>D1 - Dodávky, Elektromontáže, Přidružené výkony k elektropracím</t>
  </si>
  <si>
    <t>D2 - Dodávky a elektromontáže k rozvaděčům</t>
  </si>
  <si>
    <t>D3 - Demontáže</t>
  </si>
  <si>
    <t>D4 - Hromosvod a uzemnění</t>
  </si>
  <si>
    <t>D5 - Ostatní náklady</t>
  </si>
  <si>
    <t>D6 - Revize, zkoušky, měření</t>
  </si>
  <si>
    <t>D1</t>
  </si>
  <si>
    <t>Dodávky, Elektromontáže, Přidružené výkony k elektropracím</t>
  </si>
  <si>
    <t>34555100</t>
  </si>
  <si>
    <t>zásuvka domovní jednoduchá 16A/250V</t>
  </si>
  <si>
    <t>34555120</t>
  </si>
  <si>
    <t>zásuvka domovní dvojitá 16A/250V</t>
  </si>
  <si>
    <t>34551485</t>
  </si>
  <si>
    <t>zásuvka venkovní jednoduchá 16A/250V, nástěnná, IP44</t>
  </si>
  <si>
    <t>409011</t>
  </si>
  <si>
    <t>spínač domovní 10A/250Vstř, řaz.1</t>
  </si>
  <si>
    <t>409021</t>
  </si>
  <si>
    <t>přepínač domovní 10A/250Vstř, řaz.5</t>
  </si>
  <si>
    <t>409023</t>
  </si>
  <si>
    <t>přepínač domovní 10A/250Vstř, řaz.6</t>
  </si>
  <si>
    <t>409026</t>
  </si>
  <si>
    <t>přepínač domovní 10A/250Vstř, řaz.7</t>
  </si>
  <si>
    <t>R</t>
  </si>
  <si>
    <t>kouřové čidlo s autonomní baterií</t>
  </si>
  <si>
    <t>34571511</t>
  </si>
  <si>
    <t>krabice přístrojová instalační</t>
  </si>
  <si>
    <t>311317</t>
  </si>
  <si>
    <t>krabice odbočná s víčkem, včetně svorkovnice</t>
  </si>
  <si>
    <t>R.1</t>
  </si>
  <si>
    <t>drobný montážní a pomocný materiál</t>
  </si>
  <si>
    <t>741313003</t>
  </si>
  <si>
    <t>montáž a zapojení zásuvka domovní</t>
  </si>
  <si>
    <t>741310001</t>
  </si>
  <si>
    <t>montáž a zapojení spínač domovní 1pólový, řazení 1</t>
  </si>
  <si>
    <t>741310021</t>
  </si>
  <si>
    <t>montáž a zapojení přepínač domovní, řazení 5,6,7</t>
  </si>
  <si>
    <t>741112061</t>
  </si>
  <si>
    <t>montáž a zapojení krabice přístrojová</t>
  </si>
  <si>
    <t>741112001</t>
  </si>
  <si>
    <t>montáž a zapojení krabice odbočná s výstrojí</t>
  </si>
  <si>
    <t>34823741</t>
  </si>
  <si>
    <t>A - Sv. přisazené liniové LED, kancelářské 36W/230V, 3900lm, IP40</t>
  </si>
  <si>
    <t>34823742</t>
  </si>
  <si>
    <t>B - Sv. přisazené liniové LED, 36W/230V, 4000lm, IP40</t>
  </si>
  <si>
    <t>34823743</t>
  </si>
  <si>
    <t>C - Sv. přisazené liniové LED, průmyslové 42W/230V, 5200lm, IP66, IK08</t>
  </si>
  <si>
    <t>34823735</t>
  </si>
  <si>
    <t>D - Sv. přisazené kulaté LED, 24W/230V, 1800lm, IP44, IK06</t>
  </si>
  <si>
    <t>34823744</t>
  </si>
  <si>
    <t>E - Sv. přisazené liniové LED, průmyslové 50W/230V, 6500lm, IP66, IK08</t>
  </si>
  <si>
    <t>34823733</t>
  </si>
  <si>
    <t>F - LED downlight, 23W/230V, IP20</t>
  </si>
  <si>
    <t>34823734</t>
  </si>
  <si>
    <t>G - LED downlight, 25W/230V, IP44</t>
  </si>
  <si>
    <t>34838100</t>
  </si>
  <si>
    <t>NO - Sv. nouzové LED 2W s piktogramem a vlastním bateriovým zdrojem 2H</t>
  </si>
  <si>
    <t>34838103</t>
  </si>
  <si>
    <t>AP - Sv. nouzové LED 3W antipanické s vlastním bateriovým zdrojem 2H</t>
  </si>
  <si>
    <t>7493100650</t>
  </si>
  <si>
    <t>VO - Venkovní náklopný LED reflektor přisazený, 29W/230V, 3250lm, IP66, certifikovaný pro drážní prostředí</t>
  </si>
  <si>
    <t>7493100770.1</t>
  </si>
  <si>
    <t>Informační systém - montáž prosvětleného piktogramu "Votice" uchycený na stěnu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</si>
  <si>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</si>
  <si>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741371001</t>
  </si>
  <si>
    <t>montáž a zapojení svítidlo přisazené nástěnné / stropní</t>
  </si>
  <si>
    <t>34111080</t>
  </si>
  <si>
    <t>kabel CYKY 4x16</t>
  </si>
  <si>
    <t>101209</t>
  </si>
  <si>
    <t>kabel CYKY 4x10</t>
  </si>
  <si>
    <t>341111000</t>
  </si>
  <si>
    <t>kabel CYKY 5x6</t>
  </si>
  <si>
    <t>34111072</t>
  </si>
  <si>
    <t>kabel CYKY 4x6</t>
  </si>
  <si>
    <t>101306</t>
  </si>
  <si>
    <t>kabel CYKY 5x2,5</t>
  </si>
  <si>
    <t>101106</t>
  </si>
  <si>
    <t>kabel CYKY 3x2,5</t>
  </si>
  <si>
    <t>101305</t>
  </si>
  <si>
    <t>kabel CYKY 5x1,5</t>
  </si>
  <si>
    <t>101105</t>
  </si>
  <si>
    <t>kabel CYKY 3x1,5</t>
  </si>
  <si>
    <t>34140848</t>
  </si>
  <si>
    <t>vodič izolovaný s Cu jádrem 16mm2</t>
  </si>
  <si>
    <t>34140844</t>
  </si>
  <si>
    <t>vodič izolovaný s Cu jádrem 6mm2</t>
  </si>
  <si>
    <t>R 100531</t>
  </si>
  <si>
    <t>elektroinstalační lišta s krytem, plastová, bílá 20x15, 40x20mm</t>
  </si>
  <si>
    <t>741110511</t>
  </si>
  <si>
    <t>montáž lišta vkládací s víčkem do 60mm</t>
  </si>
  <si>
    <t>21081013</t>
  </si>
  <si>
    <t>uložení kabelu Cu(-CYKY) do 5x10/12x4/19x2,5/24x1,5</t>
  </si>
  <si>
    <t>210800831</t>
  </si>
  <si>
    <t>uložení vodiče Cu(-CY,CYA) do 1x25</t>
  </si>
  <si>
    <t>210100001</t>
  </si>
  <si>
    <t>ukončení v rozvaděči vč.zapojení vodiče do 2,5mm2</t>
  </si>
  <si>
    <t>210100003</t>
  </si>
  <si>
    <t>ukončení v rozvaděči vč.zapojení vodiče do 16mm2</t>
  </si>
  <si>
    <t>210100101</t>
  </si>
  <si>
    <t>ukončení na svorkovnici vodič do 16mm2</t>
  </si>
  <si>
    <t>D2</t>
  </si>
  <si>
    <t>Dodávky a elektromontáže k rozvaděčům</t>
  </si>
  <si>
    <t>R.2</t>
  </si>
  <si>
    <t>nový elektroměrový rozvaděč RE1, pro 6 elektroměrových souprav, ve standardu ČEZ. Venkovní provedení pro osazení ve zděném pilíři. Včetně výstroje a zapojení - dle platného shéma rozvaděče</t>
  </si>
  <si>
    <t>R.3</t>
  </si>
  <si>
    <t>rozvaděč přízemí RO-1. Kovo-plastová rozvodnice pro zapuštěnou montáž, 72 modulů 700x400x182, IP40/20, In=160A. Včetně výstroje a zapojení - dle platného shéma rozvaděče</t>
  </si>
  <si>
    <t>R.4</t>
  </si>
  <si>
    <t>rozvaděč společných prostor RS. Kovo-plastová rozvodnice pro zapuštěnou montáž, 48 modulů 550x450x182, IP40/20, In=160A. Včetně výzbroje a zapojení, bez elektroměrů SŽE. Výstroj a zapojení dle platného shéma rozv.</t>
  </si>
  <si>
    <t>R.5</t>
  </si>
  <si>
    <t>bytové rozvaděče RB1,2,3,4. Nová kovo-plastová rozvodnice pro zapuštěnou / přisazenou montáž, 48 modulů 550x450x182, IP40/20, In=160A. Včetně výzbroje a zapojení - viz. platné schéma rozvaděče</t>
  </si>
  <si>
    <t>R.6</t>
  </si>
  <si>
    <t>úprava zapojení a doplnění výzbroje stávajícího hlavního rozvaděče objektu RH1. Výstroj a zapojení dle platného shéma</t>
  </si>
  <si>
    <t>D3</t>
  </si>
  <si>
    <t>Demontáže</t>
  </si>
  <si>
    <t>210901035</t>
  </si>
  <si>
    <t>kabel Al(-AYKY) pevně uložený do 2x16/3x10/5 /dmtž</t>
  </si>
  <si>
    <t>210110001</t>
  </si>
  <si>
    <t>spínač nástěnný do IP.1 vč.zapojení 1pólový/ /dmtž</t>
  </si>
  <si>
    <t>210111012</t>
  </si>
  <si>
    <t>zásuvka domovní zapuštěná vč.zapojení průběž /dmtž</t>
  </si>
  <si>
    <t>210190001</t>
  </si>
  <si>
    <t>rozvodnice do hmotnosti 20kg /dmtž</t>
  </si>
  <si>
    <t>210200011</t>
  </si>
  <si>
    <t>svítidlo bytové stropní /dmtž</t>
  </si>
  <si>
    <t>D4</t>
  </si>
  <si>
    <t>Hromosvod a uzemnění</t>
  </si>
  <si>
    <t>295012</t>
  </si>
  <si>
    <t>vedení drát AlMgSi pr.8mm</t>
  </si>
  <si>
    <t>295223</t>
  </si>
  <si>
    <t>jímací tyč hladká JR2,0 FeZn pr.19/2000mm</t>
  </si>
  <si>
    <t>295251</t>
  </si>
  <si>
    <t>ochranná stříška jímače OSH FeZn horní</t>
  </si>
  <si>
    <t>295252</t>
  </si>
  <si>
    <t>ochranná stříška jímače OSD FeZn dolní</t>
  </si>
  <si>
    <t>295411</t>
  </si>
  <si>
    <t>svorka k jímací tyči SJ1 4šrouby FeZn</t>
  </si>
  <si>
    <t>295352</t>
  </si>
  <si>
    <t>podpěra vedení na střeše PV</t>
  </si>
  <si>
    <t>295312</t>
  </si>
  <si>
    <t>podpěra vedení do zdiva PV1a15 150mm FeZn</t>
  </si>
  <si>
    <t>295401</t>
  </si>
  <si>
    <t>svorka univerzální SU FeZn</t>
  </si>
  <si>
    <t>126</t>
  </si>
  <si>
    <t>295406</t>
  </si>
  <si>
    <t>svorka křížová SK FeZn</t>
  </si>
  <si>
    <t>295461</t>
  </si>
  <si>
    <t>držák úhelníku DOUa 150mm FeZn středový do zdiva</t>
  </si>
  <si>
    <t>130</t>
  </si>
  <si>
    <t>295452</t>
  </si>
  <si>
    <t>ochranný úhelník svodu OU délka 2,0m</t>
  </si>
  <si>
    <t>132</t>
  </si>
  <si>
    <t>295404</t>
  </si>
  <si>
    <t>svorka zkušební ZS FeZn</t>
  </si>
  <si>
    <t>134</t>
  </si>
  <si>
    <t>35442062</t>
  </si>
  <si>
    <t>Zemnící pásek FeZn 30/4mm</t>
  </si>
  <si>
    <t>136</t>
  </si>
  <si>
    <t>35442062.1</t>
  </si>
  <si>
    <t>Zemnící drát FeZn pr.10mm</t>
  </si>
  <si>
    <t>138</t>
  </si>
  <si>
    <t>741420001</t>
  </si>
  <si>
    <t>jímací vedení na povrchu s podpěrami na plochou a sedlovou střechu, úplná mtž do pr. 10mm</t>
  </si>
  <si>
    <t>140</t>
  </si>
  <si>
    <t>210220301</t>
  </si>
  <si>
    <t>svorka hromosvodová do 2 šroubů</t>
  </si>
  <si>
    <t>142</t>
  </si>
  <si>
    <t>210220302</t>
  </si>
  <si>
    <t>svorka hromosvodová do 4 šroubů</t>
  </si>
  <si>
    <t>144</t>
  </si>
  <si>
    <t>210220372</t>
  </si>
  <si>
    <t>ochranný úhelník nebo trubka/ držáky do zdiva</t>
  </si>
  <si>
    <t>146</t>
  </si>
  <si>
    <t>210220302.1</t>
  </si>
  <si>
    <t>148</t>
  </si>
  <si>
    <t>R210220231</t>
  </si>
  <si>
    <t>zemnící tyč do 2m</t>
  </si>
  <si>
    <t>150</t>
  </si>
  <si>
    <t>210220001</t>
  </si>
  <si>
    <t>Zemnící drát FeZn pr.10mm, úplná mtž</t>
  </si>
  <si>
    <t>152</t>
  </si>
  <si>
    <t>210220001.1</t>
  </si>
  <si>
    <t>Zemnící pásek FeZn 30/4mm, úplná motáž</t>
  </si>
  <si>
    <t>154</t>
  </si>
  <si>
    <t>D5</t>
  </si>
  <si>
    <t>Ostatní náklady</t>
  </si>
  <si>
    <t>218009001</t>
  </si>
  <si>
    <t>poplatek za recyklaci svítidla</t>
  </si>
  <si>
    <t>156</t>
  </si>
  <si>
    <t>218009011</t>
  </si>
  <si>
    <t>poplatek za recyklaci světelného zdroje</t>
  </si>
  <si>
    <t>158</t>
  </si>
  <si>
    <t>219001213</t>
  </si>
  <si>
    <t>vybour.otvoru ve zdi/cihla/ do pr.60mm/tl.do 0,45m</t>
  </si>
  <si>
    <t>160</t>
  </si>
  <si>
    <t>219002611</t>
  </si>
  <si>
    <t>vysekání rýhy/zeď cihla/ hl.do 30mm/š.do 30mm</t>
  </si>
  <si>
    <t>162</t>
  </si>
  <si>
    <t>219003236</t>
  </si>
  <si>
    <t>zazdívka otvoru ve zdivu/cihla/do 0,25m2/tl.0,90m</t>
  </si>
  <si>
    <t>164</t>
  </si>
  <si>
    <t>219003613</t>
  </si>
  <si>
    <t>omítka na stěně/jednotl.plocha do 1,00m2/vč.malty</t>
  </si>
  <si>
    <t>166</t>
  </si>
  <si>
    <t>D6</t>
  </si>
  <si>
    <t>Revize, zkoušky, měření</t>
  </si>
  <si>
    <t>R.7</t>
  </si>
  <si>
    <t>Zkoušky technologických zařízení pod napětím</t>
  </si>
  <si>
    <t>168</t>
  </si>
  <si>
    <t>R.8</t>
  </si>
  <si>
    <t>Uvedení do provozu</t>
  </si>
  <si>
    <t>170</t>
  </si>
  <si>
    <t>R.9</t>
  </si>
  <si>
    <t>Projektová dokumentace pro provedení stavby</t>
  </si>
  <si>
    <t>172</t>
  </si>
  <si>
    <t>21730901</t>
  </si>
  <si>
    <t>vypracování zprávy VR/cena akce do 1.000.000 kč</t>
  </si>
  <si>
    <t>174</t>
  </si>
  <si>
    <t>210280003</t>
  </si>
  <si>
    <t>zkoušky a prohlídky el.rozvodů a zařízení celková prohlídka pro objem mtž. prací do 1 000 000 Kč četně výchozí revize a revize "D" dle vyhl. č. 100, příl. č. 4</t>
  </si>
  <si>
    <t>2001546089</t>
  </si>
  <si>
    <t>220370541</t>
  </si>
  <si>
    <t>Montáž reproduktoru reproduktorové soupravy do 25 W</t>
  </si>
  <si>
    <t>-1308657821</t>
  </si>
  <si>
    <t>37410000.1</t>
  </si>
  <si>
    <t>reproduktor dle normy SŽDC (SC20AH) vč. konzoly kompletní</t>
  </si>
  <si>
    <t>-1943705887</t>
  </si>
  <si>
    <t>SO.06 - VRN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</si>
  <si>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</si>
  <si>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</si>
  <si>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</si>
  <si>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</si>
  <si>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</si>
  <si>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</si>
  <si>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</si>
  <si>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</si>
  <si>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</si>
  <si>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Kč</t>
  </si>
  <si>
    <t>1024</t>
  </si>
  <si>
    <t>1514097559</t>
  </si>
  <si>
    <t>VRN6</t>
  </si>
  <si>
    <t>Územní vlivy</t>
  </si>
  <si>
    <t>060001000</t>
  </si>
  <si>
    <t>1112905332</t>
  </si>
  <si>
    <t>VRN7</t>
  </si>
  <si>
    <t>Provozní vlivy</t>
  </si>
  <si>
    <t>070001000</t>
  </si>
  <si>
    <t>-1622974075</t>
  </si>
  <si>
    <t>VRN9</t>
  </si>
  <si>
    <t>090001000</t>
  </si>
  <si>
    <t>797773585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</si>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</sst>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4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workbookViewId="0">
      <selection activeCell="AI36" sqref="AI36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90"/>
      <c r="AS2" s="390"/>
      <c r="AT2" s="390"/>
      <c r="AU2" s="390"/>
      <c r="AV2" s="390"/>
      <c r="AW2" s="390"/>
      <c r="AX2" s="390"/>
      <c r="AY2" s="390"/>
      <c r="AZ2" s="390"/>
      <c r="BA2" s="390"/>
      <c r="BB2" s="390"/>
      <c r="BC2" s="390"/>
      <c r="BD2" s="390"/>
      <c r="BE2" s="390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4" t="s">
        <v>14</v>
      </c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24"/>
      <c r="AQ5" s="24"/>
      <c r="AR5" s="22"/>
      <c r="BE5" s="371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6" t="s">
        <v>17</v>
      </c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24"/>
      <c r="AQ6" s="24"/>
      <c r="AR6" s="22"/>
      <c r="BE6" s="372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72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72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2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72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72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2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72"/>
      <c r="BS13" s="19" t="s">
        <v>6</v>
      </c>
    </row>
    <row r="14" spans="1:74" ht="12.75">
      <c r="B14" s="23"/>
      <c r="C14" s="24"/>
      <c r="D14" s="24"/>
      <c r="E14" s="377" t="s">
        <v>32</v>
      </c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72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2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72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72"/>
      <c r="BS17" s="19" t="s">
        <v>35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2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72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72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2"/>
    </row>
    <row r="22" spans="1:71" s="1" customFormat="1" ht="12" customHeight="1">
      <c r="B22" s="23"/>
      <c r="C22" s="24"/>
      <c r="D22" s="31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2"/>
    </row>
    <row r="23" spans="1:71" s="1" customFormat="1" ht="47.25" customHeight="1">
      <c r="B23" s="23"/>
      <c r="C23" s="24"/>
      <c r="D23" s="24"/>
      <c r="E23" s="379" t="s">
        <v>39</v>
      </c>
      <c r="F23" s="379"/>
      <c r="G23" s="379"/>
      <c r="H23" s="379"/>
      <c r="I23" s="379"/>
      <c r="J23" s="379"/>
      <c r="K23" s="379"/>
      <c r="L23" s="379"/>
      <c r="M23" s="379"/>
      <c r="N23" s="379"/>
      <c r="O23" s="379"/>
      <c r="P23" s="379"/>
      <c r="Q23" s="379"/>
      <c r="R23" s="379"/>
      <c r="S23" s="379"/>
      <c r="T23" s="379"/>
      <c r="U23" s="379"/>
      <c r="V23" s="379"/>
      <c r="W23" s="379"/>
      <c r="X23" s="379"/>
      <c r="Y23" s="379"/>
      <c r="Z23" s="379"/>
      <c r="AA23" s="379"/>
      <c r="AB23" s="379"/>
      <c r="AC23" s="379"/>
      <c r="AD23" s="379"/>
      <c r="AE23" s="379"/>
      <c r="AF23" s="379"/>
      <c r="AG23" s="379"/>
      <c r="AH23" s="379"/>
      <c r="AI23" s="379"/>
      <c r="AJ23" s="379"/>
      <c r="AK23" s="379"/>
      <c r="AL23" s="379"/>
      <c r="AM23" s="379"/>
      <c r="AN23" s="379"/>
      <c r="AO23" s="24"/>
      <c r="AP23" s="24"/>
      <c r="AQ23" s="24"/>
      <c r="AR23" s="22"/>
      <c r="BE23" s="372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2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2"/>
    </row>
    <row r="26" spans="1:71" s="2" customFormat="1" ht="25.9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0">
        <f>ROUND(AG54,2)</f>
        <v>0</v>
      </c>
      <c r="AL26" s="381"/>
      <c r="AM26" s="381"/>
      <c r="AN26" s="381"/>
      <c r="AO26" s="381"/>
      <c r="AP26" s="38"/>
      <c r="AQ26" s="38"/>
      <c r="AR26" s="41"/>
      <c r="BE26" s="372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2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2" t="s">
        <v>41</v>
      </c>
      <c r="M28" s="382"/>
      <c r="N28" s="382"/>
      <c r="O28" s="382"/>
      <c r="P28" s="382"/>
      <c r="Q28" s="38"/>
      <c r="R28" s="38"/>
      <c r="S28" s="38"/>
      <c r="T28" s="38"/>
      <c r="U28" s="38"/>
      <c r="V28" s="38"/>
      <c r="W28" s="382" t="s">
        <v>42</v>
      </c>
      <c r="X28" s="382"/>
      <c r="Y28" s="382"/>
      <c r="Z28" s="382"/>
      <c r="AA28" s="382"/>
      <c r="AB28" s="382"/>
      <c r="AC28" s="382"/>
      <c r="AD28" s="382"/>
      <c r="AE28" s="382"/>
      <c r="AF28" s="38"/>
      <c r="AG28" s="38"/>
      <c r="AH28" s="38"/>
      <c r="AI28" s="38"/>
      <c r="AJ28" s="38"/>
      <c r="AK28" s="382" t="s">
        <v>43</v>
      </c>
      <c r="AL28" s="382"/>
      <c r="AM28" s="382"/>
      <c r="AN28" s="382"/>
      <c r="AO28" s="382"/>
      <c r="AP28" s="38"/>
      <c r="AQ28" s="38"/>
      <c r="AR28" s="41"/>
      <c r="BE28" s="372"/>
    </row>
    <row r="29" spans="1:71" s="3" customFormat="1" ht="14.45" customHeight="1">
      <c r="B29" s="42"/>
      <c r="C29" s="43"/>
      <c r="D29" s="31" t="s">
        <v>44</v>
      </c>
      <c r="E29" s="43"/>
      <c r="F29" s="31" t="s">
        <v>45</v>
      </c>
      <c r="G29" s="43"/>
      <c r="H29" s="43"/>
      <c r="I29" s="43"/>
      <c r="J29" s="43"/>
      <c r="K29" s="43"/>
      <c r="L29" s="385">
        <v>0.21</v>
      </c>
      <c r="M29" s="384"/>
      <c r="N29" s="384"/>
      <c r="O29" s="384"/>
      <c r="P29" s="384"/>
      <c r="Q29" s="43"/>
      <c r="R29" s="43"/>
      <c r="S29" s="43"/>
      <c r="T29" s="43"/>
      <c r="U29" s="43"/>
      <c r="V29" s="43"/>
      <c r="W29" s="383">
        <f>ROUND(AZ54, 2)</f>
        <v>0</v>
      </c>
      <c r="X29" s="384"/>
      <c r="Y29" s="384"/>
      <c r="Z29" s="384"/>
      <c r="AA29" s="384"/>
      <c r="AB29" s="384"/>
      <c r="AC29" s="384"/>
      <c r="AD29" s="384"/>
      <c r="AE29" s="384"/>
      <c r="AF29" s="43"/>
      <c r="AG29" s="43"/>
      <c r="AH29" s="43"/>
      <c r="AI29" s="43"/>
      <c r="AJ29" s="43"/>
      <c r="AK29" s="383">
        <f>ROUND(AV54, 2)</f>
        <v>0</v>
      </c>
      <c r="AL29" s="384"/>
      <c r="AM29" s="384"/>
      <c r="AN29" s="384"/>
      <c r="AO29" s="384"/>
      <c r="AP29" s="43"/>
      <c r="AQ29" s="43"/>
      <c r="AR29" s="44"/>
      <c r="BE29" s="373"/>
    </row>
    <row r="30" spans="1:71" s="3" customFormat="1" ht="14.45" customHeight="1">
      <c r="B30" s="42"/>
      <c r="C30" s="43"/>
      <c r="D30" s="43"/>
      <c r="E30" s="43"/>
      <c r="F30" s="31" t="s">
        <v>46</v>
      </c>
      <c r="G30" s="43"/>
      <c r="H30" s="43"/>
      <c r="I30" s="43"/>
      <c r="J30" s="43"/>
      <c r="K30" s="43"/>
      <c r="L30" s="385">
        <v>0.15</v>
      </c>
      <c r="M30" s="384"/>
      <c r="N30" s="384"/>
      <c r="O30" s="384"/>
      <c r="P30" s="384"/>
      <c r="Q30" s="43"/>
      <c r="R30" s="43"/>
      <c r="S30" s="43"/>
      <c r="T30" s="43"/>
      <c r="U30" s="43"/>
      <c r="V30" s="43"/>
      <c r="W30" s="383">
        <f>ROUND(BA54, 2)</f>
        <v>0</v>
      </c>
      <c r="X30" s="384"/>
      <c r="Y30" s="384"/>
      <c r="Z30" s="384"/>
      <c r="AA30" s="384"/>
      <c r="AB30" s="384"/>
      <c r="AC30" s="384"/>
      <c r="AD30" s="384"/>
      <c r="AE30" s="384"/>
      <c r="AF30" s="43"/>
      <c r="AG30" s="43"/>
      <c r="AH30" s="43"/>
      <c r="AI30" s="43"/>
      <c r="AJ30" s="43"/>
      <c r="AK30" s="383">
        <f>ROUND(AW54, 2)</f>
        <v>0</v>
      </c>
      <c r="AL30" s="384"/>
      <c r="AM30" s="384"/>
      <c r="AN30" s="384"/>
      <c r="AO30" s="384"/>
      <c r="AP30" s="43"/>
      <c r="AQ30" s="43"/>
      <c r="AR30" s="44"/>
      <c r="BE30" s="373"/>
    </row>
    <row r="31" spans="1:71" s="3" customFormat="1" ht="14.45" hidden="1" customHeight="1">
      <c r="B31" s="42"/>
      <c r="C31" s="43"/>
      <c r="D31" s="43"/>
      <c r="E31" s="43"/>
      <c r="F31" s="31" t="s">
        <v>47</v>
      </c>
      <c r="G31" s="43"/>
      <c r="H31" s="43"/>
      <c r="I31" s="43"/>
      <c r="J31" s="43"/>
      <c r="K31" s="43"/>
      <c r="L31" s="385">
        <v>0.21</v>
      </c>
      <c r="M31" s="384"/>
      <c r="N31" s="384"/>
      <c r="O31" s="384"/>
      <c r="P31" s="384"/>
      <c r="Q31" s="43"/>
      <c r="R31" s="43"/>
      <c r="S31" s="43"/>
      <c r="T31" s="43"/>
      <c r="U31" s="43"/>
      <c r="V31" s="43"/>
      <c r="W31" s="383">
        <f>ROUND(BB54, 2)</f>
        <v>0</v>
      </c>
      <c r="X31" s="384"/>
      <c r="Y31" s="384"/>
      <c r="Z31" s="384"/>
      <c r="AA31" s="384"/>
      <c r="AB31" s="384"/>
      <c r="AC31" s="384"/>
      <c r="AD31" s="384"/>
      <c r="AE31" s="384"/>
      <c r="AF31" s="43"/>
      <c r="AG31" s="43"/>
      <c r="AH31" s="43"/>
      <c r="AI31" s="43"/>
      <c r="AJ31" s="43"/>
      <c r="AK31" s="383">
        <v>0</v>
      </c>
      <c r="AL31" s="384"/>
      <c r="AM31" s="384"/>
      <c r="AN31" s="384"/>
      <c r="AO31" s="384"/>
      <c r="AP31" s="43"/>
      <c r="AQ31" s="43"/>
      <c r="AR31" s="44"/>
      <c r="BE31" s="373"/>
    </row>
    <row r="32" spans="1:71" s="3" customFormat="1" ht="14.45" hidden="1" customHeight="1">
      <c r="B32" s="42"/>
      <c r="C32" s="43"/>
      <c r="D32" s="43"/>
      <c r="E32" s="43"/>
      <c r="F32" s="31" t="s">
        <v>48</v>
      </c>
      <c r="G32" s="43"/>
      <c r="H32" s="43"/>
      <c r="I32" s="43"/>
      <c r="J32" s="43"/>
      <c r="K32" s="43"/>
      <c r="L32" s="385">
        <v>0.15</v>
      </c>
      <c r="M32" s="384"/>
      <c r="N32" s="384"/>
      <c r="O32" s="384"/>
      <c r="P32" s="384"/>
      <c r="Q32" s="43"/>
      <c r="R32" s="43"/>
      <c r="S32" s="43"/>
      <c r="T32" s="43"/>
      <c r="U32" s="43"/>
      <c r="V32" s="43"/>
      <c r="W32" s="383">
        <f>ROUND(BC54, 2)</f>
        <v>0</v>
      </c>
      <c r="X32" s="384"/>
      <c r="Y32" s="384"/>
      <c r="Z32" s="384"/>
      <c r="AA32" s="384"/>
      <c r="AB32" s="384"/>
      <c r="AC32" s="384"/>
      <c r="AD32" s="384"/>
      <c r="AE32" s="384"/>
      <c r="AF32" s="43"/>
      <c r="AG32" s="43"/>
      <c r="AH32" s="43"/>
      <c r="AI32" s="43"/>
      <c r="AJ32" s="43"/>
      <c r="AK32" s="383">
        <v>0</v>
      </c>
      <c r="AL32" s="384"/>
      <c r="AM32" s="384"/>
      <c r="AN32" s="384"/>
      <c r="AO32" s="384"/>
      <c r="AP32" s="43"/>
      <c r="AQ32" s="43"/>
      <c r="AR32" s="44"/>
      <c r="BE32" s="373"/>
    </row>
    <row r="33" spans="1:57" s="3" customFormat="1" ht="14.45" hidden="1" customHeight="1">
      <c r="B33" s="42"/>
      <c r="C33" s="43"/>
      <c r="D33" s="43"/>
      <c r="E33" s="43"/>
      <c r="F33" s="31" t="s">
        <v>49</v>
      </c>
      <c r="G33" s="43"/>
      <c r="H33" s="43"/>
      <c r="I33" s="43"/>
      <c r="J33" s="43"/>
      <c r="K33" s="43"/>
      <c r="L33" s="385">
        <v>0</v>
      </c>
      <c r="M33" s="384"/>
      <c r="N33" s="384"/>
      <c r="O33" s="384"/>
      <c r="P33" s="384"/>
      <c r="Q33" s="43"/>
      <c r="R33" s="43"/>
      <c r="S33" s="43"/>
      <c r="T33" s="43"/>
      <c r="U33" s="43"/>
      <c r="V33" s="43"/>
      <c r="W33" s="383">
        <f>ROUND(BD54, 2)</f>
        <v>0</v>
      </c>
      <c r="X33" s="384"/>
      <c r="Y33" s="384"/>
      <c r="Z33" s="384"/>
      <c r="AA33" s="384"/>
      <c r="AB33" s="384"/>
      <c r="AC33" s="384"/>
      <c r="AD33" s="384"/>
      <c r="AE33" s="384"/>
      <c r="AF33" s="43"/>
      <c r="AG33" s="43"/>
      <c r="AH33" s="43"/>
      <c r="AI33" s="43"/>
      <c r="AJ33" s="43"/>
      <c r="AK33" s="383">
        <v>0</v>
      </c>
      <c r="AL33" s="384"/>
      <c r="AM33" s="384"/>
      <c r="AN33" s="384"/>
      <c r="AO33" s="384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389" t="s">
        <v>52</v>
      </c>
      <c r="Y35" s="387"/>
      <c r="Z35" s="387"/>
      <c r="AA35" s="387"/>
      <c r="AB35" s="387"/>
      <c r="AC35" s="47"/>
      <c r="AD35" s="47"/>
      <c r="AE35" s="47"/>
      <c r="AF35" s="47"/>
      <c r="AG35" s="47"/>
      <c r="AH35" s="47"/>
      <c r="AI35" s="47"/>
      <c r="AJ35" s="47"/>
      <c r="AK35" s="386">
        <f>SUM(AK26:AK33)</f>
        <v>0</v>
      </c>
      <c r="AL35" s="387"/>
      <c r="AM35" s="387"/>
      <c r="AN35" s="387"/>
      <c r="AO35" s="388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06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1" t="str">
        <f>K6</f>
        <v>Votice ON - oprava</v>
      </c>
      <c r="M45" s="352"/>
      <c r="N45" s="352"/>
      <c r="O45" s="352"/>
      <c r="P45" s="352"/>
      <c r="Q45" s="352"/>
      <c r="R45" s="352"/>
      <c r="S45" s="352"/>
      <c r="T45" s="352"/>
      <c r="U45" s="352"/>
      <c r="V45" s="352"/>
      <c r="W45" s="352"/>
      <c r="X45" s="352"/>
      <c r="Y45" s="352"/>
      <c r="Z45" s="352"/>
      <c r="AA45" s="352"/>
      <c r="AB45" s="352"/>
      <c r="AC45" s="352"/>
      <c r="AD45" s="352"/>
      <c r="AE45" s="352"/>
      <c r="AF45" s="352"/>
      <c r="AG45" s="352"/>
      <c r="AH45" s="352"/>
      <c r="AI45" s="352"/>
      <c r="AJ45" s="352"/>
      <c r="AK45" s="352"/>
      <c r="AL45" s="352"/>
      <c r="AM45" s="352"/>
      <c r="AN45" s="352"/>
      <c r="AO45" s="352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Votice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3" t="str">
        <f>IF(AN8= "","",AN8)</f>
        <v>20. 2. 2020</v>
      </c>
      <c r="AN47" s="35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54" t="str">
        <f>IF(E17="","",E17)</f>
        <v xml:space="preserve"> </v>
      </c>
      <c r="AN49" s="355"/>
      <c r="AO49" s="355"/>
      <c r="AP49" s="355"/>
      <c r="AQ49" s="38"/>
      <c r="AR49" s="41"/>
      <c r="AS49" s="356" t="s">
        <v>54</v>
      </c>
      <c r="AT49" s="35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54" t="str">
        <f>IF(E20="","",E20)</f>
        <v>K. Svobodová, L. Malý, SEE</v>
      </c>
      <c r="AN50" s="355"/>
      <c r="AO50" s="355"/>
      <c r="AP50" s="355"/>
      <c r="AQ50" s="38"/>
      <c r="AR50" s="41"/>
      <c r="AS50" s="358"/>
      <c r="AT50" s="35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0"/>
      <c r="AT51" s="36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2" t="s">
        <v>55</v>
      </c>
      <c r="D52" s="363"/>
      <c r="E52" s="363"/>
      <c r="F52" s="363"/>
      <c r="G52" s="363"/>
      <c r="H52" s="68"/>
      <c r="I52" s="365" t="s">
        <v>56</v>
      </c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4" t="s">
        <v>57</v>
      </c>
      <c r="AH52" s="363"/>
      <c r="AI52" s="363"/>
      <c r="AJ52" s="363"/>
      <c r="AK52" s="363"/>
      <c r="AL52" s="363"/>
      <c r="AM52" s="363"/>
      <c r="AN52" s="365" t="s">
        <v>58</v>
      </c>
      <c r="AO52" s="363"/>
      <c r="AP52" s="363"/>
      <c r="AQ52" s="69" t="s">
        <v>59</v>
      </c>
      <c r="AR52" s="41"/>
      <c r="AS52" s="70" t="s">
        <v>60</v>
      </c>
      <c r="AT52" s="71" t="s">
        <v>61</v>
      </c>
      <c r="AU52" s="71" t="s">
        <v>62</v>
      </c>
      <c r="AV52" s="71" t="s">
        <v>63</v>
      </c>
      <c r="AW52" s="71" t="s">
        <v>64</v>
      </c>
      <c r="AX52" s="71" t="s">
        <v>65</v>
      </c>
      <c r="AY52" s="71" t="s">
        <v>66</v>
      </c>
      <c r="AZ52" s="71" t="s">
        <v>67</v>
      </c>
      <c r="BA52" s="71" t="s">
        <v>68</v>
      </c>
      <c r="BB52" s="71" t="s">
        <v>69</v>
      </c>
      <c r="BC52" s="71" t="s">
        <v>70</v>
      </c>
      <c r="BD52" s="72" t="s">
        <v>71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72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9">
        <f>ROUND(SUM(AG55:AG60),2)</f>
        <v>0</v>
      </c>
      <c r="AH54" s="369"/>
      <c r="AI54" s="369"/>
      <c r="AJ54" s="369"/>
      <c r="AK54" s="369"/>
      <c r="AL54" s="369"/>
      <c r="AM54" s="369"/>
      <c r="AN54" s="370">
        <f t="shared" ref="AN54:AN60" si="0">SUM(AG54,AT54)</f>
        <v>0</v>
      </c>
      <c r="AO54" s="370"/>
      <c r="AP54" s="370"/>
      <c r="AQ54" s="80" t="s">
        <v>19</v>
      </c>
      <c r="AR54" s="81"/>
      <c r="AS54" s="82">
        <f>ROUND(SUM(AS55:AS60),2)</f>
        <v>0</v>
      </c>
      <c r="AT54" s="83">
        <f t="shared" ref="AT54:AT60" si="1">ROUND(SUM(AV54:AW54),2)</f>
        <v>0</v>
      </c>
      <c r="AU54" s="84">
        <f>ROUND(SUM(AU55:AU60),5)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ROUND(SUM(AZ55:AZ60),2)</f>
        <v>0</v>
      </c>
      <c r="BA54" s="83">
        <f>ROUND(SUM(BA55:BA60),2)</f>
        <v>0</v>
      </c>
      <c r="BB54" s="83">
        <f>ROUND(SUM(BB55:BB60),2)</f>
        <v>0</v>
      </c>
      <c r="BC54" s="83">
        <f>ROUND(SUM(BC55:BC60),2)</f>
        <v>0</v>
      </c>
      <c r="BD54" s="85">
        <f>ROUND(SUM(BD55:BD60),2)</f>
        <v>0</v>
      </c>
      <c r="BS54" s="86" t="s">
        <v>73</v>
      </c>
      <c r="BT54" s="86" t="s">
        <v>74</v>
      </c>
      <c r="BU54" s="87" t="s">
        <v>75</v>
      </c>
      <c r="BV54" s="86" t="s">
        <v>76</v>
      </c>
      <c r="BW54" s="86" t="s">
        <v>5</v>
      </c>
      <c r="BX54" s="86" t="s">
        <v>77</v>
      </c>
      <c r="CL54" s="86" t="s">
        <v>19</v>
      </c>
    </row>
    <row r="55" spans="1:91" s="7" customFormat="1" ht="16.5" customHeight="1">
      <c r="A55" s="88" t="s">
        <v>78</v>
      </c>
      <c r="B55" s="89"/>
      <c r="C55" s="90"/>
      <c r="D55" s="366" t="s">
        <v>79</v>
      </c>
      <c r="E55" s="366"/>
      <c r="F55" s="366"/>
      <c r="G55" s="366"/>
      <c r="H55" s="366"/>
      <c r="I55" s="91"/>
      <c r="J55" s="366" t="s">
        <v>80</v>
      </c>
      <c r="K55" s="366"/>
      <c r="L55" s="366"/>
      <c r="M55" s="366"/>
      <c r="N55" s="366"/>
      <c r="O55" s="366"/>
      <c r="P55" s="366"/>
      <c r="Q55" s="366"/>
      <c r="R55" s="366"/>
      <c r="S55" s="366"/>
      <c r="T55" s="366"/>
      <c r="U55" s="366"/>
      <c r="V55" s="366"/>
      <c r="W55" s="366"/>
      <c r="X55" s="366"/>
      <c r="Y55" s="366"/>
      <c r="Z55" s="366"/>
      <c r="AA55" s="366"/>
      <c r="AB55" s="366"/>
      <c r="AC55" s="366"/>
      <c r="AD55" s="366"/>
      <c r="AE55" s="366"/>
      <c r="AF55" s="366"/>
      <c r="AG55" s="367">
        <f>'SO.01 - Oprava čekárenské...'!J30</f>
        <v>0</v>
      </c>
      <c r="AH55" s="368"/>
      <c r="AI55" s="368"/>
      <c r="AJ55" s="368"/>
      <c r="AK55" s="368"/>
      <c r="AL55" s="368"/>
      <c r="AM55" s="368"/>
      <c r="AN55" s="367">
        <f t="shared" si="0"/>
        <v>0</v>
      </c>
      <c r="AO55" s="368"/>
      <c r="AP55" s="368"/>
      <c r="AQ55" s="92" t="s">
        <v>81</v>
      </c>
      <c r="AR55" s="93"/>
      <c r="AS55" s="94">
        <v>0</v>
      </c>
      <c r="AT55" s="95">
        <f t="shared" si="1"/>
        <v>0</v>
      </c>
      <c r="AU55" s="96">
        <f>'SO.01 - Oprava čekárenské...'!P94</f>
        <v>0</v>
      </c>
      <c r="AV55" s="95">
        <f>'SO.01 - Oprava čekárenské...'!J33</f>
        <v>0</v>
      </c>
      <c r="AW55" s="95">
        <f>'SO.01 - Oprava čekárenské...'!J34</f>
        <v>0</v>
      </c>
      <c r="AX55" s="95">
        <f>'SO.01 - Oprava čekárenské...'!J35</f>
        <v>0</v>
      </c>
      <c r="AY55" s="95">
        <f>'SO.01 - Oprava čekárenské...'!J36</f>
        <v>0</v>
      </c>
      <c r="AZ55" s="95">
        <f>'SO.01 - Oprava čekárenské...'!F33</f>
        <v>0</v>
      </c>
      <c r="BA55" s="95">
        <f>'SO.01 - Oprava čekárenské...'!F34</f>
        <v>0</v>
      </c>
      <c r="BB55" s="95">
        <f>'SO.01 - Oprava čekárenské...'!F35</f>
        <v>0</v>
      </c>
      <c r="BC55" s="95">
        <f>'SO.01 - Oprava čekárenské...'!F36</f>
        <v>0</v>
      </c>
      <c r="BD55" s="97">
        <f>'SO.01 - Oprava čekárenské...'!F37</f>
        <v>0</v>
      </c>
      <c r="BT55" s="98" t="s">
        <v>82</v>
      </c>
      <c r="BV55" s="98" t="s">
        <v>76</v>
      </c>
      <c r="BW55" s="98" t="s">
        <v>83</v>
      </c>
      <c r="BX55" s="98" t="s">
        <v>5</v>
      </c>
      <c r="CL55" s="98" t="s">
        <v>19</v>
      </c>
      <c r="CM55" s="98" t="s">
        <v>84</v>
      </c>
    </row>
    <row r="56" spans="1:91" s="7" customFormat="1" ht="24.75" customHeight="1">
      <c r="A56" s="88" t="s">
        <v>78</v>
      </c>
      <c r="B56" s="89"/>
      <c r="C56" s="90"/>
      <c r="D56" s="366" t="s">
        <v>85</v>
      </c>
      <c r="E56" s="366"/>
      <c r="F56" s="366"/>
      <c r="G56" s="366"/>
      <c r="H56" s="366"/>
      <c r="I56" s="91"/>
      <c r="J56" s="366" t="s">
        <v>86</v>
      </c>
      <c r="K56" s="366"/>
      <c r="L56" s="366"/>
      <c r="M56" s="366"/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366"/>
      <c r="AG56" s="367">
        <f>'SO.02 - Oprava vnějšího p...'!J30</f>
        <v>0</v>
      </c>
      <c r="AH56" s="368"/>
      <c r="AI56" s="368"/>
      <c r="AJ56" s="368"/>
      <c r="AK56" s="368"/>
      <c r="AL56" s="368"/>
      <c r="AM56" s="368"/>
      <c r="AN56" s="367">
        <f t="shared" si="0"/>
        <v>0</v>
      </c>
      <c r="AO56" s="368"/>
      <c r="AP56" s="368"/>
      <c r="AQ56" s="92" t="s">
        <v>81</v>
      </c>
      <c r="AR56" s="93"/>
      <c r="AS56" s="94">
        <v>0</v>
      </c>
      <c r="AT56" s="95">
        <f t="shared" si="1"/>
        <v>0</v>
      </c>
      <c r="AU56" s="96">
        <f>'SO.02 - Oprava vnějšího p...'!P95</f>
        <v>0</v>
      </c>
      <c r="AV56" s="95">
        <f>'SO.02 - Oprava vnějšího p...'!J33</f>
        <v>0</v>
      </c>
      <c r="AW56" s="95">
        <f>'SO.02 - Oprava vnějšího p...'!J34</f>
        <v>0</v>
      </c>
      <c r="AX56" s="95">
        <f>'SO.02 - Oprava vnějšího p...'!J35</f>
        <v>0</v>
      </c>
      <c r="AY56" s="95">
        <f>'SO.02 - Oprava vnějšího p...'!J36</f>
        <v>0</v>
      </c>
      <c r="AZ56" s="95">
        <f>'SO.02 - Oprava vnějšího p...'!F33</f>
        <v>0</v>
      </c>
      <c r="BA56" s="95">
        <f>'SO.02 - Oprava vnějšího p...'!F34</f>
        <v>0</v>
      </c>
      <c r="BB56" s="95">
        <f>'SO.02 - Oprava vnějšího p...'!F35</f>
        <v>0</v>
      </c>
      <c r="BC56" s="95">
        <f>'SO.02 - Oprava vnějšího p...'!F36</f>
        <v>0</v>
      </c>
      <c r="BD56" s="97">
        <f>'SO.02 - Oprava vnějšího p...'!F37</f>
        <v>0</v>
      </c>
      <c r="BT56" s="98" t="s">
        <v>82</v>
      </c>
      <c r="BV56" s="98" t="s">
        <v>76</v>
      </c>
      <c r="BW56" s="98" t="s">
        <v>87</v>
      </c>
      <c r="BX56" s="98" t="s">
        <v>5</v>
      </c>
      <c r="CL56" s="98" t="s">
        <v>19</v>
      </c>
      <c r="CM56" s="98" t="s">
        <v>84</v>
      </c>
    </row>
    <row r="57" spans="1:91" s="7" customFormat="1" ht="16.5" customHeight="1">
      <c r="A57" s="88" t="s">
        <v>78</v>
      </c>
      <c r="B57" s="89"/>
      <c r="C57" s="90"/>
      <c r="D57" s="366" t="s">
        <v>88</v>
      </c>
      <c r="E57" s="366"/>
      <c r="F57" s="366"/>
      <c r="G57" s="366"/>
      <c r="H57" s="366"/>
      <c r="I57" s="91"/>
      <c r="J57" s="366" t="s">
        <v>89</v>
      </c>
      <c r="K57" s="366"/>
      <c r="L57" s="366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6"/>
      <c r="X57" s="366"/>
      <c r="Y57" s="366"/>
      <c r="Z57" s="366"/>
      <c r="AA57" s="366"/>
      <c r="AB57" s="366"/>
      <c r="AC57" s="366"/>
      <c r="AD57" s="366"/>
      <c r="AE57" s="366"/>
      <c r="AF57" s="366"/>
      <c r="AG57" s="367">
        <f>'SO.03 - Venkovní opravy'!J30</f>
        <v>0</v>
      </c>
      <c r="AH57" s="368"/>
      <c r="AI57" s="368"/>
      <c r="AJ57" s="368"/>
      <c r="AK57" s="368"/>
      <c r="AL57" s="368"/>
      <c r="AM57" s="368"/>
      <c r="AN57" s="367">
        <f t="shared" si="0"/>
        <v>0</v>
      </c>
      <c r="AO57" s="368"/>
      <c r="AP57" s="368"/>
      <c r="AQ57" s="92" t="s">
        <v>81</v>
      </c>
      <c r="AR57" s="93"/>
      <c r="AS57" s="94">
        <v>0</v>
      </c>
      <c r="AT57" s="95">
        <f t="shared" si="1"/>
        <v>0</v>
      </c>
      <c r="AU57" s="96">
        <f>'SO.03 - Venkovní opravy'!P94</f>
        <v>0</v>
      </c>
      <c r="AV57" s="95">
        <f>'SO.03 - Venkovní opravy'!J33</f>
        <v>0</v>
      </c>
      <c r="AW57" s="95">
        <f>'SO.03 - Venkovní opravy'!J34</f>
        <v>0</v>
      </c>
      <c r="AX57" s="95">
        <f>'SO.03 - Venkovní opravy'!J35</f>
        <v>0</v>
      </c>
      <c r="AY57" s="95">
        <f>'SO.03 - Venkovní opravy'!J36</f>
        <v>0</v>
      </c>
      <c r="AZ57" s="95">
        <f>'SO.03 - Venkovní opravy'!F33</f>
        <v>0</v>
      </c>
      <c r="BA57" s="95">
        <f>'SO.03 - Venkovní opravy'!F34</f>
        <v>0</v>
      </c>
      <c r="BB57" s="95">
        <f>'SO.03 - Venkovní opravy'!F35</f>
        <v>0</v>
      </c>
      <c r="BC57" s="95">
        <f>'SO.03 - Venkovní opravy'!F36</f>
        <v>0</v>
      </c>
      <c r="BD57" s="97">
        <f>'SO.03 - Venkovní opravy'!F37</f>
        <v>0</v>
      </c>
      <c r="BT57" s="98" t="s">
        <v>82</v>
      </c>
      <c r="BV57" s="98" t="s">
        <v>76</v>
      </c>
      <c r="BW57" s="98" t="s">
        <v>90</v>
      </c>
      <c r="BX57" s="98" t="s">
        <v>5</v>
      </c>
      <c r="CL57" s="98" t="s">
        <v>19</v>
      </c>
      <c r="CM57" s="98" t="s">
        <v>84</v>
      </c>
    </row>
    <row r="58" spans="1:91" s="7" customFormat="1" ht="16.5" customHeight="1">
      <c r="A58" s="88" t="s">
        <v>78</v>
      </c>
      <c r="B58" s="89"/>
      <c r="C58" s="90"/>
      <c r="D58" s="366" t="s">
        <v>91</v>
      </c>
      <c r="E58" s="366"/>
      <c r="F58" s="366"/>
      <c r="G58" s="366"/>
      <c r="H58" s="366"/>
      <c r="I58" s="91"/>
      <c r="J58" s="366" t="s">
        <v>92</v>
      </c>
      <c r="K58" s="366"/>
      <c r="L58" s="366"/>
      <c r="M58" s="366"/>
      <c r="N58" s="366"/>
      <c r="O58" s="366"/>
      <c r="P58" s="366"/>
      <c r="Q58" s="366"/>
      <c r="R58" s="366"/>
      <c r="S58" s="366"/>
      <c r="T58" s="366"/>
      <c r="U58" s="366"/>
      <c r="V58" s="366"/>
      <c r="W58" s="366"/>
      <c r="X58" s="366"/>
      <c r="Y58" s="366"/>
      <c r="Z58" s="366"/>
      <c r="AA58" s="366"/>
      <c r="AB58" s="366"/>
      <c r="AC58" s="366"/>
      <c r="AD58" s="366"/>
      <c r="AE58" s="366"/>
      <c r="AF58" s="366"/>
      <c r="AG58" s="367">
        <f>'SO.04 - Vnitřní opravy'!J30</f>
        <v>0</v>
      </c>
      <c r="AH58" s="368"/>
      <c r="AI58" s="368"/>
      <c r="AJ58" s="368"/>
      <c r="AK58" s="368"/>
      <c r="AL58" s="368"/>
      <c r="AM58" s="368"/>
      <c r="AN58" s="367">
        <f t="shared" si="0"/>
        <v>0</v>
      </c>
      <c r="AO58" s="368"/>
      <c r="AP58" s="368"/>
      <c r="AQ58" s="92" t="s">
        <v>81</v>
      </c>
      <c r="AR58" s="93"/>
      <c r="AS58" s="94">
        <v>0</v>
      </c>
      <c r="AT58" s="95">
        <f t="shared" si="1"/>
        <v>0</v>
      </c>
      <c r="AU58" s="96">
        <f>'SO.04 - Vnitřní opravy'!P102</f>
        <v>0</v>
      </c>
      <c r="AV58" s="95">
        <f>'SO.04 - Vnitřní opravy'!J33</f>
        <v>0</v>
      </c>
      <c r="AW58" s="95">
        <f>'SO.04 - Vnitřní opravy'!J34</f>
        <v>0</v>
      </c>
      <c r="AX58" s="95">
        <f>'SO.04 - Vnitřní opravy'!J35</f>
        <v>0</v>
      </c>
      <c r="AY58" s="95">
        <f>'SO.04 - Vnitřní opravy'!J36</f>
        <v>0</v>
      </c>
      <c r="AZ58" s="95">
        <f>'SO.04 - Vnitřní opravy'!F33</f>
        <v>0</v>
      </c>
      <c r="BA58" s="95">
        <f>'SO.04 - Vnitřní opravy'!F34</f>
        <v>0</v>
      </c>
      <c r="BB58" s="95">
        <f>'SO.04 - Vnitřní opravy'!F35</f>
        <v>0</v>
      </c>
      <c r="BC58" s="95">
        <f>'SO.04 - Vnitřní opravy'!F36</f>
        <v>0</v>
      </c>
      <c r="BD58" s="97">
        <f>'SO.04 - Vnitřní opravy'!F37</f>
        <v>0</v>
      </c>
      <c r="BT58" s="98" t="s">
        <v>82</v>
      </c>
      <c r="BV58" s="98" t="s">
        <v>76</v>
      </c>
      <c r="BW58" s="98" t="s">
        <v>93</v>
      </c>
      <c r="BX58" s="98" t="s">
        <v>5</v>
      </c>
      <c r="CL58" s="98" t="s">
        <v>19</v>
      </c>
      <c r="CM58" s="98" t="s">
        <v>84</v>
      </c>
    </row>
    <row r="59" spans="1:91" s="7" customFormat="1" ht="16.5" customHeight="1">
      <c r="A59" s="88" t="s">
        <v>78</v>
      </c>
      <c r="B59" s="89"/>
      <c r="C59" s="90"/>
      <c r="D59" s="366" t="s">
        <v>94</v>
      </c>
      <c r="E59" s="366"/>
      <c r="F59" s="366"/>
      <c r="G59" s="366"/>
      <c r="H59" s="366"/>
      <c r="I59" s="91"/>
      <c r="J59" s="366" t="s">
        <v>95</v>
      </c>
      <c r="K59" s="366"/>
      <c r="L59" s="366"/>
      <c r="M59" s="366"/>
      <c r="N59" s="366"/>
      <c r="O59" s="366"/>
      <c r="P59" s="366"/>
      <c r="Q59" s="366"/>
      <c r="R59" s="366"/>
      <c r="S59" s="366"/>
      <c r="T59" s="366"/>
      <c r="U59" s="366"/>
      <c r="V59" s="366"/>
      <c r="W59" s="366"/>
      <c r="X59" s="366"/>
      <c r="Y59" s="366"/>
      <c r="Z59" s="366"/>
      <c r="AA59" s="366"/>
      <c r="AB59" s="366"/>
      <c r="AC59" s="366"/>
      <c r="AD59" s="366"/>
      <c r="AE59" s="366"/>
      <c r="AF59" s="366"/>
      <c r="AG59" s="367">
        <f>'SO.05 - Elektroinstalace'!J30</f>
        <v>0</v>
      </c>
      <c r="AH59" s="368"/>
      <c r="AI59" s="368"/>
      <c r="AJ59" s="368"/>
      <c r="AK59" s="368"/>
      <c r="AL59" s="368"/>
      <c r="AM59" s="368"/>
      <c r="AN59" s="367">
        <f t="shared" si="0"/>
        <v>0</v>
      </c>
      <c r="AO59" s="368"/>
      <c r="AP59" s="368"/>
      <c r="AQ59" s="92" t="s">
        <v>81</v>
      </c>
      <c r="AR59" s="93"/>
      <c r="AS59" s="94">
        <v>0</v>
      </c>
      <c r="AT59" s="95">
        <f t="shared" si="1"/>
        <v>0</v>
      </c>
      <c r="AU59" s="96">
        <f>'SO.05 - Elektroinstalace'!P87</f>
        <v>0</v>
      </c>
      <c r="AV59" s="95">
        <f>'SO.05 - Elektroinstalace'!J33</f>
        <v>0</v>
      </c>
      <c r="AW59" s="95">
        <f>'SO.05 - Elektroinstalace'!J34</f>
        <v>0</v>
      </c>
      <c r="AX59" s="95">
        <f>'SO.05 - Elektroinstalace'!J35</f>
        <v>0</v>
      </c>
      <c r="AY59" s="95">
        <f>'SO.05 - Elektroinstalace'!J36</f>
        <v>0</v>
      </c>
      <c r="AZ59" s="95">
        <f>'SO.05 - Elektroinstalace'!F33</f>
        <v>0</v>
      </c>
      <c r="BA59" s="95">
        <f>'SO.05 - Elektroinstalace'!F34</f>
        <v>0</v>
      </c>
      <c r="BB59" s="95">
        <f>'SO.05 - Elektroinstalace'!F35</f>
        <v>0</v>
      </c>
      <c r="BC59" s="95">
        <f>'SO.05 - Elektroinstalace'!F36</f>
        <v>0</v>
      </c>
      <c r="BD59" s="97">
        <f>'SO.05 - Elektroinstalace'!F37</f>
        <v>0</v>
      </c>
      <c r="BT59" s="98" t="s">
        <v>82</v>
      </c>
      <c r="BV59" s="98" t="s">
        <v>76</v>
      </c>
      <c r="BW59" s="98" t="s">
        <v>96</v>
      </c>
      <c r="BX59" s="98" t="s">
        <v>5</v>
      </c>
      <c r="CL59" s="98" t="s">
        <v>19</v>
      </c>
      <c r="CM59" s="98" t="s">
        <v>84</v>
      </c>
    </row>
    <row r="60" spans="1:91" s="7" customFormat="1" ht="16.5" customHeight="1">
      <c r="A60" s="88" t="s">
        <v>78</v>
      </c>
      <c r="B60" s="89"/>
      <c r="C60" s="90"/>
      <c r="D60" s="366" t="s">
        <v>97</v>
      </c>
      <c r="E60" s="366"/>
      <c r="F60" s="366"/>
      <c r="G60" s="366"/>
      <c r="H60" s="366"/>
      <c r="I60" s="91"/>
      <c r="J60" s="366" t="s">
        <v>98</v>
      </c>
      <c r="K60" s="366"/>
      <c r="L60" s="366"/>
      <c r="M60" s="366"/>
      <c r="N60" s="366"/>
      <c r="O60" s="366"/>
      <c r="P60" s="366"/>
      <c r="Q60" s="366"/>
      <c r="R60" s="366"/>
      <c r="S60" s="366"/>
      <c r="T60" s="366"/>
      <c r="U60" s="366"/>
      <c r="V60" s="366"/>
      <c r="W60" s="366"/>
      <c r="X60" s="366"/>
      <c r="Y60" s="366"/>
      <c r="Z60" s="366"/>
      <c r="AA60" s="366"/>
      <c r="AB60" s="366"/>
      <c r="AC60" s="366"/>
      <c r="AD60" s="366"/>
      <c r="AE60" s="366"/>
      <c r="AF60" s="366"/>
      <c r="AG60" s="367">
        <f>'SO.06 - VRN'!J30</f>
        <v>0</v>
      </c>
      <c r="AH60" s="368"/>
      <c r="AI60" s="368"/>
      <c r="AJ60" s="368"/>
      <c r="AK60" s="368"/>
      <c r="AL60" s="368"/>
      <c r="AM60" s="368"/>
      <c r="AN60" s="367">
        <f t="shared" si="0"/>
        <v>0</v>
      </c>
      <c r="AO60" s="368"/>
      <c r="AP60" s="368"/>
      <c r="AQ60" s="92" t="s">
        <v>81</v>
      </c>
      <c r="AR60" s="93"/>
      <c r="AS60" s="99">
        <v>0</v>
      </c>
      <c r="AT60" s="100">
        <f t="shared" si="1"/>
        <v>0</v>
      </c>
      <c r="AU60" s="101">
        <f>'SO.06 - VRN'!P84</f>
        <v>0</v>
      </c>
      <c r="AV60" s="100">
        <f>'SO.06 - VRN'!J33</f>
        <v>0</v>
      </c>
      <c r="AW60" s="100">
        <f>'SO.06 - VRN'!J34</f>
        <v>0</v>
      </c>
      <c r="AX60" s="100">
        <f>'SO.06 - VRN'!J35</f>
        <v>0</v>
      </c>
      <c r="AY60" s="100">
        <f>'SO.06 - VRN'!J36</f>
        <v>0</v>
      </c>
      <c r="AZ60" s="100">
        <f>'SO.06 - VRN'!F33</f>
        <v>0</v>
      </c>
      <c r="BA60" s="100">
        <f>'SO.06 - VRN'!F34</f>
        <v>0</v>
      </c>
      <c r="BB60" s="100">
        <f>'SO.06 - VRN'!F35</f>
        <v>0</v>
      </c>
      <c r="BC60" s="100">
        <f>'SO.06 - VRN'!F36</f>
        <v>0</v>
      </c>
      <c r="BD60" s="102">
        <f>'SO.06 - VRN'!F37</f>
        <v>0</v>
      </c>
      <c r="BT60" s="98" t="s">
        <v>82</v>
      </c>
      <c r="BV60" s="98" t="s">
        <v>76</v>
      </c>
      <c r="BW60" s="98" t="s">
        <v>99</v>
      </c>
      <c r="BX60" s="98" t="s">
        <v>5</v>
      </c>
      <c r="CL60" s="98" t="s">
        <v>19</v>
      </c>
      <c r="CM60" s="98" t="s">
        <v>84</v>
      </c>
    </row>
    <row r="61" spans="1:91" s="2" customFormat="1" ht="30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  <row r="62" spans="1:91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</sheetData>
  <sheetProtection algorithmName="SHA-512" hashValue="ECNF0c/9+4X0yj35DKLlJ4edaknQpkn53ISl4vc61S/Obbyuy8qn1ZhrkDy47PCAOTP8G+RNxz12kFsT+RC/rQ==" saltValue="YnGYw8RtxbBAvnABO9Tc2bP+9CeYemNHghIknk98V9XdyL+I2dcdgg1IqUkhqJI+Gn70qMjCjTYxrbWeHalEew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.01 - Oprava čekárenské...'!C2" display="/"/>
    <hyperlink ref="A56" location="'SO.02 - Oprava vnějšího p...'!C2" display="/"/>
    <hyperlink ref="A57" location="'SO.03 - Venkovní opravy'!C2" display="/"/>
    <hyperlink ref="A58" location="'SO.04 - Vnitřní opravy'!C2" display="/"/>
    <hyperlink ref="A59" location="'SO.05 - Elektroinstalace'!C2" display="/"/>
    <hyperlink ref="A60" location="'SO.06 - VRN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83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Votice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102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20. 2. 2020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103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ROUND(J94,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ROUND((SUM(BE94:BE245)),  2)</f>
        <v>0</v>
      </c>
      <c r="G33" s="36"/>
      <c r="H33" s="36"/>
      <c r="I33" s="127">
        <v>0.21</v>
      </c>
      <c r="J33" s="126">
        <f>ROUND(((SUM(BE94:BE245))*I33),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ROUND((SUM(BF94:BF245)),  2)</f>
        <v>0</v>
      </c>
      <c r="G34" s="36"/>
      <c r="H34" s="36"/>
      <c r="I34" s="127">
        <v>0.15</v>
      </c>
      <c r="J34" s="126">
        <f>ROUND(((SUM(BF94:BF245))*I34),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ROUND((SUM(BG94:BG245)),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ROUND((SUM(BH94:BH245)),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ROUND((SUM(BI94:BI245)),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Votice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SO.01 - Oprava čekárenského přístřešku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Votice</v>
      </c>
      <c r="G52" s="38"/>
      <c r="H52" s="38"/>
      <c r="I52" s="113" t="s">
        <v>23</v>
      </c>
      <c r="J52" s="61" t="str">
        <f>IF(J12="","",J12)</f>
        <v>20. 2. 2020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K. Svobodová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105</v>
      </c>
      <c r="D57" s="143"/>
      <c r="E57" s="143"/>
      <c r="F57" s="143"/>
      <c r="G57" s="143"/>
      <c r="H57" s="143"/>
      <c r="I57" s="144"/>
      <c r="J57" s="145" t="s">
        <v>106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J94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7"/>
      <c r="C60" s="148"/>
      <c r="D60" s="149" t="s">
        <v>108</v>
      </c>
      <c r="E60" s="150"/>
      <c r="F60" s="150"/>
      <c r="G60" s="150"/>
      <c r="H60" s="150"/>
      <c r="I60" s="151"/>
      <c r="J60" s="152">
        <f>J95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109</v>
      </c>
      <c r="E61" s="157"/>
      <c r="F61" s="157"/>
      <c r="G61" s="157"/>
      <c r="H61" s="157"/>
      <c r="I61" s="158"/>
      <c r="J61" s="159">
        <f>J96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110</v>
      </c>
      <c r="E62" s="157"/>
      <c r="F62" s="157"/>
      <c r="G62" s="157"/>
      <c r="H62" s="157"/>
      <c r="I62" s="158"/>
      <c r="J62" s="159">
        <f>J108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111</v>
      </c>
      <c r="E63" s="157"/>
      <c r="F63" s="157"/>
      <c r="G63" s="157"/>
      <c r="H63" s="157"/>
      <c r="I63" s="158"/>
      <c r="J63" s="159">
        <f>J118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112</v>
      </c>
      <c r="E64" s="157"/>
      <c r="F64" s="157"/>
      <c r="G64" s="157"/>
      <c r="H64" s="157"/>
      <c r="I64" s="158"/>
      <c r="J64" s="159">
        <f>J120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113</v>
      </c>
      <c r="E65" s="157"/>
      <c r="F65" s="157"/>
      <c r="G65" s="157"/>
      <c r="H65" s="157"/>
      <c r="I65" s="158"/>
      <c r="J65" s="159">
        <f>J142</f>
        <v>0</v>
      </c>
      <c r="K65" s="155"/>
      <c r="L65" s="160"/>
    </row>
    <row r="66" spans="1:31" s="10" customFormat="1" ht="19.899999999999999" customHeight="1">
      <c r="B66" s="154"/>
      <c r="C66" s="155"/>
      <c r="D66" s="156" t="s">
        <v>114</v>
      </c>
      <c r="E66" s="157"/>
      <c r="F66" s="157"/>
      <c r="G66" s="157"/>
      <c r="H66" s="157"/>
      <c r="I66" s="158"/>
      <c r="J66" s="159">
        <f>J155</f>
        <v>0</v>
      </c>
      <c r="K66" s="155"/>
      <c r="L66" s="160"/>
    </row>
    <row r="67" spans="1:31" s="9" customFormat="1" ht="24.95" customHeight="1">
      <c r="B67" s="147"/>
      <c r="C67" s="148"/>
      <c r="D67" s="149" t="s">
        <v>115</v>
      </c>
      <c r="E67" s="150"/>
      <c r="F67" s="150"/>
      <c r="G67" s="150"/>
      <c r="H67" s="150"/>
      <c r="I67" s="151"/>
      <c r="J67" s="152">
        <f>J158</f>
        <v>0</v>
      </c>
      <c r="K67" s="148"/>
      <c r="L67" s="153"/>
    </row>
    <row r="68" spans="1:31" s="10" customFormat="1" ht="19.899999999999999" customHeight="1">
      <c r="B68" s="154"/>
      <c r="C68" s="155"/>
      <c r="D68" s="156" t="s">
        <v>116</v>
      </c>
      <c r="E68" s="157"/>
      <c r="F68" s="157"/>
      <c r="G68" s="157"/>
      <c r="H68" s="157"/>
      <c r="I68" s="158"/>
      <c r="J68" s="159">
        <f>J159</f>
        <v>0</v>
      </c>
      <c r="K68" s="155"/>
      <c r="L68" s="160"/>
    </row>
    <row r="69" spans="1:31" s="10" customFormat="1" ht="19.899999999999999" customHeight="1">
      <c r="B69" s="154"/>
      <c r="C69" s="155"/>
      <c r="D69" s="156" t="s">
        <v>117</v>
      </c>
      <c r="E69" s="157"/>
      <c r="F69" s="157"/>
      <c r="G69" s="157"/>
      <c r="H69" s="157"/>
      <c r="I69" s="158"/>
      <c r="J69" s="159">
        <f>J162</f>
        <v>0</v>
      </c>
      <c r="K69" s="155"/>
      <c r="L69" s="160"/>
    </row>
    <row r="70" spans="1:31" s="10" customFormat="1" ht="19.899999999999999" customHeight="1">
      <c r="B70" s="154"/>
      <c r="C70" s="155"/>
      <c r="D70" s="156" t="s">
        <v>118</v>
      </c>
      <c r="E70" s="157"/>
      <c r="F70" s="157"/>
      <c r="G70" s="157"/>
      <c r="H70" s="157"/>
      <c r="I70" s="158"/>
      <c r="J70" s="159">
        <f>J190</f>
        <v>0</v>
      </c>
      <c r="K70" s="155"/>
      <c r="L70" s="160"/>
    </row>
    <row r="71" spans="1:31" s="10" customFormat="1" ht="19.899999999999999" customHeight="1">
      <c r="B71" s="154"/>
      <c r="C71" s="155"/>
      <c r="D71" s="156" t="s">
        <v>119</v>
      </c>
      <c r="E71" s="157"/>
      <c r="F71" s="157"/>
      <c r="G71" s="157"/>
      <c r="H71" s="157"/>
      <c r="I71" s="158"/>
      <c r="J71" s="159">
        <f>J205</f>
        <v>0</v>
      </c>
      <c r="K71" s="155"/>
      <c r="L71" s="160"/>
    </row>
    <row r="72" spans="1:31" s="10" customFormat="1" ht="19.899999999999999" customHeight="1">
      <c r="B72" s="154"/>
      <c r="C72" s="155"/>
      <c r="D72" s="156" t="s">
        <v>120</v>
      </c>
      <c r="E72" s="157"/>
      <c r="F72" s="157"/>
      <c r="G72" s="157"/>
      <c r="H72" s="157"/>
      <c r="I72" s="158"/>
      <c r="J72" s="159">
        <f>J208</f>
        <v>0</v>
      </c>
      <c r="K72" s="155"/>
      <c r="L72" s="160"/>
    </row>
    <row r="73" spans="1:31" s="10" customFormat="1" ht="19.899999999999999" customHeight="1">
      <c r="B73" s="154"/>
      <c r="C73" s="155"/>
      <c r="D73" s="156" t="s">
        <v>121</v>
      </c>
      <c r="E73" s="157"/>
      <c r="F73" s="157"/>
      <c r="G73" s="157"/>
      <c r="H73" s="157"/>
      <c r="I73" s="158"/>
      <c r="J73" s="159">
        <f>J216</f>
        <v>0</v>
      </c>
      <c r="K73" s="155"/>
      <c r="L73" s="160"/>
    </row>
    <row r="74" spans="1:31" s="9" customFormat="1" ht="24.95" customHeight="1">
      <c r="B74" s="147"/>
      <c r="C74" s="148"/>
      <c r="D74" s="149" t="s">
        <v>122</v>
      </c>
      <c r="E74" s="150"/>
      <c r="F74" s="150"/>
      <c r="G74" s="150"/>
      <c r="H74" s="150"/>
      <c r="I74" s="151"/>
      <c r="J74" s="152">
        <f>J239</f>
        <v>0</v>
      </c>
      <c r="K74" s="148"/>
      <c r="L74" s="153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138"/>
      <c r="J76" s="50"/>
      <c r="K76" s="50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141"/>
      <c r="J80" s="52"/>
      <c r="K80" s="52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>
      <c r="A81" s="36"/>
      <c r="B81" s="37"/>
      <c r="C81" s="25" t="s">
        <v>123</v>
      </c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398" t="str">
        <f>E7</f>
        <v>Votice ON - oprava</v>
      </c>
      <c r="F84" s="399"/>
      <c r="G84" s="399"/>
      <c r="H84" s="399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101</v>
      </c>
      <c r="D85" s="38"/>
      <c r="E85" s="38"/>
      <c r="F85" s="38"/>
      <c r="G85" s="38"/>
      <c r="H85" s="38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51" t="str">
        <f>E9</f>
        <v>SO.01 - Oprava čekárenského přístřešku</v>
      </c>
      <c r="F86" s="400"/>
      <c r="G86" s="400"/>
      <c r="H86" s="400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110"/>
      <c r="J87" s="38"/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F12</f>
        <v>Votice</v>
      </c>
      <c r="G88" s="38"/>
      <c r="H88" s="38"/>
      <c r="I88" s="113" t="s">
        <v>23</v>
      </c>
      <c r="J88" s="61" t="str">
        <f>IF(J12="","",J12)</f>
        <v>20. 2. 2020</v>
      </c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110"/>
      <c r="J89" s="38"/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25</v>
      </c>
      <c r="D90" s="38"/>
      <c r="E90" s="38"/>
      <c r="F90" s="29" t="str">
        <f>E15</f>
        <v>Správa železnic, státní organizace</v>
      </c>
      <c r="G90" s="38"/>
      <c r="H90" s="38"/>
      <c r="I90" s="113" t="s">
        <v>33</v>
      </c>
      <c r="J90" s="34" t="str">
        <f>E21</f>
        <v xml:space="preserve"> </v>
      </c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31</v>
      </c>
      <c r="D91" s="38"/>
      <c r="E91" s="38"/>
      <c r="F91" s="29" t="str">
        <f>IF(E18="","",E18)</f>
        <v>Vyplň údaj</v>
      </c>
      <c r="G91" s="38"/>
      <c r="H91" s="38"/>
      <c r="I91" s="113" t="s">
        <v>36</v>
      </c>
      <c r="J91" s="34" t="str">
        <f>E24</f>
        <v>K. Svobodová</v>
      </c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61"/>
      <c r="B93" s="162"/>
      <c r="C93" s="163" t="s">
        <v>124</v>
      </c>
      <c r="D93" s="164" t="s">
        <v>59</v>
      </c>
      <c r="E93" s="164" t="s">
        <v>55</v>
      </c>
      <c r="F93" s="164" t="s">
        <v>56</v>
      </c>
      <c r="G93" s="164" t="s">
        <v>125</v>
      </c>
      <c r="H93" s="164" t="s">
        <v>126</v>
      </c>
      <c r="I93" s="165" t="s">
        <v>127</v>
      </c>
      <c r="J93" s="166" t="s">
        <v>106</v>
      </c>
      <c r="K93" s="167" t="s">
        <v>128</v>
      </c>
      <c r="L93" s="168"/>
      <c r="M93" s="70" t="s">
        <v>19</v>
      </c>
      <c r="N93" s="71" t="s">
        <v>44</v>
      </c>
      <c r="O93" s="71" t="s">
        <v>129</v>
      </c>
      <c r="P93" s="71" t="s">
        <v>130</v>
      </c>
      <c r="Q93" s="71" t="s">
        <v>131</v>
      </c>
      <c r="R93" s="71" t="s">
        <v>132</v>
      </c>
      <c r="S93" s="71" t="s">
        <v>133</v>
      </c>
      <c r="T93" s="72" t="s">
        <v>134</v>
      </c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61"/>
    </row>
    <row r="94" spans="1:63" s="2" customFormat="1" ht="22.9" customHeight="1">
      <c r="A94" s="36"/>
      <c r="B94" s="37"/>
      <c r="C94" s="77" t="s">
        <v>135</v>
      </c>
      <c r="D94" s="38"/>
      <c r="E94" s="38"/>
      <c r="F94" s="38"/>
      <c r="G94" s="38"/>
      <c r="H94" s="38"/>
      <c r="I94" s="110"/>
      <c r="J94" s="169">
        <f>BK94</f>
        <v>0</v>
      </c>
      <c r="K94" s="38"/>
      <c r="L94" s="41"/>
      <c r="M94" s="73"/>
      <c r="N94" s="170"/>
      <c r="O94" s="74"/>
      <c r="P94" s="171">
        <f>P95+P158+P239</f>
        <v>0</v>
      </c>
      <c r="Q94" s="74"/>
      <c r="R94" s="171">
        <f>R95+R158+R239</f>
        <v>48.826122100000006</v>
      </c>
      <c r="S94" s="74"/>
      <c r="T94" s="172">
        <f>T95+T158+T239</f>
        <v>78.698374599999994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73</v>
      </c>
      <c r="AU94" s="19" t="s">
        <v>107</v>
      </c>
      <c r="BK94" s="173">
        <f>BK95+BK158+BK239</f>
        <v>0</v>
      </c>
    </row>
    <row r="95" spans="1:63" s="12" customFormat="1" ht="25.9" customHeight="1">
      <c r="B95" s="174"/>
      <c r="C95" s="175"/>
      <c r="D95" s="176" t="s">
        <v>73</v>
      </c>
      <c r="E95" s="177" t="s">
        <v>136</v>
      </c>
      <c r="F95" s="177" t="s">
        <v>137</v>
      </c>
      <c r="G95" s="175"/>
      <c r="H95" s="175"/>
      <c r="I95" s="178"/>
      <c r="J95" s="179">
        <f>BK95</f>
        <v>0</v>
      </c>
      <c r="K95" s="175"/>
      <c r="L95" s="180"/>
      <c r="M95" s="181"/>
      <c r="N95" s="182"/>
      <c r="O95" s="182"/>
      <c r="P95" s="183">
        <f>P96+P108+P118+P120+P142+P155</f>
        <v>0</v>
      </c>
      <c r="Q95" s="182"/>
      <c r="R95" s="183">
        <f>R96+R108+R118+R120+R142+R155</f>
        <v>40.673171800000006</v>
      </c>
      <c r="S95" s="182"/>
      <c r="T95" s="184">
        <f>T96+T108+T118+T120+T142+T155</f>
        <v>76.20282499999999</v>
      </c>
      <c r="AR95" s="185" t="s">
        <v>82</v>
      </c>
      <c r="AT95" s="186" t="s">
        <v>73</v>
      </c>
      <c r="AU95" s="186" t="s">
        <v>74</v>
      </c>
      <c r="AY95" s="185" t="s">
        <v>138</v>
      </c>
      <c r="BK95" s="187">
        <f>BK96+BK108+BK118+BK120+BK142+BK155</f>
        <v>0</v>
      </c>
    </row>
    <row r="96" spans="1:63" s="12" customFormat="1" ht="22.9" customHeight="1">
      <c r="B96" s="174"/>
      <c r="C96" s="175"/>
      <c r="D96" s="176" t="s">
        <v>73</v>
      </c>
      <c r="E96" s="188" t="s">
        <v>82</v>
      </c>
      <c r="F96" s="188" t="s">
        <v>139</v>
      </c>
      <c r="G96" s="175"/>
      <c r="H96" s="175"/>
      <c r="I96" s="178"/>
      <c r="J96" s="189">
        <f>BK96</f>
        <v>0</v>
      </c>
      <c r="K96" s="175"/>
      <c r="L96" s="180"/>
      <c r="M96" s="181"/>
      <c r="N96" s="182"/>
      <c r="O96" s="182"/>
      <c r="P96" s="183">
        <f>SUM(P97:P107)</f>
        <v>0</v>
      </c>
      <c r="Q96" s="182"/>
      <c r="R96" s="183">
        <f>SUM(R97:R107)</f>
        <v>0</v>
      </c>
      <c r="S96" s="182"/>
      <c r="T96" s="184">
        <f>SUM(T97:T107)</f>
        <v>66.689824999999985</v>
      </c>
      <c r="AR96" s="185" t="s">
        <v>82</v>
      </c>
      <c r="AT96" s="186" t="s">
        <v>73</v>
      </c>
      <c r="AU96" s="186" t="s">
        <v>82</v>
      </c>
      <c r="AY96" s="185" t="s">
        <v>138</v>
      </c>
      <c r="BK96" s="187">
        <f>SUM(BK97:BK107)</f>
        <v>0</v>
      </c>
    </row>
    <row r="97" spans="1:65" s="2" customFormat="1" ht="33" customHeight="1">
      <c r="A97" s="36"/>
      <c r="B97" s="37"/>
      <c r="C97" s="190" t="s">
        <v>82</v>
      </c>
      <c r="D97" s="190" t="s">
        <v>140</v>
      </c>
      <c r="E97" s="191" t="s">
        <v>141</v>
      </c>
      <c r="F97" s="192" t="s">
        <v>142</v>
      </c>
      <c r="G97" s="193" t="s">
        <v>143</v>
      </c>
      <c r="H97" s="194">
        <v>149.685</v>
      </c>
      <c r="I97" s="195"/>
      <c r="J97" s="196">
        <f>ROUND(I97*H97,2)</f>
        <v>0</v>
      </c>
      <c r="K97" s="197"/>
      <c r="L97" s="41"/>
      <c r="M97" s="198" t="s">
        <v>19</v>
      </c>
      <c r="N97" s="199" t="s">
        <v>45</v>
      </c>
      <c r="O97" s="66"/>
      <c r="P97" s="200">
        <f>O97*H97</f>
        <v>0</v>
      </c>
      <c r="Q97" s="200">
        <v>0</v>
      </c>
      <c r="R97" s="200">
        <f>Q97*H97</f>
        <v>0</v>
      </c>
      <c r="S97" s="200">
        <v>0.255</v>
      </c>
      <c r="T97" s="201">
        <f>S97*H97</f>
        <v>38.169674999999998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2" t="s">
        <v>144</v>
      </c>
      <c r="AT97" s="202" t="s">
        <v>140</v>
      </c>
      <c r="AU97" s="202" t="s">
        <v>84</v>
      </c>
      <c r="AY97" s="19" t="s">
        <v>138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9" t="s">
        <v>82</v>
      </c>
      <c r="BK97" s="203">
        <f>ROUND(I97*H97,2)</f>
        <v>0</v>
      </c>
      <c r="BL97" s="19" t="s">
        <v>144</v>
      </c>
      <c r="BM97" s="202" t="s">
        <v>145</v>
      </c>
    </row>
    <row r="98" spans="1:65" s="13" customFormat="1" ht="11.25">
      <c r="B98" s="204"/>
      <c r="C98" s="205"/>
      <c r="D98" s="206" t="s">
        <v>146</v>
      </c>
      <c r="E98" s="207" t="s">
        <v>19</v>
      </c>
      <c r="F98" s="208" t="s">
        <v>147</v>
      </c>
      <c r="G98" s="205"/>
      <c r="H98" s="209">
        <v>138.4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146</v>
      </c>
      <c r="AU98" s="215" t="s">
        <v>84</v>
      </c>
      <c r="AV98" s="13" t="s">
        <v>84</v>
      </c>
      <c r="AW98" s="13" t="s">
        <v>35</v>
      </c>
      <c r="AX98" s="13" t="s">
        <v>74</v>
      </c>
      <c r="AY98" s="215" t="s">
        <v>138</v>
      </c>
    </row>
    <row r="99" spans="1:65" s="13" customFormat="1" ht="11.25">
      <c r="B99" s="204"/>
      <c r="C99" s="205"/>
      <c r="D99" s="206" t="s">
        <v>146</v>
      </c>
      <c r="E99" s="207" t="s">
        <v>19</v>
      </c>
      <c r="F99" s="208" t="s">
        <v>148</v>
      </c>
      <c r="G99" s="205"/>
      <c r="H99" s="209">
        <v>8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146</v>
      </c>
      <c r="AU99" s="215" t="s">
        <v>84</v>
      </c>
      <c r="AV99" s="13" t="s">
        <v>84</v>
      </c>
      <c r="AW99" s="13" t="s">
        <v>35</v>
      </c>
      <c r="AX99" s="13" t="s">
        <v>74</v>
      </c>
      <c r="AY99" s="215" t="s">
        <v>138</v>
      </c>
    </row>
    <row r="100" spans="1:65" s="13" customFormat="1" ht="11.25">
      <c r="B100" s="204"/>
      <c r="C100" s="205"/>
      <c r="D100" s="206" t="s">
        <v>146</v>
      </c>
      <c r="E100" s="207" t="s">
        <v>19</v>
      </c>
      <c r="F100" s="208" t="s">
        <v>149</v>
      </c>
      <c r="G100" s="205"/>
      <c r="H100" s="209">
        <v>3.2850000000000001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146</v>
      </c>
      <c r="AU100" s="215" t="s">
        <v>84</v>
      </c>
      <c r="AV100" s="13" t="s">
        <v>84</v>
      </c>
      <c r="AW100" s="13" t="s">
        <v>35</v>
      </c>
      <c r="AX100" s="13" t="s">
        <v>74</v>
      </c>
      <c r="AY100" s="215" t="s">
        <v>138</v>
      </c>
    </row>
    <row r="101" spans="1:65" s="14" customFormat="1" ht="11.25">
      <c r="B101" s="216"/>
      <c r="C101" s="217"/>
      <c r="D101" s="206" t="s">
        <v>146</v>
      </c>
      <c r="E101" s="218" t="s">
        <v>19</v>
      </c>
      <c r="F101" s="219" t="s">
        <v>150</v>
      </c>
      <c r="G101" s="217"/>
      <c r="H101" s="220">
        <v>149.685</v>
      </c>
      <c r="I101" s="221"/>
      <c r="J101" s="217"/>
      <c r="K101" s="217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146</v>
      </c>
      <c r="AU101" s="226" t="s">
        <v>84</v>
      </c>
      <c r="AV101" s="14" t="s">
        <v>144</v>
      </c>
      <c r="AW101" s="14" t="s">
        <v>35</v>
      </c>
      <c r="AX101" s="14" t="s">
        <v>82</v>
      </c>
      <c r="AY101" s="226" t="s">
        <v>138</v>
      </c>
    </row>
    <row r="102" spans="1:65" s="2" customFormat="1" ht="33" customHeight="1">
      <c r="A102" s="36"/>
      <c r="B102" s="37"/>
      <c r="C102" s="190" t="s">
        <v>84</v>
      </c>
      <c r="D102" s="190" t="s">
        <v>140</v>
      </c>
      <c r="E102" s="191" t="s">
        <v>151</v>
      </c>
      <c r="F102" s="192" t="s">
        <v>152</v>
      </c>
      <c r="G102" s="193" t="s">
        <v>143</v>
      </c>
      <c r="H102" s="194">
        <v>141.685</v>
      </c>
      <c r="I102" s="195"/>
      <c r="J102" s="196">
        <f>ROUND(I102*H102,2)</f>
        <v>0</v>
      </c>
      <c r="K102" s="197"/>
      <c r="L102" s="41"/>
      <c r="M102" s="198" t="s">
        <v>19</v>
      </c>
      <c r="N102" s="199" t="s">
        <v>45</v>
      </c>
      <c r="O102" s="66"/>
      <c r="P102" s="200">
        <f>O102*H102</f>
        <v>0</v>
      </c>
      <c r="Q102" s="200">
        <v>0</v>
      </c>
      <c r="R102" s="200">
        <f>Q102*H102</f>
        <v>0</v>
      </c>
      <c r="S102" s="200">
        <v>0.19</v>
      </c>
      <c r="T102" s="201">
        <f>S102*H102</f>
        <v>26.92015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2" t="s">
        <v>144</v>
      </c>
      <c r="AT102" s="202" t="s">
        <v>140</v>
      </c>
      <c r="AU102" s="202" t="s">
        <v>84</v>
      </c>
      <c r="AY102" s="19" t="s">
        <v>138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9" t="s">
        <v>82</v>
      </c>
      <c r="BK102" s="203">
        <f>ROUND(I102*H102,2)</f>
        <v>0</v>
      </c>
      <c r="BL102" s="19" t="s">
        <v>144</v>
      </c>
      <c r="BM102" s="202" t="s">
        <v>153</v>
      </c>
    </row>
    <row r="103" spans="1:65" s="13" customFormat="1" ht="11.25">
      <c r="B103" s="204"/>
      <c r="C103" s="205"/>
      <c r="D103" s="206" t="s">
        <v>146</v>
      </c>
      <c r="E103" s="207" t="s">
        <v>19</v>
      </c>
      <c r="F103" s="208" t="s">
        <v>147</v>
      </c>
      <c r="G103" s="205"/>
      <c r="H103" s="209">
        <v>138.4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146</v>
      </c>
      <c r="AU103" s="215" t="s">
        <v>84</v>
      </c>
      <c r="AV103" s="13" t="s">
        <v>84</v>
      </c>
      <c r="AW103" s="13" t="s">
        <v>35</v>
      </c>
      <c r="AX103" s="13" t="s">
        <v>74</v>
      </c>
      <c r="AY103" s="215" t="s">
        <v>138</v>
      </c>
    </row>
    <row r="104" spans="1:65" s="13" customFormat="1" ht="11.25">
      <c r="B104" s="204"/>
      <c r="C104" s="205"/>
      <c r="D104" s="206" t="s">
        <v>146</v>
      </c>
      <c r="E104" s="207" t="s">
        <v>19</v>
      </c>
      <c r="F104" s="208" t="s">
        <v>149</v>
      </c>
      <c r="G104" s="205"/>
      <c r="H104" s="209">
        <v>3.2850000000000001</v>
      </c>
      <c r="I104" s="210"/>
      <c r="J104" s="205"/>
      <c r="K104" s="205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146</v>
      </c>
      <c r="AU104" s="215" t="s">
        <v>84</v>
      </c>
      <c r="AV104" s="13" t="s">
        <v>84</v>
      </c>
      <c r="AW104" s="13" t="s">
        <v>35</v>
      </c>
      <c r="AX104" s="13" t="s">
        <v>74</v>
      </c>
      <c r="AY104" s="215" t="s">
        <v>138</v>
      </c>
    </row>
    <row r="105" spans="1:65" s="14" customFormat="1" ht="11.25">
      <c r="B105" s="216"/>
      <c r="C105" s="217"/>
      <c r="D105" s="206" t="s">
        <v>146</v>
      </c>
      <c r="E105" s="218" t="s">
        <v>19</v>
      </c>
      <c r="F105" s="219" t="s">
        <v>150</v>
      </c>
      <c r="G105" s="217"/>
      <c r="H105" s="220">
        <v>141.685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146</v>
      </c>
      <c r="AU105" s="226" t="s">
        <v>84</v>
      </c>
      <c r="AV105" s="14" t="s">
        <v>144</v>
      </c>
      <c r="AW105" s="14" t="s">
        <v>35</v>
      </c>
      <c r="AX105" s="14" t="s">
        <v>82</v>
      </c>
      <c r="AY105" s="226" t="s">
        <v>138</v>
      </c>
    </row>
    <row r="106" spans="1:65" s="2" customFormat="1" ht="21.75" customHeight="1">
      <c r="A106" s="36"/>
      <c r="B106" s="37"/>
      <c r="C106" s="190" t="s">
        <v>154</v>
      </c>
      <c r="D106" s="190" t="s">
        <v>140</v>
      </c>
      <c r="E106" s="191" t="s">
        <v>155</v>
      </c>
      <c r="F106" s="192" t="s">
        <v>156</v>
      </c>
      <c r="G106" s="193" t="s">
        <v>157</v>
      </c>
      <c r="H106" s="194">
        <v>40</v>
      </c>
      <c r="I106" s="195"/>
      <c r="J106" s="196">
        <f>ROUND(I106*H106,2)</f>
        <v>0</v>
      </c>
      <c r="K106" s="197"/>
      <c r="L106" s="41"/>
      <c r="M106" s="198" t="s">
        <v>19</v>
      </c>
      <c r="N106" s="199" t="s">
        <v>45</v>
      </c>
      <c r="O106" s="66"/>
      <c r="P106" s="200">
        <f>O106*H106</f>
        <v>0</v>
      </c>
      <c r="Q106" s="200">
        <v>0</v>
      </c>
      <c r="R106" s="200">
        <f>Q106*H106</f>
        <v>0</v>
      </c>
      <c r="S106" s="200">
        <v>0.04</v>
      </c>
      <c r="T106" s="201">
        <f>S106*H106</f>
        <v>1.6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2" t="s">
        <v>144</v>
      </c>
      <c r="AT106" s="202" t="s">
        <v>140</v>
      </c>
      <c r="AU106" s="202" t="s">
        <v>84</v>
      </c>
      <c r="AY106" s="19" t="s">
        <v>138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9" t="s">
        <v>82</v>
      </c>
      <c r="BK106" s="203">
        <f>ROUND(I106*H106,2)</f>
        <v>0</v>
      </c>
      <c r="BL106" s="19" t="s">
        <v>144</v>
      </c>
      <c r="BM106" s="202" t="s">
        <v>158</v>
      </c>
    </row>
    <row r="107" spans="1:65" s="13" customFormat="1" ht="11.25">
      <c r="B107" s="204"/>
      <c r="C107" s="205"/>
      <c r="D107" s="206" t="s">
        <v>146</v>
      </c>
      <c r="E107" s="207" t="s">
        <v>19</v>
      </c>
      <c r="F107" s="208" t="s">
        <v>159</v>
      </c>
      <c r="G107" s="205"/>
      <c r="H107" s="209">
        <v>40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146</v>
      </c>
      <c r="AU107" s="215" t="s">
        <v>84</v>
      </c>
      <c r="AV107" s="13" t="s">
        <v>84</v>
      </c>
      <c r="AW107" s="13" t="s">
        <v>35</v>
      </c>
      <c r="AX107" s="13" t="s">
        <v>82</v>
      </c>
      <c r="AY107" s="215" t="s">
        <v>138</v>
      </c>
    </row>
    <row r="108" spans="1:65" s="12" customFormat="1" ht="22.9" customHeight="1">
      <c r="B108" s="174"/>
      <c r="C108" s="175"/>
      <c r="D108" s="176" t="s">
        <v>73</v>
      </c>
      <c r="E108" s="188" t="s">
        <v>160</v>
      </c>
      <c r="F108" s="188" t="s">
        <v>161</v>
      </c>
      <c r="G108" s="175"/>
      <c r="H108" s="175"/>
      <c r="I108" s="178"/>
      <c r="J108" s="189">
        <f>BK108</f>
        <v>0</v>
      </c>
      <c r="K108" s="175"/>
      <c r="L108" s="180"/>
      <c r="M108" s="181"/>
      <c r="N108" s="182"/>
      <c r="O108" s="182"/>
      <c r="P108" s="183">
        <f>SUM(P109:P117)</f>
        <v>0</v>
      </c>
      <c r="Q108" s="182"/>
      <c r="R108" s="183">
        <f>SUM(R109:R117)</f>
        <v>34.499398800000002</v>
      </c>
      <c r="S108" s="182"/>
      <c r="T108" s="184">
        <f>SUM(T109:T117)</f>
        <v>0</v>
      </c>
      <c r="AR108" s="185" t="s">
        <v>82</v>
      </c>
      <c r="AT108" s="186" t="s">
        <v>73</v>
      </c>
      <c r="AU108" s="186" t="s">
        <v>82</v>
      </c>
      <c r="AY108" s="185" t="s">
        <v>138</v>
      </c>
      <c r="BK108" s="187">
        <f>SUM(BK109:BK117)</f>
        <v>0</v>
      </c>
    </row>
    <row r="109" spans="1:65" s="2" customFormat="1" ht="21.75" customHeight="1">
      <c r="A109" s="36"/>
      <c r="B109" s="37"/>
      <c r="C109" s="190" t="s">
        <v>144</v>
      </c>
      <c r="D109" s="190" t="s">
        <v>140</v>
      </c>
      <c r="E109" s="191" t="s">
        <v>162</v>
      </c>
      <c r="F109" s="192" t="s">
        <v>163</v>
      </c>
      <c r="G109" s="193" t="s">
        <v>143</v>
      </c>
      <c r="H109" s="194">
        <v>149.685</v>
      </c>
      <c r="I109" s="195"/>
      <c r="J109" s="196">
        <f>ROUND(I109*H109,2)</f>
        <v>0</v>
      </c>
      <c r="K109" s="197"/>
      <c r="L109" s="41"/>
      <c r="M109" s="198" t="s">
        <v>19</v>
      </c>
      <c r="N109" s="199" t="s">
        <v>45</v>
      </c>
      <c r="O109" s="66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2" t="s">
        <v>144</v>
      </c>
      <c r="AT109" s="202" t="s">
        <v>140</v>
      </c>
      <c r="AU109" s="202" t="s">
        <v>84</v>
      </c>
      <c r="AY109" s="19" t="s">
        <v>138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9" t="s">
        <v>82</v>
      </c>
      <c r="BK109" s="203">
        <f>ROUND(I109*H109,2)</f>
        <v>0</v>
      </c>
      <c r="BL109" s="19" t="s">
        <v>144</v>
      </c>
      <c r="BM109" s="202" t="s">
        <v>164</v>
      </c>
    </row>
    <row r="110" spans="1:65" s="2" customFormat="1" ht="21.75" customHeight="1">
      <c r="A110" s="36"/>
      <c r="B110" s="37"/>
      <c r="C110" s="190" t="s">
        <v>160</v>
      </c>
      <c r="D110" s="190" t="s">
        <v>140</v>
      </c>
      <c r="E110" s="191" t="s">
        <v>165</v>
      </c>
      <c r="F110" s="192" t="s">
        <v>166</v>
      </c>
      <c r="G110" s="193" t="s">
        <v>143</v>
      </c>
      <c r="H110" s="194">
        <v>149.685</v>
      </c>
      <c r="I110" s="195"/>
      <c r="J110" s="196">
        <f>ROUND(I110*H110,2)</f>
        <v>0</v>
      </c>
      <c r="K110" s="197"/>
      <c r="L110" s="41"/>
      <c r="M110" s="198" t="s">
        <v>19</v>
      </c>
      <c r="N110" s="199" t="s">
        <v>45</v>
      </c>
      <c r="O110" s="66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2" t="s">
        <v>144</v>
      </c>
      <c r="AT110" s="202" t="s">
        <v>140</v>
      </c>
      <c r="AU110" s="202" t="s">
        <v>84</v>
      </c>
      <c r="AY110" s="19" t="s">
        <v>138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9" t="s">
        <v>82</v>
      </c>
      <c r="BK110" s="203">
        <f>ROUND(I110*H110,2)</f>
        <v>0</v>
      </c>
      <c r="BL110" s="19" t="s">
        <v>144</v>
      </c>
      <c r="BM110" s="202" t="s">
        <v>167</v>
      </c>
    </row>
    <row r="111" spans="1:65" s="2" customFormat="1" ht="33" customHeight="1">
      <c r="A111" s="36"/>
      <c r="B111" s="37"/>
      <c r="C111" s="190" t="s">
        <v>168</v>
      </c>
      <c r="D111" s="190" t="s">
        <v>140</v>
      </c>
      <c r="E111" s="191" t="s">
        <v>169</v>
      </c>
      <c r="F111" s="192" t="s">
        <v>170</v>
      </c>
      <c r="G111" s="193" t="s">
        <v>143</v>
      </c>
      <c r="H111" s="194">
        <v>149.685</v>
      </c>
      <c r="I111" s="195"/>
      <c r="J111" s="196">
        <f>ROUND(I111*H111,2)</f>
        <v>0</v>
      </c>
      <c r="K111" s="197"/>
      <c r="L111" s="41"/>
      <c r="M111" s="198" t="s">
        <v>19</v>
      </c>
      <c r="N111" s="199" t="s">
        <v>45</v>
      </c>
      <c r="O111" s="66"/>
      <c r="P111" s="200">
        <f>O111*H111</f>
        <v>0</v>
      </c>
      <c r="Q111" s="200">
        <v>0.14610000000000001</v>
      </c>
      <c r="R111" s="200">
        <f>Q111*H111</f>
        <v>21.868978500000001</v>
      </c>
      <c r="S111" s="200">
        <v>0</v>
      </c>
      <c r="T111" s="20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2" t="s">
        <v>144</v>
      </c>
      <c r="AT111" s="202" t="s">
        <v>140</v>
      </c>
      <c r="AU111" s="202" t="s">
        <v>84</v>
      </c>
      <c r="AY111" s="19" t="s">
        <v>138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9" t="s">
        <v>82</v>
      </c>
      <c r="BK111" s="203">
        <f>ROUND(I111*H111,2)</f>
        <v>0</v>
      </c>
      <c r="BL111" s="19" t="s">
        <v>144</v>
      </c>
      <c r="BM111" s="202" t="s">
        <v>171</v>
      </c>
    </row>
    <row r="112" spans="1:65" s="13" customFormat="1" ht="11.25">
      <c r="B112" s="204"/>
      <c r="C112" s="205"/>
      <c r="D112" s="206" t="s">
        <v>146</v>
      </c>
      <c r="E112" s="207" t="s">
        <v>19</v>
      </c>
      <c r="F112" s="208" t="s">
        <v>147</v>
      </c>
      <c r="G112" s="205"/>
      <c r="H112" s="209">
        <v>138.4</v>
      </c>
      <c r="I112" s="210"/>
      <c r="J112" s="205"/>
      <c r="K112" s="205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146</v>
      </c>
      <c r="AU112" s="215" t="s">
        <v>84</v>
      </c>
      <c r="AV112" s="13" t="s">
        <v>84</v>
      </c>
      <c r="AW112" s="13" t="s">
        <v>35</v>
      </c>
      <c r="AX112" s="13" t="s">
        <v>74</v>
      </c>
      <c r="AY112" s="215" t="s">
        <v>138</v>
      </c>
    </row>
    <row r="113" spans="1:65" s="13" customFormat="1" ht="11.25">
      <c r="B113" s="204"/>
      <c r="C113" s="205"/>
      <c r="D113" s="206" t="s">
        <v>146</v>
      </c>
      <c r="E113" s="207" t="s">
        <v>19</v>
      </c>
      <c r="F113" s="208" t="s">
        <v>148</v>
      </c>
      <c r="G113" s="205"/>
      <c r="H113" s="209">
        <v>8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146</v>
      </c>
      <c r="AU113" s="215" t="s">
        <v>84</v>
      </c>
      <c r="AV113" s="13" t="s">
        <v>84</v>
      </c>
      <c r="AW113" s="13" t="s">
        <v>35</v>
      </c>
      <c r="AX113" s="13" t="s">
        <v>74</v>
      </c>
      <c r="AY113" s="215" t="s">
        <v>138</v>
      </c>
    </row>
    <row r="114" spans="1:65" s="13" customFormat="1" ht="11.25">
      <c r="B114" s="204"/>
      <c r="C114" s="205"/>
      <c r="D114" s="206" t="s">
        <v>146</v>
      </c>
      <c r="E114" s="207" t="s">
        <v>19</v>
      </c>
      <c r="F114" s="208" t="s">
        <v>149</v>
      </c>
      <c r="G114" s="205"/>
      <c r="H114" s="209">
        <v>3.2850000000000001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146</v>
      </c>
      <c r="AU114" s="215" t="s">
        <v>84</v>
      </c>
      <c r="AV114" s="13" t="s">
        <v>84</v>
      </c>
      <c r="AW114" s="13" t="s">
        <v>35</v>
      </c>
      <c r="AX114" s="13" t="s">
        <v>74</v>
      </c>
      <c r="AY114" s="215" t="s">
        <v>138</v>
      </c>
    </row>
    <row r="115" spans="1:65" s="14" customFormat="1" ht="11.25">
      <c r="B115" s="216"/>
      <c r="C115" s="217"/>
      <c r="D115" s="206" t="s">
        <v>146</v>
      </c>
      <c r="E115" s="218" t="s">
        <v>19</v>
      </c>
      <c r="F115" s="219" t="s">
        <v>150</v>
      </c>
      <c r="G115" s="217"/>
      <c r="H115" s="220">
        <v>149.685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146</v>
      </c>
      <c r="AU115" s="226" t="s">
        <v>84</v>
      </c>
      <c r="AV115" s="14" t="s">
        <v>144</v>
      </c>
      <c r="AW115" s="14" t="s">
        <v>35</v>
      </c>
      <c r="AX115" s="14" t="s">
        <v>82</v>
      </c>
      <c r="AY115" s="226" t="s">
        <v>138</v>
      </c>
    </row>
    <row r="116" spans="1:65" s="2" customFormat="1" ht="16.5" customHeight="1">
      <c r="A116" s="36"/>
      <c r="B116" s="37"/>
      <c r="C116" s="227" t="s">
        <v>172</v>
      </c>
      <c r="D116" s="227" t="s">
        <v>173</v>
      </c>
      <c r="E116" s="228" t="s">
        <v>174</v>
      </c>
      <c r="F116" s="229" t="s">
        <v>175</v>
      </c>
      <c r="G116" s="230" t="s">
        <v>143</v>
      </c>
      <c r="H116" s="231">
        <v>149.685</v>
      </c>
      <c r="I116" s="232"/>
      <c r="J116" s="233">
        <f>ROUND(I116*H116,2)</f>
        <v>0</v>
      </c>
      <c r="K116" s="234"/>
      <c r="L116" s="235"/>
      <c r="M116" s="236" t="s">
        <v>19</v>
      </c>
      <c r="N116" s="237" t="s">
        <v>45</v>
      </c>
      <c r="O116" s="66"/>
      <c r="P116" s="200">
        <f>O116*H116</f>
        <v>0</v>
      </c>
      <c r="Q116" s="200">
        <v>8.4379999999999997E-2</v>
      </c>
      <c r="R116" s="200">
        <f>Q116*H116</f>
        <v>12.630420299999999</v>
      </c>
      <c r="S116" s="200">
        <v>0</v>
      </c>
      <c r="T116" s="20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2" t="s">
        <v>176</v>
      </c>
      <c r="AT116" s="202" t="s">
        <v>173</v>
      </c>
      <c r="AU116" s="202" t="s">
        <v>84</v>
      </c>
      <c r="AY116" s="19" t="s">
        <v>138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9" t="s">
        <v>82</v>
      </c>
      <c r="BK116" s="203">
        <f>ROUND(I116*H116,2)</f>
        <v>0</v>
      </c>
      <c r="BL116" s="19" t="s">
        <v>144</v>
      </c>
      <c r="BM116" s="202" t="s">
        <v>177</v>
      </c>
    </row>
    <row r="117" spans="1:65" s="2" customFormat="1" ht="78">
      <c r="A117" s="36"/>
      <c r="B117" s="37"/>
      <c r="C117" s="38"/>
      <c r="D117" s="206" t="s">
        <v>178</v>
      </c>
      <c r="E117" s="38"/>
      <c r="F117" s="238" t="s">
        <v>179</v>
      </c>
      <c r="G117" s="38"/>
      <c r="H117" s="38"/>
      <c r="I117" s="110"/>
      <c r="J117" s="38"/>
      <c r="K117" s="38"/>
      <c r="L117" s="41"/>
      <c r="M117" s="239"/>
      <c r="N117" s="240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178</v>
      </c>
      <c r="AU117" s="19" t="s">
        <v>84</v>
      </c>
    </row>
    <row r="118" spans="1:65" s="12" customFormat="1" ht="22.9" customHeight="1">
      <c r="B118" s="174"/>
      <c r="C118" s="175"/>
      <c r="D118" s="176" t="s">
        <v>73</v>
      </c>
      <c r="E118" s="188" t="s">
        <v>168</v>
      </c>
      <c r="F118" s="188" t="s">
        <v>180</v>
      </c>
      <c r="G118" s="175"/>
      <c r="H118" s="175"/>
      <c r="I118" s="178"/>
      <c r="J118" s="189">
        <f>BK118</f>
        <v>0</v>
      </c>
      <c r="K118" s="175"/>
      <c r="L118" s="180"/>
      <c r="M118" s="181"/>
      <c r="N118" s="182"/>
      <c r="O118" s="182"/>
      <c r="P118" s="183">
        <f>P119</f>
        <v>0</v>
      </c>
      <c r="Q118" s="182"/>
      <c r="R118" s="183">
        <f>R119</f>
        <v>0</v>
      </c>
      <c r="S118" s="182"/>
      <c r="T118" s="184">
        <f>T119</f>
        <v>0</v>
      </c>
      <c r="AR118" s="185" t="s">
        <v>82</v>
      </c>
      <c r="AT118" s="186" t="s">
        <v>73</v>
      </c>
      <c r="AU118" s="186" t="s">
        <v>82</v>
      </c>
      <c r="AY118" s="185" t="s">
        <v>138</v>
      </c>
      <c r="BK118" s="187">
        <f>BK119</f>
        <v>0</v>
      </c>
    </row>
    <row r="119" spans="1:65" s="2" customFormat="1" ht="21.75" customHeight="1">
      <c r="A119" s="36"/>
      <c r="B119" s="37"/>
      <c r="C119" s="190" t="s">
        <v>176</v>
      </c>
      <c r="D119" s="190" t="s">
        <v>140</v>
      </c>
      <c r="E119" s="191" t="s">
        <v>181</v>
      </c>
      <c r="F119" s="192" t="s">
        <v>182</v>
      </c>
      <c r="G119" s="193" t="s">
        <v>143</v>
      </c>
      <c r="H119" s="194">
        <v>150</v>
      </c>
      <c r="I119" s="195"/>
      <c r="J119" s="196">
        <f>ROUND(I119*H119,2)</f>
        <v>0</v>
      </c>
      <c r="K119" s="197"/>
      <c r="L119" s="41"/>
      <c r="M119" s="198" t="s">
        <v>19</v>
      </c>
      <c r="N119" s="199" t="s">
        <v>45</v>
      </c>
      <c r="O119" s="66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2" t="s">
        <v>144</v>
      </c>
      <c r="AT119" s="202" t="s">
        <v>140</v>
      </c>
      <c r="AU119" s="202" t="s">
        <v>84</v>
      </c>
      <c r="AY119" s="19" t="s">
        <v>138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9" t="s">
        <v>82</v>
      </c>
      <c r="BK119" s="203">
        <f>ROUND(I119*H119,2)</f>
        <v>0</v>
      </c>
      <c r="BL119" s="19" t="s">
        <v>144</v>
      </c>
      <c r="BM119" s="202" t="s">
        <v>183</v>
      </c>
    </row>
    <row r="120" spans="1:65" s="12" customFormat="1" ht="22.9" customHeight="1">
      <c r="B120" s="174"/>
      <c r="C120" s="175"/>
      <c r="D120" s="176" t="s">
        <v>73</v>
      </c>
      <c r="E120" s="188" t="s">
        <v>184</v>
      </c>
      <c r="F120" s="188" t="s">
        <v>185</v>
      </c>
      <c r="G120" s="175"/>
      <c r="H120" s="175"/>
      <c r="I120" s="178"/>
      <c r="J120" s="189">
        <f>BK120</f>
        <v>0</v>
      </c>
      <c r="K120" s="175"/>
      <c r="L120" s="180"/>
      <c r="M120" s="181"/>
      <c r="N120" s="182"/>
      <c r="O120" s="182"/>
      <c r="P120" s="183">
        <f>SUM(P121:P141)</f>
        <v>0</v>
      </c>
      <c r="Q120" s="182"/>
      <c r="R120" s="183">
        <f>SUM(R121:R141)</f>
        <v>6.1737730000000006</v>
      </c>
      <c r="S120" s="182"/>
      <c r="T120" s="184">
        <f>SUM(T121:T141)</f>
        <v>9.5129999999999999</v>
      </c>
      <c r="AR120" s="185" t="s">
        <v>82</v>
      </c>
      <c r="AT120" s="186" t="s">
        <v>73</v>
      </c>
      <c r="AU120" s="186" t="s">
        <v>82</v>
      </c>
      <c r="AY120" s="185" t="s">
        <v>138</v>
      </c>
      <c r="BK120" s="187">
        <f>SUM(BK121:BK141)</f>
        <v>0</v>
      </c>
    </row>
    <row r="121" spans="1:65" s="2" customFormat="1" ht="21.75" customHeight="1">
      <c r="A121" s="36"/>
      <c r="B121" s="37"/>
      <c r="C121" s="190" t="s">
        <v>184</v>
      </c>
      <c r="D121" s="190" t="s">
        <v>140</v>
      </c>
      <c r="E121" s="191" t="s">
        <v>186</v>
      </c>
      <c r="F121" s="192" t="s">
        <v>187</v>
      </c>
      <c r="G121" s="193" t="s">
        <v>157</v>
      </c>
      <c r="H121" s="194">
        <v>40</v>
      </c>
      <c r="I121" s="195"/>
      <c r="J121" s="196">
        <f>ROUND(I121*H121,2)</f>
        <v>0</v>
      </c>
      <c r="K121" s="197"/>
      <c r="L121" s="41"/>
      <c r="M121" s="198" t="s">
        <v>19</v>
      </c>
      <c r="N121" s="199" t="s">
        <v>45</v>
      </c>
      <c r="O121" s="66"/>
      <c r="P121" s="200">
        <f>O121*H121</f>
        <v>0</v>
      </c>
      <c r="Q121" s="200">
        <v>0.10095</v>
      </c>
      <c r="R121" s="200">
        <f>Q121*H121</f>
        <v>4.0380000000000003</v>
      </c>
      <c r="S121" s="200">
        <v>0</v>
      </c>
      <c r="T121" s="20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2" t="s">
        <v>144</v>
      </c>
      <c r="AT121" s="202" t="s">
        <v>140</v>
      </c>
      <c r="AU121" s="202" t="s">
        <v>84</v>
      </c>
      <c r="AY121" s="19" t="s">
        <v>138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9" t="s">
        <v>82</v>
      </c>
      <c r="BK121" s="203">
        <f>ROUND(I121*H121,2)</f>
        <v>0</v>
      </c>
      <c r="BL121" s="19" t="s">
        <v>144</v>
      </c>
      <c r="BM121" s="202" t="s">
        <v>188</v>
      </c>
    </row>
    <row r="122" spans="1:65" s="13" customFormat="1" ht="11.25">
      <c r="B122" s="204"/>
      <c r="C122" s="205"/>
      <c r="D122" s="206" t="s">
        <v>146</v>
      </c>
      <c r="E122" s="207" t="s">
        <v>19</v>
      </c>
      <c r="F122" s="208" t="s">
        <v>159</v>
      </c>
      <c r="G122" s="205"/>
      <c r="H122" s="209">
        <v>40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146</v>
      </c>
      <c r="AU122" s="215" t="s">
        <v>84</v>
      </c>
      <c r="AV122" s="13" t="s">
        <v>84</v>
      </c>
      <c r="AW122" s="13" t="s">
        <v>35</v>
      </c>
      <c r="AX122" s="13" t="s">
        <v>82</v>
      </c>
      <c r="AY122" s="215" t="s">
        <v>138</v>
      </c>
    </row>
    <row r="123" spans="1:65" s="2" customFormat="1" ht="16.5" customHeight="1">
      <c r="A123" s="36"/>
      <c r="B123" s="37"/>
      <c r="C123" s="227" t="s">
        <v>189</v>
      </c>
      <c r="D123" s="227" t="s">
        <v>173</v>
      </c>
      <c r="E123" s="228" t="s">
        <v>190</v>
      </c>
      <c r="F123" s="229" t="s">
        <v>191</v>
      </c>
      <c r="G123" s="230" t="s">
        <v>157</v>
      </c>
      <c r="H123" s="231">
        <v>40</v>
      </c>
      <c r="I123" s="232"/>
      <c r="J123" s="233">
        <f>ROUND(I123*H123,2)</f>
        <v>0</v>
      </c>
      <c r="K123" s="234"/>
      <c r="L123" s="235"/>
      <c r="M123" s="236" t="s">
        <v>19</v>
      </c>
      <c r="N123" s="237" t="s">
        <v>45</v>
      </c>
      <c r="O123" s="66"/>
      <c r="P123" s="200">
        <f>O123*H123</f>
        <v>0</v>
      </c>
      <c r="Q123" s="200">
        <v>2.8000000000000001E-2</v>
      </c>
      <c r="R123" s="200">
        <f>Q123*H123</f>
        <v>1.1200000000000001</v>
      </c>
      <c r="S123" s="200">
        <v>0</v>
      </c>
      <c r="T123" s="20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2" t="s">
        <v>176</v>
      </c>
      <c r="AT123" s="202" t="s">
        <v>173</v>
      </c>
      <c r="AU123" s="202" t="s">
        <v>84</v>
      </c>
      <c r="AY123" s="19" t="s">
        <v>138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9" t="s">
        <v>82</v>
      </c>
      <c r="BK123" s="203">
        <f>ROUND(I123*H123,2)</f>
        <v>0</v>
      </c>
      <c r="BL123" s="19" t="s">
        <v>144</v>
      </c>
      <c r="BM123" s="202" t="s">
        <v>192</v>
      </c>
    </row>
    <row r="124" spans="1:65" s="2" customFormat="1" ht="16.5" customHeight="1">
      <c r="A124" s="36"/>
      <c r="B124" s="37"/>
      <c r="C124" s="190" t="s">
        <v>193</v>
      </c>
      <c r="D124" s="190" t="s">
        <v>140</v>
      </c>
      <c r="E124" s="191" t="s">
        <v>194</v>
      </c>
      <c r="F124" s="192" t="s">
        <v>195</v>
      </c>
      <c r="G124" s="193" t="s">
        <v>157</v>
      </c>
      <c r="H124" s="194">
        <v>3.3</v>
      </c>
      <c r="I124" s="195"/>
      <c r="J124" s="196">
        <f>ROUND(I124*H124,2)</f>
        <v>0</v>
      </c>
      <c r="K124" s="197"/>
      <c r="L124" s="41"/>
      <c r="M124" s="198" t="s">
        <v>19</v>
      </c>
      <c r="N124" s="199" t="s">
        <v>45</v>
      </c>
      <c r="O124" s="66"/>
      <c r="P124" s="200">
        <f>O124*H124</f>
        <v>0</v>
      </c>
      <c r="Q124" s="200">
        <v>0.29221000000000003</v>
      </c>
      <c r="R124" s="200">
        <f>Q124*H124</f>
        <v>0.96429300000000007</v>
      </c>
      <c r="S124" s="200">
        <v>0</v>
      </c>
      <c r="T124" s="20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2" t="s">
        <v>144</v>
      </c>
      <c r="AT124" s="202" t="s">
        <v>140</v>
      </c>
      <c r="AU124" s="202" t="s">
        <v>84</v>
      </c>
      <c r="AY124" s="19" t="s">
        <v>138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9" t="s">
        <v>82</v>
      </c>
      <c r="BK124" s="203">
        <f>ROUND(I124*H124,2)</f>
        <v>0</v>
      </c>
      <c r="BL124" s="19" t="s">
        <v>144</v>
      </c>
      <c r="BM124" s="202" t="s">
        <v>196</v>
      </c>
    </row>
    <row r="125" spans="1:65" s="2" customFormat="1" ht="16.5" customHeight="1">
      <c r="A125" s="36"/>
      <c r="B125" s="37"/>
      <c r="C125" s="227" t="s">
        <v>197</v>
      </c>
      <c r="D125" s="227" t="s">
        <v>173</v>
      </c>
      <c r="E125" s="228" t="s">
        <v>198</v>
      </c>
      <c r="F125" s="229" t="s">
        <v>199</v>
      </c>
      <c r="G125" s="230" t="s">
        <v>157</v>
      </c>
      <c r="H125" s="231">
        <v>3.3</v>
      </c>
      <c r="I125" s="232"/>
      <c r="J125" s="233">
        <f>ROUND(I125*H125,2)</f>
        <v>0</v>
      </c>
      <c r="K125" s="234"/>
      <c r="L125" s="235"/>
      <c r="M125" s="236" t="s">
        <v>19</v>
      </c>
      <c r="N125" s="237" t="s">
        <v>45</v>
      </c>
      <c r="O125" s="66"/>
      <c r="P125" s="200">
        <f>O125*H125</f>
        <v>0</v>
      </c>
      <c r="Q125" s="200">
        <v>1.5599999999999999E-2</v>
      </c>
      <c r="R125" s="200">
        <f>Q125*H125</f>
        <v>5.1479999999999998E-2</v>
      </c>
      <c r="S125" s="200">
        <v>0</v>
      </c>
      <c r="T125" s="20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2" t="s">
        <v>176</v>
      </c>
      <c r="AT125" s="202" t="s">
        <v>173</v>
      </c>
      <c r="AU125" s="202" t="s">
        <v>84</v>
      </c>
      <c r="AY125" s="19" t="s">
        <v>138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9" t="s">
        <v>82</v>
      </c>
      <c r="BK125" s="203">
        <f>ROUND(I125*H125,2)</f>
        <v>0</v>
      </c>
      <c r="BL125" s="19" t="s">
        <v>144</v>
      </c>
      <c r="BM125" s="202" t="s">
        <v>200</v>
      </c>
    </row>
    <row r="126" spans="1:65" s="2" customFormat="1" ht="16.5" customHeight="1">
      <c r="A126" s="36"/>
      <c r="B126" s="37"/>
      <c r="C126" s="190" t="s">
        <v>201</v>
      </c>
      <c r="D126" s="190" t="s">
        <v>140</v>
      </c>
      <c r="E126" s="191" t="s">
        <v>202</v>
      </c>
      <c r="F126" s="192" t="s">
        <v>203</v>
      </c>
      <c r="G126" s="193" t="s">
        <v>204</v>
      </c>
      <c r="H126" s="194">
        <v>0.192</v>
      </c>
      <c r="I126" s="195"/>
      <c r="J126" s="196">
        <f>ROUND(I126*H126,2)</f>
        <v>0</v>
      </c>
      <c r="K126" s="197"/>
      <c r="L126" s="41"/>
      <c r="M126" s="198" t="s">
        <v>19</v>
      </c>
      <c r="N126" s="199" t="s">
        <v>45</v>
      </c>
      <c r="O126" s="66"/>
      <c r="P126" s="200">
        <f>O126*H126</f>
        <v>0</v>
      </c>
      <c r="Q126" s="200">
        <v>0</v>
      </c>
      <c r="R126" s="200">
        <f>Q126*H126</f>
        <v>0</v>
      </c>
      <c r="S126" s="200">
        <v>2</v>
      </c>
      <c r="T126" s="201">
        <f>S126*H126</f>
        <v>0.38400000000000001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2" t="s">
        <v>205</v>
      </c>
      <c r="AT126" s="202" t="s">
        <v>140</v>
      </c>
      <c r="AU126" s="202" t="s">
        <v>84</v>
      </c>
      <c r="AY126" s="19" t="s">
        <v>138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9" t="s">
        <v>82</v>
      </c>
      <c r="BK126" s="203">
        <f>ROUND(I126*H126,2)</f>
        <v>0</v>
      </c>
      <c r="BL126" s="19" t="s">
        <v>205</v>
      </c>
      <c r="BM126" s="202" t="s">
        <v>206</v>
      </c>
    </row>
    <row r="127" spans="1:65" s="13" customFormat="1" ht="11.25">
      <c r="B127" s="204"/>
      <c r="C127" s="205"/>
      <c r="D127" s="206" t="s">
        <v>146</v>
      </c>
      <c r="E127" s="207" t="s">
        <v>19</v>
      </c>
      <c r="F127" s="208" t="s">
        <v>207</v>
      </c>
      <c r="G127" s="205"/>
      <c r="H127" s="209">
        <v>0.192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146</v>
      </c>
      <c r="AU127" s="215" t="s">
        <v>84</v>
      </c>
      <c r="AV127" s="13" t="s">
        <v>84</v>
      </c>
      <c r="AW127" s="13" t="s">
        <v>35</v>
      </c>
      <c r="AX127" s="13" t="s">
        <v>82</v>
      </c>
      <c r="AY127" s="215" t="s">
        <v>138</v>
      </c>
    </row>
    <row r="128" spans="1:65" s="2" customFormat="1" ht="16.5" customHeight="1">
      <c r="A128" s="36"/>
      <c r="B128" s="37"/>
      <c r="C128" s="190" t="s">
        <v>208</v>
      </c>
      <c r="D128" s="190" t="s">
        <v>140</v>
      </c>
      <c r="E128" s="191" t="s">
        <v>209</v>
      </c>
      <c r="F128" s="192" t="s">
        <v>210</v>
      </c>
      <c r="G128" s="193" t="s">
        <v>211</v>
      </c>
      <c r="H128" s="194">
        <v>1</v>
      </c>
      <c r="I128" s="195"/>
      <c r="J128" s="196">
        <f>ROUND(I128*H128,2)</f>
        <v>0</v>
      </c>
      <c r="K128" s="197"/>
      <c r="L128" s="41"/>
      <c r="M128" s="198" t="s">
        <v>19</v>
      </c>
      <c r="N128" s="199" t="s">
        <v>45</v>
      </c>
      <c r="O128" s="66"/>
      <c r="P128" s="200">
        <f>O128*H128</f>
        <v>0</v>
      </c>
      <c r="Q128" s="200">
        <v>0</v>
      </c>
      <c r="R128" s="200">
        <f>Q128*H128</f>
        <v>0</v>
      </c>
      <c r="S128" s="200">
        <v>0.25</v>
      </c>
      <c r="T128" s="201">
        <f>S128*H128</f>
        <v>0.25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2" t="s">
        <v>144</v>
      </c>
      <c r="AT128" s="202" t="s">
        <v>140</v>
      </c>
      <c r="AU128" s="202" t="s">
        <v>84</v>
      </c>
      <c r="AY128" s="19" t="s">
        <v>138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9" t="s">
        <v>82</v>
      </c>
      <c r="BK128" s="203">
        <f>ROUND(I128*H128,2)</f>
        <v>0</v>
      </c>
      <c r="BL128" s="19" t="s">
        <v>144</v>
      </c>
      <c r="BM128" s="202" t="s">
        <v>212</v>
      </c>
    </row>
    <row r="129" spans="1:65" s="2" customFormat="1" ht="33" customHeight="1">
      <c r="A129" s="36"/>
      <c r="B129" s="37"/>
      <c r="C129" s="190" t="s">
        <v>8</v>
      </c>
      <c r="D129" s="190" t="s">
        <v>140</v>
      </c>
      <c r="E129" s="191" t="s">
        <v>213</v>
      </c>
      <c r="F129" s="192" t="s">
        <v>214</v>
      </c>
      <c r="G129" s="193" t="s">
        <v>157</v>
      </c>
      <c r="H129" s="194">
        <v>3.3</v>
      </c>
      <c r="I129" s="195"/>
      <c r="J129" s="196">
        <f>ROUND(I129*H129,2)</f>
        <v>0</v>
      </c>
      <c r="K129" s="197"/>
      <c r="L129" s="41"/>
      <c r="M129" s="198" t="s">
        <v>19</v>
      </c>
      <c r="N129" s="199" t="s">
        <v>45</v>
      </c>
      <c r="O129" s="66"/>
      <c r="P129" s="200">
        <f>O129*H129</f>
        <v>0</v>
      </c>
      <c r="Q129" s="200">
        <v>0</v>
      </c>
      <c r="R129" s="200">
        <f>Q129*H129</f>
        <v>0</v>
      </c>
      <c r="S129" s="200">
        <v>0.9</v>
      </c>
      <c r="T129" s="201">
        <f>S129*H129</f>
        <v>2.9699999999999998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2" t="s">
        <v>144</v>
      </c>
      <c r="AT129" s="202" t="s">
        <v>140</v>
      </c>
      <c r="AU129" s="202" t="s">
        <v>84</v>
      </c>
      <c r="AY129" s="19" t="s">
        <v>138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9" t="s">
        <v>82</v>
      </c>
      <c r="BK129" s="203">
        <f>ROUND(I129*H129,2)</f>
        <v>0</v>
      </c>
      <c r="BL129" s="19" t="s">
        <v>144</v>
      </c>
      <c r="BM129" s="202" t="s">
        <v>215</v>
      </c>
    </row>
    <row r="130" spans="1:65" s="2" customFormat="1" ht="16.5" customHeight="1">
      <c r="A130" s="36"/>
      <c r="B130" s="37"/>
      <c r="C130" s="190" t="s">
        <v>205</v>
      </c>
      <c r="D130" s="190" t="s">
        <v>140</v>
      </c>
      <c r="E130" s="191" t="s">
        <v>216</v>
      </c>
      <c r="F130" s="192" t="s">
        <v>217</v>
      </c>
      <c r="G130" s="193" t="s">
        <v>218</v>
      </c>
      <c r="H130" s="194">
        <v>2.4689999999999999</v>
      </c>
      <c r="I130" s="195"/>
      <c r="J130" s="196">
        <f>ROUND(I130*H130,2)</f>
        <v>0</v>
      </c>
      <c r="K130" s="197"/>
      <c r="L130" s="41"/>
      <c r="M130" s="198" t="s">
        <v>19</v>
      </c>
      <c r="N130" s="199" t="s">
        <v>45</v>
      </c>
      <c r="O130" s="66"/>
      <c r="P130" s="200">
        <f>O130*H130</f>
        <v>0</v>
      </c>
      <c r="Q130" s="200">
        <v>0</v>
      </c>
      <c r="R130" s="200">
        <f>Q130*H130</f>
        <v>0</v>
      </c>
      <c r="S130" s="200">
        <v>1</v>
      </c>
      <c r="T130" s="201">
        <f>S130*H130</f>
        <v>2.4689999999999999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2" t="s">
        <v>144</v>
      </c>
      <c r="AT130" s="202" t="s">
        <v>140</v>
      </c>
      <c r="AU130" s="202" t="s">
        <v>84</v>
      </c>
      <c r="AY130" s="19" t="s">
        <v>138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9" t="s">
        <v>82</v>
      </c>
      <c r="BK130" s="203">
        <f>ROUND(I130*H130,2)</f>
        <v>0</v>
      </c>
      <c r="BL130" s="19" t="s">
        <v>144</v>
      </c>
      <c r="BM130" s="202" t="s">
        <v>219</v>
      </c>
    </row>
    <row r="131" spans="1:65" s="13" customFormat="1" ht="11.25">
      <c r="B131" s="204"/>
      <c r="C131" s="205"/>
      <c r="D131" s="206" t="s">
        <v>146</v>
      </c>
      <c r="E131" s="207" t="s">
        <v>19</v>
      </c>
      <c r="F131" s="208" t="s">
        <v>220</v>
      </c>
      <c r="G131" s="205"/>
      <c r="H131" s="209">
        <v>1033.56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146</v>
      </c>
      <c r="AU131" s="215" t="s">
        <v>84</v>
      </c>
      <c r="AV131" s="13" t="s">
        <v>84</v>
      </c>
      <c r="AW131" s="13" t="s">
        <v>35</v>
      </c>
      <c r="AX131" s="13" t="s">
        <v>74</v>
      </c>
      <c r="AY131" s="215" t="s">
        <v>138</v>
      </c>
    </row>
    <row r="132" spans="1:65" s="13" customFormat="1" ht="11.25">
      <c r="B132" s="204"/>
      <c r="C132" s="205"/>
      <c r="D132" s="206" t="s">
        <v>146</v>
      </c>
      <c r="E132" s="207" t="s">
        <v>19</v>
      </c>
      <c r="F132" s="208" t="s">
        <v>221</v>
      </c>
      <c r="G132" s="205"/>
      <c r="H132" s="209">
        <v>1435.9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146</v>
      </c>
      <c r="AU132" s="215" t="s">
        <v>84</v>
      </c>
      <c r="AV132" s="13" t="s">
        <v>84</v>
      </c>
      <c r="AW132" s="13" t="s">
        <v>35</v>
      </c>
      <c r="AX132" s="13" t="s">
        <v>74</v>
      </c>
      <c r="AY132" s="215" t="s">
        <v>138</v>
      </c>
    </row>
    <row r="133" spans="1:65" s="15" customFormat="1" ht="11.25">
      <c r="B133" s="241"/>
      <c r="C133" s="242"/>
      <c r="D133" s="206" t="s">
        <v>146</v>
      </c>
      <c r="E133" s="243" t="s">
        <v>19</v>
      </c>
      <c r="F133" s="244" t="s">
        <v>222</v>
      </c>
      <c r="G133" s="242"/>
      <c r="H133" s="245">
        <v>2469.46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AT133" s="251" t="s">
        <v>146</v>
      </c>
      <c r="AU133" s="251" t="s">
        <v>84</v>
      </c>
      <c r="AV133" s="15" t="s">
        <v>154</v>
      </c>
      <c r="AW133" s="15" t="s">
        <v>35</v>
      </c>
      <c r="AX133" s="15" t="s">
        <v>74</v>
      </c>
      <c r="AY133" s="251" t="s">
        <v>138</v>
      </c>
    </row>
    <row r="134" spans="1:65" s="13" customFormat="1" ht="11.25">
      <c r="B134" s="204"/>
      <c r="C134" s="205"/>
      <c r="D134" s="206" t="s">
        <v>146</v>
      </c>
      <c r="E134" s="207" t="s">
        <v>19</v>
      </c>
      <c r="F134" s="208" t="s">
        <v>223</v>
      </c>
      <c r="G134" s="205"/>
      <c r="H134" s="209">
        <v>2.4689999999999999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146</v>
      </c>
      <c r="AU134" s="215" t="s">
        <v>84</v>
      </c>
      <c r="AV134" s="13" t="s">
        <v>84</v>
      </c>
      <c r="AW134" s="13" t="s">
        <v>35</v>
      </c>
      <c r="AX134" s="13" t="s">
        <v>82</v>
      </c>
      <c r="AY134" s="215" t="s">
        <v>138</v>
      </c>
    </row>
    <row r="135" spans="1:65" s="2" customFormat="1" ht="16.5" customHeight="1">
      <c r="A135" s="36"/>
      <c r="B135" s="37"/>
      <c r="C135" s="190" t="s">
        <v>224</v>
      </c>
      <c r="D135" s="190" t="s">
        <v>140</v>
      </c>
      <c r="E135" s="191" t="s">
        <v>225</v>
      </c>
      <c r="F135" s="192" t="s">
        <v>226</v>
      </c>
      <c r="G135" s="193" t="s">
        <v>218</v>
      </c>
      <c r="H135" s="194">
        <v>1.288</v>
      </c>
      <c r="I135" s="195"/>
      <c r="J135" s="196">
        <f>ROUND(I135*H135,2)</f>
        <v>0</v>
      </c>
      <c r="K135" s="197"/>
      <c r="L135" s="41"/>
      <c r="M135" s="198" t="s">
        <v>19</v>
      </c>
      <c r="N135" s="199" t="s">
        <v>45</v>
      </c>
      <c r="O135" s="66"/>
      <c r="P135" s="200">
        <f>O135*H135</f>
        <v>0</v>
      </c>
      <c r="Q135" s="200">
        <v>0</v>
      </c>
      <c r="R135" s="200">
        <f>Q135*H135</f>
        <v>0</v>
      </c>
      <c r="S135" s="200">
        <v>1</v>
      </c>
      <c r="T135" s="201">
        <f>S135*H135</f>
        <v>1.288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2" t="s">
        <v>144</v>
      </c>
      <c r="AT135" s="202" t="s">
        <v>140</v>
      </c>
      <c r="AU135" s="202" t="s">
        <v>84</v>
      </c>
      <c r="AY135" s="19" t="s">
        <v>138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9" t="s">
        <v>82</v>
      </c>
      <c r="BK135" s="203">
        <f>ROUND(I135*H135,2)</f>
        <v>0</v>
      </c>
      <c r="BL135" s="19" t="s">
        <v>144</v>
      </c>
      <c r="BM135" s="202" t="s">
        <v>227</v>
      </c>
    </row>
    <row r="136" spans="1:65" s="13" customFormat="1" ht="11.25">
      <c r="B136" s="204"/>
      <c r="C136" s="205"/>
      <c r="D136" s="206" t="s">
        <v>146</v>
      </c>
      <c r="E136" s="207" t="s">
        <v>19</v>
      </c>
      <c r="F136" s="208" t="s">
        <v>228</v>
      </c>
      <c r="G136" s="205"/>
      <c r="H136" s="209">
        <v>1288.01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146</v>
      </c>
      <c r="AU136" s="215" t="s">
        <v>84</v>
      </c>
      <c r="AV136" s="13" t="s">
        <v>84</v>
      </c>
      <c r="AW136" s="13" t="s">
        <v>35</v>
      </c>
      <c r="AX136" s="13" t="s">
        <v>74</v>
      </c>
      <c r="AY136" s="215" t="s">
        <v>138</v>
      </c>
    </row>
    <row r="137" spans="1:65" s="13" customFormat="1" ht="11.25">
      <c r="B137" s="204"/>
      <c r="C137" s="205"/>
      <c r="D137" s="206" t="s">
        <v>146</v>
      </c>
      <c r="E137" s="207" t="s">
        <v>19</v>
      </c>
      <c r="F137" s="208" t="s">
        <v>229</v>
      </c>
      <c r="G137" s="205"/>
      <c r="H137" s="209">
        <v>1.288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146</v>
      </c>
      <c r="AU137" s="215" t="s">
        <v>84</v>
      </c>
      <c r="AV137" s="13" t="s">
        <v>84</v>
      </c>
      <c r="AW137" s="13" t="s">
        <v>35</v>
      </c>
      <c r="AX137" s="13" t="s">
        <v>82</v>
      </c>
      <c r="AY137" s="215" t="s">
        <v>138</v>
      </c>
    </row>
    <row r="138" spans="1:65" s="2" customFormat="1" ht="16.5" customHeight="1">
      <c r="A138" s="36"/>
      <c r="B138" s="37"/>
      <c r="C138" s="190" t="s">
        <v>230</v>
      </c>
      <c r="D138" s="190" t="s">
        <v>140</v>
      </c>
      <c r="E138" s="191" t="s">
        <v>231</v>
      </c>
      <c r="F138" s="192" t="s">
        <v>232</v>
      </c>
      <c r="G138" s="193" t="s">
        <v>218</v>
      </c>
      <c r="H138" s="194">
        <v>2.1520000000000001</v>
      </c>
      <c r="I138" s="195"/>
      <c r="J138" s="196">
        <f>ROUND(I138*H138,2)</f>
        <v>0</v>
      </c>
      <c r="K138" s="197"/>
      <c r="L138" s="41"/>
      <c r="M138" s="198" t="s">
        <v>19</v>
      </c>
      <c r="N138" s="199" t="s">
        <v>45</v>
      </c>
      <c r="O138" s="66"/>
      <c r="P138" s="200">
        <f>O138*H138</f>
        <v>0</v>
      </c>
      <c r="Q138" s="200">
        <v>0</v>
      </c>
      <c r="R138" s="200">
        <f>Q138*H138</f>
        <v>0</v>
      </c>
      <c r="S138" s="200">
        <v>1</v>
      </c>
      <c r="T138" s="201">
        <f>S138*H138</f>
        <v>2.1520000000000001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2" t="s">
        <v>144</v>
      </c>
      <c r="AT138" s="202" t="s">
        <v>140</v>
      </c>
      <c r="AU138" s="202" t="s">
        <v>84</v>
      </c>
      <c r="AY138" s="19" t="s">
        <v>138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9" t="s">
        <v>82</v>
      </c>
      <c r="BK138" s="203">
        <f>ROUND(I138*H138,2)</f>
        <v>0</v>
      </c>
      <c r="BL138" s="19" t="s">
        <v>144</v>
      </c>
      <c r="BM138" s="202" t="s">
        <v>233</v>
      </c>
    </row>
    <row r="139" spans="1:65" s="13" customFormat="1" ht="11.25">
      <c r="B139" s="204"/>
      <c r="C139" s="205"/>
      <c r="D139" s="206" t="s">
        <v>146</v>
      </c>
      <c r="E139" s="207" t="s">
        <v>19</v>
      </c>
      <c r="F139" s="208" t="s">
        <v>234</v>
      </c>
      <c r="G139" s="205"/>
      <c r="H139" s="209">
        <v>2152.12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146</v>
      </c>
      <c r="AU139" s="215" t="s">
        <v>84</v>
      </c>
      <c r="AV139" s="13" t="s">
        <v>84</v>
      </c>
      <c r="AW139" s="13" t="s">
        <v>35</v>
      </c>
      <c r="AX139" s="13" t="s">
        <v>74</v>
      </c>
      <c r="AY139" s="215" t="s">
        <v>138</v>
      </c>
    </row>
    <row r="140" spans="1:65" s="13" customFormat="1" ht="11.25">
      <c r="B140" s="204"/>
      <c r="C140" s="205"/>
      <c r="D140" s="206" t="s">
        <v>146</v>
      </c>
      <c r="E140" s="207" t="s">
        <v>19</v>
      </c>
      <c r="F140" s="208" t="s">
        <v>235</v>
      </c>
      <c r="G140" s="205"/>
      <c r="H140" s="209">
        <v>2.1520000000000001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146</v>
      </c>
      <c r="AU140" s="215" t="s">
        <v>84</v>
      </c>
      <c r="AV140" s="13" t="s">
        <v>84</v>
      </c>
      <c r="AW140" s="13" t="s">
        <v>35</v>
      </c>
      <c r="AX140" s="13" t="s">
        <v>82</v>
      </c>
      <c r="AY140" s="215" t="s">
        <v>138</v>
      </c>
    </row>
    <row r="141" spans="1:65" s="2" customFormat="1" ht="16.5" customHeight="1">
      <c r="A141" s="36"/>
      <c r="B141" s="37"/>
      <c r="C141" s="190" t="s">
        <v>236</v>
      </c>
      <c r="D141" s="190" t="s">
        <v>140</v>
      </c>
      <c r="E141" s="191" t="s">
        <v>237</v>
      </c>
      <c r="F141" s="192" t="s">
        <v>238</v>
      </c>
      <c r="G141" s="193" t="s">
        <v>239</v>
      </c>
      <c r="H141" s="194">
        <v>12</v>
      </c>
      <c r="I141" s="195"/>
      <c r="J141" s="196">
        <f>ROUND(I141*H141,2)</f>
        <v>0</v>
      </c>
      <c r="K141" s="197"/>
      <c r="L141" s="41"/>
      <c r="M141" s="198" t="s">
        <v>19</v>
      </c>
      <c r="N141" s="199" t="s">
        <v>45</v>
      </c>
      <c r="O141" s="66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2" t="s">
        <v>144</v>
      </c>
      <c r="AT141" s="202" t="s">
        <v>140</v>
      </c>
      <c r="AU141" s="202" t="s">
        <v>84</v>
      </c>
      <c r="AY141" s="19" t="s">
        <v>138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9" t="s">
        <v>82</v>
      </c>
      <c r="BK141" s="203">
        <f>ROUND(I141*H141,2)</f>
        <v>0</v>
      </c>
      <c r="BL141" s="19" t="s">
        <v>144</v>
      </c>
      <c r="BM141" s="202" t="s">
        <v>240</v>
      </c>
    </row>
    <row r="142" spans="1:65" s="12" customFormat="1" ht="22.9" customHeight="1">
      <c r="B142" s="174"/>
      <c r="C142" s="175"/>
      <c r="D142" s="176" t="s">
        <v>73</v>
      </c>
      <c r="E142" s="188" t="s">
        <v>241</v>
      </c>
      <c r="F142" s="188" t="s">
        <v>242</v>
      </c>
      <c r="G142" s="175"/>
      <c r="H142" s="175"/>
      <c r="I142" s="178"/>
      <c r="J142" s="189">
        <f>BK142</f>
        <v>0</v>
      </c>
      <c r="K142" s="175"/>
      <c r="L142" s="180"/>
      <c r="M142" s="181"/>
      <c r="N142" s="182"/>
      <c r="O142" s="182"/>
      <c r="P142" s="183">
        <f>SUM(P143:P154)</f>
        <v>0</v>
      </c>
      <c r="Q142" s="182"/>
      <c r="R142" s="183">
        <f>SUM(R143:R154)</f>
        <v>0</v>
      </c>
      <c r="S142" s="182"/>
      <c r="T142" s="184">
        <f>SUM(T143:T154)</f>
        <v>0</v>
      </c>
      <c r="AR142" s="185" t="s">
        <v>82</v>
      </c>
      <c r="AT142" s="186" t="s">
        <v>73</v>
      </c>
      <c r="AU142" s="186" t="s">
        <v>82</v>
      </c>
      <c r="AY142" s="185" t="s">
        <v>138</v>
      </c>
      <c r="BK142" s="187">
        <f>SUM(BK143:BK154)</f>
        <v>0</v>
      </c>
    </row>
    <row r="143" spans="1:65" s="2" customFormat="1" ht="33" customHeight="1">
      <c r="A143" s="36"/>
      <c r="B143" s="37"/>
      <c r="C143" s="190" t="s">
        <v>243</v>
      </c>
      <c r="D143" s="190" t="s">
        <v>140</v>
      </c>
      <c r="E143" s="191" t="s">
        <v>244</v>
      </c>
      <c r="F143" s="192" t="s">
        <v>245</v>
      </c>
      <c r="G143" s="193" t="s">
        <v>218</v>
      </c>
      <c r="H143" s="194">
        <v>3.2</v>
      </c>
      <c r="I143" s="195"/>
      <c r="J143" s="196">
        <f>ROUND(I143*H143,2)</f>
        <v>0</v>
      </c>
      <c r="K143" s="197"/>
      <c r="L143" s="41"/>
      <c r="M143" s="198" t="s">
        <v>19</v>
      </c>
      <c r="N143" s="199" t="s">
        <v>45</v>
      </c>
      <c r="O143" s="66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2" t="s">
        <v>144</v>
      </c>
      <c r="AT143" s="202" t="s">
        <v>140</v>
      </c>
      <c r="AU143" s="202" t="s">
        <v>84</v>
      </c>
      <c r="AY143" s="19" t="s">
        <v>138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9" t="s">
        <v>82</v>
      </c>
      <c r="BK143" s="203">
        <f>ROUND(I143*H143,2)</f>
        <v>0</v>
      </c>
      <c r="BL143" s="19" t="s">
        <v>144</v>
      </c>
      <c r="BM143" s="202" t="s">
        <v>246</v>
      </c>
    </row>
    <row r="144" spans="1:65" s="2" customFormat="1" ht="19.5">
      <c r="A144" s="36"/>
      <c r="B144" s="37"/>
      <c r="C144" s="38"/>
      <c r="D144" s="206" t="s">
        <v>178</v>
      </c>
      <c r="E144" s="38"/>
      <c r="F144" s="238" t="s">
        <v>247</v>
      </c>
      <c r="G144" s="38"/>
      <c r="H144" s="38"/>
      <c r="I144" s="110"/>
      <c r="J144" s="38"/>
      <c r="K144" s="38"/>
      <c r="L144" s="41"/>
      <c r="M144" s="239"/>
      <c r="N144" s="240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178</v>
      </c>
      <c r="AU144" s="19" t="s">
        <v>84</v>
      </c>
    </row>
    <row r="145" spans="1:65" s="2" customFormat="1" ht="21.75" customHeight="1">
      <c r="A145" s="36"/>
      <c r="B145" s="37"/>
      <c r="C145" s="190" t="s">
        <v>7</v>
      </c>
      <c r="D145" s="190" t="s">
        <v>140</v>
      </c>
      <c r="E145" s="191" t="s">
        <v>248</v>
      </c>
      <c r="F145" s="192" t="s">
        <v>249</v>
      </c>
      <c r="G145" s="193" t="s">
        <v>218</v>
      </c>
      <c r="H145" s="194">
        <v>78.697999999999993</v>
      </c>
      <c r="I145" s="195"/>
      <c r="J145" s="196">
        <f>ROUND(I145*H145,2)</f>
        <v>0</v>
      </c>
      <c r="K145" s="197"/>
      <c r="L145" s="41"/>
      <c r="M145" s="198" t="s">
        <v>19</v>
      </c>
      <c r="N145" s="199" t="s">
        <v>45</v>
      </c>
      <c r="O145" s="66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2" t="s">
        <v>144</v>
      </c>
      <c r="AT145" s="202" t="s">
        <v>140</v>
      </c>
      <c r="AU145" s="202" t="s">
        <v>84</v>
      </c>
      <c r="AY145" s="19" t="s">
        <v>138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9" t="s">
        <v>82</v>
      </c>
      <c r="BK145" s="203">
        <f>ROUND(I145*H145,2)</f>
        <v>0</v>
      </c>
      <c r="BL145" s="19" t="s">
        <v>144</v>
      </c>
      <c r="BM145" s="202" t="s">
        <v>250</v>
      </c>
    </row>
    <row r="146" spans="1:65" s="2" customFormat="1" ht="16.5" customHeight="1">
      <c r="A146" s="36"/>
      <c r="B146" s="37"/>
      <c r="C146" s="190" t="s">
        <v>251</v>
      </c>
      <c r="D146" s="190" t="s">
        <v>140</v>
      </c>
      <c r="E146" s="191" t="s">
        <v>252</v>
      </c>
      <c r="F146" s="192" t="s">
        <v>253</v>
      </c>
      <c r="G146" s="193" t="s">
        <v>218</v>
      </c>
      <c r="H146" s="194">
        <v>78.697999999999993</v>
      </c>
      <c r="I146" s="195"/>
      <c r="J146" s="196">
        <f>ROUND(I146*H146,2)</f>
        <v>0</v>
      </c>
      <c r="K146" s="197"/>
      <c r="L146" s="41"/>
      <c r="M146" s="198" t="s">
        <v>19</v>
      </c>
      <c r="N146" s="199" t="s">
        <v>45</v>
      </c>
      <c r="O146" s="66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2" t="s">
        <v>144</v>
      </c>
      <c r="AT146" s="202" t="s">
        <v>140</v>
      </c>
      <c r="AU146" s="202" t="s">
        <v>84</v>
      </c>
      <c r="AY146" s="19" t="s">
        <v>138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9" t="s">
        <v>82</v>
      </c>
      <c r="BK146" s="203">
        <f>ROUND(I146*H146,2)</f>
        <v>0</v>
      </c>
      <c r="BL146" s="19" t="s">
        <v>144</v>
      </c>
      <c r="BM146" s="202" t="s">
        <v>254</v>
      </c>
    </row>
    <row r="147" spans="1:65" s="2" customFormat="1" ht="21.75" customHeight="1">
      <c r="A147" s="36"/>
      <c r="B147" s="37"/>
      <c r="C147" s="190" t="s">
        <v>255</v>
      </c>
      <c r="D147" s="190" t="s">
        <v>140</v>
      </c>
      <c r="E147" s="191" t="s">
        <v>256</v>
      </c>
      <c r="F147" s="192" t="s">
        <v>257</v>
      </c>
      <c r="G147" s="193" t="s">
        <v>218</v>
      </c>
      <c r="H147" s="194">
        <v>1810.0540000000001</v>
      </c>
      <c r="I147" s="195"/>
      <c r="J147" s="196">
        <f>ROUND(I147*H147,2)</f>
        <v>0</v>
      </c>
      <c r="K147" s="197"/>
      <c r="L147" s="41"/>
      <c r="M147" s="198" t="s">
        <v>19</v>
      </c>
      <c r="N147" s="199" t="s">
        <v>45</v>
      </c>
      <c r="O147" s="66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2" t="s">
        <v>144</v>
      </c>
      <c r="AT147" s="202" t="s">
        <v>140</v>
      </c>
      <c r="AU147" s="202" t="s">
        <v>84</v>
      </c>
      <c r="AY147" s="19" t="s">
        <v>138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9" t="s">
        <v>82</v>
      </c>
      <c r="BK147" s="203">
        <f>ROUND(I147*H147,2)</f>
        <v>0</v>
      </c>
      <c r="BL147" s="19" t="s">
        <v>144</v>
      </c>
      <c r="BM147" s="202" t="s">
        <v>258</v>
      </c>
    </row>
    <row r="148" spans="1:65" s="13" customFormat="1" ht="11.25">
      <c r="B148" s="204"/>
      <c r="C148" s="205"/>
      <c r="D148" s="206" t="s">
        <v>146</v>
      </c>
      <c r="E148" s="205"/>
      <c r="F148" s="208" t="s">
        <v>259</v>
      </c>
      <c r="G148" s="205"/>
      <c r="H148" s="209">
        <v>1810.0540000000001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146</v>
      </c>
      <c r="AU148" s="215" t="s">
        <v>84</v>
      </c>
      <c r="AV148" s="13" t="s">
        <v>84</v>
      </c>
      <c r="AW148" s="13" t="s">
        <v>4</v>
      </c>
      <c r="AX148" s="13" t="s">
        <v>82</v>
      </c>
      <c r="AY148" s="215" t="s">
        <v>138</v>
      </c>
    </row>
    <row r="149" spans="1:65" s="2" customFormat="1" ht="21.75" customHeight="1">
      <c r="A149" s="36"/>
      <c r="B149" s="37"/>
      <c r="C149" s="190" t="s">
        <v>260</v>
      </c>
      <c r="D149" s="190" t="s">
        <v>140</v>
      </c>
      <c r="E149" s="191" t="s">
        <v>261</v>
      </c>
      <c r="F149" s="192" t="s">
        <v>262</v>
      </c>
      <c r="G149" s="193" t="s">
        <v>218</v>
      </c>
      <c r="H149" s="194">
        <v>36.130000000000003</v>
      </c>
      <c r="I149" s="195"/>
      <c r="J149" s="196">
        <f>ROUND(I149*H149,2)</f>
        <v>0</v>
      </c>
      <c r="K149" s="197"/>
      <c r="L149" s="41"/>
      <c r="M149" s="198" t="s">
        <v>19</v>
      </c>
      <c r="N149" s="199" t="s">
        <v>45</v>
      </c>
      <c r="O149" s="66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2" t="s">
        <v>144</v>
      </c>
      <c r="AT149" s="202" t="s">
        <v>140</v>
      </c>
      <c r="AU149" s="202" t="s">
        <v>84</v>
      </c>
      <c r="AY149" s="19" t="s">
        <v>138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9" t="s">
        <v>82</v>
      </c>
      <c r="BK149" s="203">
        <f>ROUND(I149*H149,2)</f>
        <v>0</v>
      </c>
      <c r="BL149" s="19" t="s">
        <v>144</v>
      </c>
      <c r="BM149" s="202" t="s">
        <v>263</v>
      </c>
    </row>
    <row r="150" spans="1:65" s="2" customFormat="1" ht="21.75" customHeight="1">
      <c r="A150" s="36"/>
      <c r="B150" s="37"/>
      <c r="C150" s="190" t="s">
        <v>264</v>
      </c>
      <c r="D150" s="190" t="s">
        <v>140</v>
      </c>
      <c r="E150" s="191" t="s">
        <v>265</v>
      </c>
      <c r="F150" s="192" t="s">
        <v>266</v>
      </c>
      <c r="G150" s="193" t="s">
        <v>218</v>
      </c>
      <c r="H150" s="194">
        <v>2.347</v>
      </c>
      <c r="I150" s="195"/>
      <c r="J150" s="196">
        <f>ROUND(I150*H150,2)</f>
        <v>0</v>
      </c>
      <c r="K150" s="197"/>
      <c r="L150" s="41"/>
      <c r="M150" s="198" t="s">
        <v>19</v>
      </c>
      <c r="N150" s="199" t="s">
        <v>45</v>
      </c>
      <c r="O150" s="66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2" t="s">
        <v>144</v>
      </c>
      <c r="AT150" s="202" t="s">
        <v>140</v>
      </c>
      <c r="AU150" s="202" t="s">
        <v>84</v>
      </c>
      <c r="AY150" s="19" t="s">
        <v>138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9" t="s">
        <v>82</v>
      </c>
      <c r="BK150" s="203">
        <f>ROUND(I150*H150,2)</f>
        <v>0</v>
      </c>
      <c r="BL150" s="19" t="s">
        <v>144</v>
      </c>
      <c r="BM150" s="202" t="s">
        <v>267</v>
      </c>
    </row>
    <row r="151" spans="1:65" s="2" customFormat="1" ht="21.75" customHeight="1">
      <c r="A151" s="36"/>
      <c r="B151" s="37"/>
      <c r="C151" s="190" t="s">
        <v>268</v>
      </c>
      <c r="D151" s="190" t="s">
        <v>140</v>
      </c>
      <c r="E151" s="191" t="s">
        <v>269</v>
      </c>
      <c r="F151" s="192" t="s">
        <v>270</v>
      </c>
      <c r="G151" s="193" t="s">
        <v>218</v>
      </c>
      <c r="H151" s="194">
        <v>6.5890000000000004</v>
      </c>
      <c r="I151" s="195"/>
      <c r="J151" s="196">
        <f>ROUND(I151*H151,2)</f>
        <v>0</v>
      </c>
      <c r="K151" s="197"/>
      <c r="L151" s="41"/>
      <c r="M151" s="198" t="s">
        <v>19</v>
      </c>
      <c r="N151" s="199" t="s">
        <v>45</v>
      </c>
      <c r="O151" s="66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2" t="s">
        <v>144</v>
      </c>
      <c r="AT151" s="202" t="s">
        <v>140</v>
      </c>
      <c r="AU151" s="202" t="s">
        <v>84</v>
      </c>
      <c r="AY151" s="19" t="s">
        <v>138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9" t="s">
        <v>82</v>
      </c>
      <c r="BK151" s="203">
        <f>ROUND(I151*H151,2)</f>
        <v>0</v>
      </c>
      <c r="BL151" s="19" t="s">
        <v>144</v>
      </c>
      <c r="BM151" s="202" t="s">
        <v>271</v>
      </c>
    </row>
    <row r="152" spans="1:65" s="13" customFormat="1" ht="11.25">
      <c r="B152" s="204"/>
      <c r="C152" s="205"/>
      <c r="D152" s="206" t="s">
        <v>146</v>
      </c>
      <c r="E152" s="207" t="s">
        <v>19</v>
      </c>
      <c r="F152" s="208" t="s">
        <v>272</v>
      </c>
      <c r="G152" s="205"/>
      <c r="H152" s="209">
        <v>6.5890000000000004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146</v>
      </c>
      <c r="AU152" s="215" t="s">
        <v>84</v>
      </c>
      <c r="AV152" s="13" t="s">
        <v>84</v>
      </c>
      <c r="AW152" s="13" t="s">
        <v>35</v>
      </c>
      <c r="AX152" s="13" t="s">
        <v>82</v>
      </c>
      <c r="AY152" s="215" t="s">
        <v>138</v>
      </c>
    </row>
    <row r="153" spans="1:65" s="2" customFormat="1" ht="21.75" customHeight="1">
      <c r="A153" s="36"/>
      <c r="B153" s="37"/>
      <c r="C153" s="190" t="s">
        <v>273</v>
      </c>
      <c r="D153" s="190" t="s">
        <v>140</v>
      </c>
      <c r="E153" s="191" t="s">
        <v>274</v>
      </c>
      <c r="F153" s="192" t="s">
        <v>275</v>
      </c>
      <c r="G153" s="193" t="s">
        <v>218</v>
      </c>
      <c r="H153" s="194">
        <v>26.92</v>
      </c>
      <c r="I153" s="195"/>
      <c r="J153" s="196">
        <f>ROUND(I153*H153,2)</f>
        <v>0</v>
      </c>
      <c r="K153" s="197"/>
      <c r="L153" s="41"/>
      <c r="M153" s="198" t="s">
        <v>19</v>
      </c>
      <c r="N153" s="199" t="s">
        <v>45</v>
      </c>
      <c r="O153" s="66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2" t="s">
        <v>144</v>
      </c>
      <c r="AT153" s="202" t="s">
        <v>140</v>
      </c>
      <c r="AU153" s="202" t="s">
        <v>84</v>
      </c>
      <c r="AY153" s="19" t="s">
        <v>138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9" t="s">
        <v>82</v>
      </c>
      <c r="BK153" s="203">
        <f>ROUND(I153*H153,2)</f>
        <v>0</v>
      </c>
      <c r="BL153" s="19" t="s">
        <v>144</v>
      </c>
      <c r="BM153" s="202" t="s">
        <v>276</v>
      </c>
    </row>
    <row r="154" spans="1:65" s="13" customFormat="1" ht="11.25">
      <c r="B154" s="204"/>
      <c r="C154" s="205"/>
      <c r="D154" s="206" t="s">
        <v>146</v>
      </c>
      <c r="E154" s="207" t="s">
        <v>19</v>
      </c>
      <c r="F154" s="208" t="s">
        <v>277</v>
      </c>
      <c r="G154" s="205"/>
      <c r="H154" s="209">
        <v>26.92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146</v>
      </c>
      <c r="AU154" s="215" t="s">
        <v>84</v>
      </c>
      <c r="AV154" s="13" t="s">
        <v>84</v>
      </c>
      <c r="AW154" s="13" t="s">
        <v>35</v>
      </c>
      <c r="AX154" s="13" t="s">
        <v>82</v>
      </c>
      <c r="AY154" s="215" t="s">
        <v>138</v>
      </c>
    </row>
    <row r="155" spans="1:65" s="12" customFormat="1" ht="22.9" customHeight="1">
      <c r="B155" s="174"/>
      <c r="C155" s="175"/>
      <c r="D155" s="176" t="s">
        <v>73</v>
      </c>
      <c r="E155" s="188" t="s">
        <v>278</v>
      </c>
      <c r="F155" s="188" t="s">
        <v>279</v>
      </c>
      <c r="G155" s="175"/>
      <c r="H155" s="175"/>
      <c r="I155" s="178"/>
      <c r="J155" s="189">
        <f>BK155</f>
        <v>0</v>
      </c>
      <c r="K155" s="175"/>
      <c r="L155" s="180"/>
      <c r="M155" s="181"/>
      <c r="N155" s="182"/>
      <c r="O155" s="182"/>
      <c r="P155" s="183">
        <f>SUM(P156:P157)</f>
        <v>0</v>
      </c>
      <c r="Q155" s="182"/>
      <c r="R155" s="183">
        <f>SUM(R156:R157)</f>
        <v>0</v>
      </c>
      <c r="S155" s="182"/>
      <c r="T155" s="184">
        <f>SUM(T156:T157)</f>
        <v>0</v>
      </c>
      <c r="AR155" s="185" t="s">
        <v>82</v>
      </c>
      <c r="AT155" s="186" t="s">
        <v>73</v>
      </c>
      <c r="AU155" s="186" t="s">
        <v>82</v>
      </c>
      <c r="AY155" s="185" t="s">
        <v>138</v>
      </c>
      <c r="BK155" s="187">
        <f>SUM(BK156:BK157)</f>
        <v>0</v>
      </c>
    </row>
    <row r="156" spans="1:65" s="2" customFormat="1" ht="21.75" customHeight="1">
      <c r="A156" s="36"/>
      <c r="B156" s="37"/>
      <c r="C156" s="190" t="s">
        <v>280</v>
      </c>
      <c r="D156" s="190" t="s">
        <v>140</v>
      </c>
      <c r="E156" s="191" t="s">
        <v>281</v>
      </c>
      <c r="F156" s="192" t="s">
        <v>282</v>
      </c>
      <c r="G156" s="193" t="s">
        <v>218</v>
      </c>
      <c r="H156" s="194">
        <v>40.673000000000002</v>
      </c>
      <c r="I156" s="195"/>
      <c r="J156" s="196">
        <f>ROUND(I156*H156,2)</f>
        <v>0</v>
      </c>
      <c r="K156" s="197"/>
      <c r="L156" s="41"/>
      <c r="M156" s="198" t="s">
        <v>19</v>
      </c>
      <c r="N156" s="199" t="s">
        <v>45</v>
      </c>
      <c r="O156" s="66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144</v>
      </c>
      <c r="AT156" s="202" t="s">
        <v>140</v>
      </c>
      <c r="AU156" s="202" t="s">
        <v>84</v>
      </c>
      <c r="AY156" s="19" t="s">
        <v>138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9" t="s">
        <v>82</v>
      </c>
      <c r="BK156" s="203">
        <f>ROUND(I156*H156,2)</f>
        <v>0</v>
      </c>
      <c r="BL156" s="19" t="s">
        <v>144</v>
      </c>
      <c r="BM156" s="202" t="s">
        <v>283</v>
      </c>
    </row>
    <row r="157" spans="1:65" s="2" customFormat="1" ht="21.75" customHeight="1">
      <c r="A157" s="36"/>
      <c r="B157" s="37"/>
      <c r="C157" s="190" t="s">
        <v>284</v>
      </c>
      <c r="D157" s="190" t="s">
        <v>140</v>
      </c>
      <c r="E157" s="191" t="s">
        <v>285</v>
      </c>
      <c r="F157" s="192" t="s">
        <v>286</v>
      </c>
      <c r="G157" s="193" t="s">
        <v>218</v>
      </c>
      <c r="H157" s="194">
        <v>40.673000000000002</v>
      </c>
      <c r="I157" s="195"/>
      <c r="J157" s="196">
        <f>ROUND(I157*H157,2)</f>
        <v>0</v>
      </c>
      <c r="K157" s="197"/>
      <c r="L157" s="41"/>
      <c r="M157" s="198" t="s">
        <v>19</v>
      </c>
      <c r="N157" s="199" t="s">
        <v>45</v>
      </c>
      <c r="O157" s="66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2" t="s">
        <v>144</v>
      </c>
      <c r="AT157" s="202" t="s">
        <v>140</v>
      </c>
      <c r="AU157" s="202" t="s">
        <v>84</v>
      </c>
      <c r="AY157" s="19" t="s">
        <v>138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9" t="s">
        <v>82</v>
      </c>
      <c r="BK157" s="203">
        <f>ROUND(I157*H157,2)</f>
        <v>0</v>
      </c>
      <c r="BL157" s="19" t="s">
        <v>144</v>
      </c>
      <c r="BM157" s="202" t="s">
        <v>287</v>
      </c>
    </row>
    <row r="158" spans="1:65" s="12" customFormat="1" ht="25.9" customHeight="1">
      <c r="B158" s="174"/>
      <c r="C158" s="175"/>
      <c r="D158" s="176" t="s">
        <v>73</v>
      </c>
      <c r="E158" s="177" t="s">
        <v>288</v>
      </c>
      <c r="F158" s="177" t="s">
        <v>289</v>
      </c>
      <c r="G158" s="175"/>
      <c r="H158" s="175"/>
      <c r="I158" s="178"/>
      <c r="J158" s="179">
        <f>BK158</f>
        <v>0</v>
      </c>
      <c r="K158" s="175"/>
      <c r="L158" s="180"/>
      <c r="M158" s="181"/>
      <c r="N158" s="182"/>
      <c r="O158" s="182"/>
      <c r="P158" s="183">
        <f>P159+P162+P190+P205+P208+P216</f>
        <v>0</v>
      </c>
      <c r="Q158" s="182"/>
      <c r="R158" s="183">
        <f>R159+R162+R190+R205+R208+R216</f>
        <v>8.1529503000000005</v>
      </c>
      <c r="S158" s="182"/>
      <c r="T158" s="184">
        <f>T159+T162+T190+T205+T208+T216</f>
        <v>2.4955496000000004</v>
      </c>
      <c r="AR158" s="185" t="s">
        <v>84</v>
      </c>
      <c r="AT158" s="186" t="s">
        <v>73</v>
      </c>
      <c r="AU158" s="186" t="s">
        <v>74</v>
      </c>
      <c r="AY158" s="185" t="s">
        <v>138</v>
      </c>
      <c r="BK158" s="187">
        <f>BK159+BK162+BK190+BK205+BK208+BK216</f>
        <v>0</v>
      </c>
    </row>
    <row r="159" spans="1:65" s="12" customFormat="1" ht="22.9" customHeight="1">
      <c r="B159" s="174"/>
      <c r="C159" s="175"/>
      <c r="D159" s="176" t="s">
        <v>73</v>
      </c>
      <c r="E159" s="188" t="s">
        <v>290</v>
      </c>
      <c r="F159" s="188" t="s">
        <v>291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SUM(P160:P161)</f>
        <v>0</v>
      </c>
      <c r="Q159" s="182"/>
      <c r="R159" s="183">
        <f>SUM(R160:R161)</f>
        <v>7.9559999999999992E-2</v>
      </c>
      <c r="S159" s="182"/>
      <c r="T159" s="184">
        <f>SUM(T160:T161)</f>
        <v>0</v>
      </c>
      <c r="AR159" s="185" t="s">
        <v>84</v>
      </c>
      <c r="AT159" s="186" t="s">
        <v>73</v>
      </c>
      <c r="AU159" s="186" t="s">
        <v>82</v>
      </c>
      <c r="AY159" s="185" t="s">
        <v>138</v>
      </c>
      <c r="BK159" s="187">
        <f>SUM(BK160:BK161)</f>
        <v>0</v>
      </c>
    </row>
    <row r="160" spans="1:65" s="2" customFormat="1" ht="16.5" customHeight="1">
      <c r="A160" s="36"/>
      <c r="B160" s="37"/>
      <c r="C160" s="190" t="s">
        <v>292</v>
      </c>
      <c r="D160" s="190" t="s">
        <v>140</v>
      </c>
      <c r="E160" s="191" t="s">
        <v>293</v>
      </c>
      <c r="F160" s="192" t="s">
        <v>294</v>
      </c>
      <c r="G160" s="193" t="s">
        <v>239</v>
      </c>
      <c r="H160" s="194">
        <v>3</v>
      </c>
      <c r="I160" s="195"/>
      <c r="J160" s="196">
        <f>ROUND(I160*H160,2)</f>
        <v>0</v>
      </c>
      <c r="K160" s="197"/>
      <c r="L160" s="41"/>
      <c r="M160" s="198" t="s">
        <v>19</v>
      </c>
      <c r="N160" s="199" t="s">
        <v>45</v>
      </c>
      <c r="O160" s="66"/>
      <c r="P160" s="200">
        <f>O160*H160</f>
        <v>0</v>
      </c>
      <c r="Q160" s="200">
        <v>2.6519999999999998E-2</v>
      </c>
      <c r="R160" s="200">
        <f>Q160*H160</f>
        <v>7.9559999999999992E-2</v>
      </c>
      <c r="S160" s="200">
        <v>0</v>
      </c>
      <c r="T160" s="20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2" t="s">
        <v>205</v>
      </c>
      <c r="AT160" s="202" t="s">
        <v>140</v>
      </c>
      <c r="AU160" s="202" t="s">
        <v>84</v>
      </c>
      <c r="AY160" s="19" t="s">
        <v>138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9" t="s">
        <v>82</v>
      </c>
      <c r="BK160" s="203">
        <f>ROUND(I160*H160,2)</f>
        <v>0</v>
      </c>
      <c r="BL160" s="19" t="s">
        <v>205</v>
      </c>
      <c r="BM160" s="202" t="s">
        <v>295</v>
      </c>
    </row>
    <row r="161" spans="1:65" s="2" customFormat="1" ht="21.75" customHeight="1">
      <c r="A161" s="36"/>
      <c r="B161" s="37"/>
      <c r="C161" s="190" t="s">
        <v>296</v>
      </c>
      <c r="D161" s="190" t="s">
        <v>140</v>
      </c>
      <c r="E161" s="191" t="s">
        <v>297</v>
      </c>
      <c r="F161" s="192" t="s">
        <v>298</v>
      </c>
      <c r="G161" s="193" t="s">
        <v>299</v>
      </c>
      <c r="H161" s="252"/>
      <c r="I161" s="195"/>
      <c r="J161" s="196">
        <f>ROUND(I161*H161,2)</f>
        <v>0</v>
      </c>
      <c r="K161" s="197"/>
      <c r="L161" s="41"/>
      <c r="M161" s="198" t="s">
        <v>19</v>
      </c>
      <c r="N161" s="199" t="s">
        <v>45</v>
      </c>
      <c r="O161" s="66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2" t="s">
        <v>205</v>
      </c>
      <c r="AT161" s="202" t="s">
        <v>140</v>
      </c>
      <c r="AU161" s="202" t="s">
        <v>84</v>
      </c>
      <c r="AY161" s="19" t="s">
        <v>138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9" t="s">
        <v>82</v>
      </c>
      <c r="BK161" s="203">
        <f>ROUND(I161*H161,2)</f>
        <v>0</v>
      </c>
      <c r="BL161" s="19" t="s">
        <v>205</v>
      </c>
      <c r="BM161" s="202" t="s">
        <v>300</v>
      </c>
    </row>
    <row r="162" spans="1:65" s="12" customFormat="1" ht="22.9" customHeight="1">
      <c r="B162" s="174"/>
      <c r="C162" s="175"/>
      <c r="D162" s="176" t="s">
        <v>73</v>
      </c>
      <c r="E162" s="188" t="s">
        <v>301</v>
      </c>
      <c r="F162" s="188" t="s">
        <v>302</v>
      </c>
      <c r="G162" s="175"/>
      <c r="H162" s="175"/>
      <c r="I162" s="178"/>
      <c r="J162" s="189">
        <f>BK162</f>
        <v>0</v>
      </c>
      <c r="K162" s="175"/>
      <c r="L162" s="180"/>
      <c r="M162" s="181"/>
      <c r="N162" s="182"/>
      <c r="O162" s="182"/>
      <c r="P162" s="183">
        <f>SUM(P163:P189)</f>
        <v>0</v>
      </c>
      <c r="Q162" s="182"/>
      <c r="R162" s="183">
        <f>SUM(R163:R189)</f>
        <v>6.3384217800000009</v>
      </c>
      <c r="S162" s="182"/>
      <c r="T162" s="184">
        <f>SUM(T163:T189)</f>
        <v>0</v>
      </c>
      <c r="AR162" s="185" t="s">
        <v>84</v>
      </c>
      <c r="AT162" s="186" t="s">
        <v>73</v>
      </c>
      <c r="AU162" s="186" t="s">
        <v>82</v>
      </c>
      <c r="AY162" s="185" t="s">
        <v>138</v>
      </c>
      <c r="BK162" s="187">
        <f>SUM(BK163:BK189)</f>
        <v>0</v>
      </c>
    </row>
    <row r="163" spans="1:65" s="2" customFormat="1" ht="21.75" customHeight="1">
      <c r="A163" s="36"/>
      <c r="B163" s="37"/>
      <c r="C163" s="190" t="s">
        <v>303</v>
      </c>
      <c r="D163" s="190" t="s">
        <v>140</v>
      </c>
      <c r="E163" s="191" t="s">
        <v>304</v>
      </c>
      <c r="F163" s="192" t="s">
        <v>305</v>
      </c>
      <c r="G163" s="193" t="s">
        <v>239</v>
      </c>
      <c r="H163" s="194">
        <v>11</v>
      </c>
      <c r="I163" s="195"/>
      <c r="J163" s="196">
        <f>ROUND(I163*H163,2)</f>
        <v>0</v>
      </c>
      <c r="K163" s="197"/>
      <c r="L163" s="41"/>
      <c r="M163" s="198" t="s">
        <v>19</v>
      </c>
      <c r="N163" s="199" t="s">
        <v>45</v>
      </c>
      <c r="O163" s="66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2" t="s">
        <v>205</v>
      </c>
      <c r="AT163" s="202" t="s">
        <v>140</v>
      </c>
      <c r="AU163" s="202" t="s">
        <v>84</v>
      </c>
      <c r="AY163" s="19" t="s">
        <v>138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9" t="s">
        <v>82</v>
      </c>
      <c r="BK163" s="203">
        <f>ROUND(I163*H163,2)</f>
        <v>0</v>
      </c>
      <c r="BL163" s="19" t="s">
        <v>205</v>
      </c>
      <c r="BM163" s="202" t="s">
        <v>306</v>
      </c>
    </row>
    <row r="164" spans="1:65" s="13" customFormat="1" ht="11.25">
      <c r="B164" s="204"/>
      <c r="C164" s="205"/>
      <c r="D164" s="206" t="s">
        <v>146</v>
      </c>
      <c r="E164" s="207" t="s">
        <v>19</v>
      </c>
      <c r="F164" s="208" t="s">
        <v>193</v>
      </c>
      <c r="G164" s="205"/>
      <c r="H164" s="209">
        <v>11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146</v>
      </c>
      <c r="AU164" s="215" t="s">
        <v>84</v>
      </c>
      <c r="AV164" s="13" t="s">
        <v>84</v>
      </c>
      <c r="AW164" s="13" t="s">
        <v>35</v>
      </c>
      <c r="AX164" s="13" t="s">
        <v>82</v>
      </c>
      <c r="AY164" s="215" t="s">
        <v>138</v>
      </c>
    </row>
    <row r="165" spans="1:65" s="2" customFormat="1" ht="21.75" customHeight="1">
      <c r="A165" s="36"/>
      <c r="B165" s="37"/>
      <c r="C165" s="190" t="s">
        <v>307</v>
      </c>
      <c r="D165" s="190" t="s">
        <v>140</v>
      </c>
      <c r="E165" s="191" t="s">
        <v>308</v>
      </c>
      <c r="F165" s="192" t="s">
        <v>309</v>
      </c>
      <c r="G165" s="193" t="s">
        <v>157</v>
      </c>
      <c r="H165" s="194">
        <v>196.9</v>
      </c>
      <c r="I165" s="195"/>
      <c r="J165" s="196">
        <f>ROUND(I165*H165,2)</f>
        <v>0</v>
      </c>
      <c r="K165" s="197"/>
      <c r="L165" s="41"/>
      <c r="M165" s="198" t="s">
        <v>19</v>
      </c>
      <c r="N165" s="199" t="s">
        <v>45</v>
      </c>
      <c r="O165" s="66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2" t="s">
        <v>205</v>
      </c>
      <c r="AT165" s="202" t="s">
        <v>140</v>
      </c>
      <c r="AU165" s="202" t="s">
        <v>84</v>
      </c>
      <c r="AY165" s="19" t="s">
        <v>138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9" t="s">
        <v>82</v>
      </c>
      <c r="BK165" s="203">
        <f>ROUND(I165*H165,2)</f>
        <v>0</v>
      </c>
      <c r="BL165" s="19" t="s">
        <v>205</v>
      </c>
      <c r="BM165" s="202" t="s">
        <v>310</v>
      </c>
    </row>
    <row r="166" spans="1:65" s="13" customFormat="1" ht="11.25">
      <c r="B166" s="204"/>
      <c r="C166" s="205"/>
      <c r="D166" s="206" t="s">
        <v>146</v>
      </c>
      <c r="E166" s="207" t="s">
        <v>19</v>
      </c>
      <c r="F166" s="208" t="s">
        <v>311</v>
      </c>
      <c r="G166" s="205"/>
      <c r="H166" s="209">
        <v>196.9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146</v>
      </c>
      <c r="AU166" s="215" t="s">
        <v>84</v>
      </c>
      <c r="AV166" s="13" t="s">
        <v>84</v>
      </c>
      <c r="AW166" s="13" t="s">
        <v>35</v>
      </c>
      <c r="AX166" s="13" t="s">
        <v>74</v>
      </c>
      <c r="AY166" s="215" t="s">
        <v>138</v>
      </c>
    </row>
    <row r="167" spans="1:65" s="14" customFormat="1" ht="11.25">
      <c r="B167" s="216"/>
      <c r="C167" s="217"/>
      <c r="D167" s="206" t="s">
        <v>146</v>
      </c>
      <c r="E167" s="218" t="s">
        <v>19</v>
      </c>
      <c r="F167" s="219" t="s">
        <v>150</v>
      </c>
      <c r="G167" s="217"/>
      <c r="H167" s="220">
        <v>196.9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146</v>
      </c>
      <c r="AU167" s="226" t="s">
        <v>84</v>
      </c>
      <c r="AV167" s="14" t="s">
        <v>144</v>
      </c>
      <c r="AW167" s="14" t="s">
        <v>35</v>
      </c>
      <c r="AX167" s="14" t="s">
        <v>82</v>
      </c>
      <c r="AY167" s="226" t="s">
        <v>138</v>
      </c>
    </row>
    <row r="168" spans="1:65" s="2" customFormat="1" ht="16.5" customHeight="1">
      <c r="A168" s="36"/>
      <c r="B168" s="37"/>
      <c r="C168" s="227" t="s">
        <v>312</v>
      </c>
      <c r="D168" s="227" t="s">
        <v>173</v>
      </c>
      <c r="E168" s="228" t="s">
        <v>313</v>
      </c>
      <c r="F168" s="229" t="s">
        <v>314</v>
      </c>
      <c r="G168" s="230" t="s">
        <v>204</v>
      </c>
      <c r="H168" s="231">
        <v>4.8520000000000003</v>
      </c>
      <c r="I168" s="232"/>
      <c r="J168" s="233">
        <f>ROUND(I168*H168,2)</f>
        <v>0</v>
      </c>
      <c r="K168" s="234"/>
      <c r="L168" s="235"/>
      <c r="M168" s="236" t="s">
        <v>19</v>
      </c>
      <c r="N168" s="237" t="s">
        <v>45</v>
      </c>
      <c r="O168" s="66"/>
      <c r="P168" s="200">
        <f>O168*H168</f>
        <v>0</v>
      </c>
      <c r="Q168" s="200">
        <v>0.55000000000000004</v>
      </c>
      <c r="R168" s="200">
        <f>Q168*H168</f>
        <v>2.6686000000000005</v>
      </c>
      <c r="S168" s="200">
        <v>0</v>
      </c>
      <c r="T168" s="20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2" t="s">
        <v>303</v>
      </c>
      <c r="AT168" s="202" t="s">
        <v>173</v>
      </c>
      <c r="AU168" s="202" t="s">
        <v>84</v>
      </c>
      <c r="AY168" s="19" t="s">
        <v>138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9" t="s">
        <v>82</v>
      </c>
      <c r="BK168" s="203">
        <f>ROUND(I168*H168,2)</f>
        <v>0</v>
      </c>
      <c r="BL168" s="19" t="s">
        <v>205</v>
      </c>
      <c r="BM168" s="202" t="s">
        <v>315</v>
      </c>
    </row>
    <row r="169" spans="1:65" s="13" customFormat="1" ht="11.25">
      <c r="B169" s="204"/>
      <c r="C169" s="205"/>
      <c r="D169" s="206" t="s">
        <v>146</v>
      </c>
      <c r="E169" s="207" t="s">
        <v>19</v>
      </c>
      <c r="F169" s="208" t="s">
        <v>316</v>
      </c>
      <c r="G169" s="205"/>
      <c r="H169" s="209">
        <v>4.4109999999999996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146</v>
      </c>
      <c r="AU169" s="215" t="s">
        <v>84</v>
      </c>
      <c r="AV169" s="13" t="s">
        <v>84</v>
      </c>
      <c r="AW169" s="13" t="s">
        <v>35</v>
      </c>
      <c r="AX169" s="13" t="s">
        <v>74</v>
      </c>
      <c r="AY169" s="215" t="s">
        <v>138</v>
      </c>
    </row>
    <row r="170" spans="1:65" s="14" customFormat="1" ht="11.25">
      <c r="B170" s="216"/>
      <c r="C170" s="217"/>
      <c r="D170" s="206" t="s">
        <v>146</v>
      </c>
      <c r="E170" s="218" t="s">
        <v>19</v>
      </c>
      <c r="F170" s="219" t="s">
        <v>150</v>
      </c>
      <c r="G170" s="217"/>
      <c r="H170" s="220">
        <v>4.4109999999999996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146</v>
      </c>
      <c r="AU170" s="226" t="s">
        <v>84</v>
      </c>
      <c r="AV170" s="14" t="s">
        <v>144</v>
      </c>
      <c r="AW170" s="14" t="s">
        <v>35</v>
      </c>
      <c r="AX170" s="14" t="s">
        <v>82</v>
      </c>
      <c r="AY170" s="226" t="s">
        <v>138</v>
      </c>
    </row>
    <row r="171" spans="1:65" s="13" customFormat="1" ht="11.25">
      <c r="B171" s="204"/>
      <c r="C171" s="205"/>
      <c r="D171" s="206" t="s">
        <v>146</v>
      </c>
      <c r="E171" s="205"/>
      <c r="F171" s="208" t="s">
        <v>317</v>
      </c>
      <c r="G171" s="205"/>
      <c r="H171" s="209">
        <v>4.8520000000000003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146</v>
      </c>
      <c r="AU171" s="215" t="s">
        <v>84</v>
      </c>
      <c r="AV171" s="13" t="s">
        <v>84</v>
      </c>
      <c r="AW171" s="13" t="s">
        <v>4</v>
      </c>
      <c r="AX171" s="13" t="s">
        <v>82</v>
      </c>
      <c r="AY171" s="215" t="s">
        <v>138</v>
      </c>
    </row>
    <row r="172" spans="1:65" s="2" customFormat="1" ht="21.75" customHeight="1">
      <c r="A172" s="36"/>
      <c r="B172" s="37"/>
      <c r="C172" s="190" t="s">
        <v>318</v>
      </c>
      <c r="D172" s="190" t="s">
        <v>140</v>
      </c>
      <c r="E172" s="191" t="s">
        <v>319</v>
      </c>
      <c r="F172" s="192" t="s">
        <v>320</v>
      </c>
      <c r="G172" s="193" t="s">
        <v>157</v>
      </c>
      <c r="H172" s="194">
        <v>70.400000000000006</v>
      </c>
      <c r="I172" s="195"/>
      <c r="J172" s="196">
        <f>ROUND(I172*H172,2)</f>
        <v>0</v>
      </c>
      <c r="K172" s="197"/>
      <c r="L172" s="41"/>
      <c r="M172" s="198" t="s">
        <v>19</v>
      </c>
      <c r="N172" s="199" t="s">
        <v>45</v>
      </c>
      <c r="O172" s="66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2" t="s">
        <v>205</v>
      </c>
      <c r="AT172" s="202" t="s">
        <v>140</v>
      </c>
      <c r="AU172" s="202" t="s">
        <v>84</v>
      </c>
      <c r="AY172" s="19" t="s">
        <v>138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9" t="s">
        <v>82</v>
      </c>
      <c r="BK172" s="203">
        <f>ROUND(I172*H172,2)</f>
        <v>0</v>
      </c>
      <c r="BL172" s="19" t="s">
        <v>205</v>
      </c>
      <c r="BM172" s="202" t="s">
        <v>321</v>
      </c>
    </row>
    <row r="173" spans="1:65" s="13" customFormat="1" ht="11.25">
      <c r="B173" s="204"/>
      <c r="C173" s="205"/>
      <c r="D173" s="206" t="s">
        <v>146</v>
      </c>
      <c r="E173" s="207" t="s">
        <v>19</v>
      </c>
      <c r="F173" s="208" t="s">
        <v>322</v>
      </c>
      <c r="G173" s="205"/>
      <c r="H173" s="209">
        <v>70.400000000000006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146</v>
      </c>
      <c r="AU173" s="215" t="s">
        <v>84</v>
      </c>
      <c r="AV173" s="13" t="s">
        <v>84</v>
      </c>
      <c r="AW173" s="13" t="s">
        <v>35</v>
      </c>
      <c r="AX173" s="13" t="s">
        <v>82</v>
      </c>
      <c r="AY173" s="215" t="s">
        <v>138</v>
      </c>
    </row>
    <row r="174" spans="1:65" s="2" customFormat="1" ht="16.5" customHeight="1">
      <c r="A174" s="36"/>
      <c r="B174" s="37"/>
      <c r="C174" s="227" t="s">
        <v>323</v>
      </c>
      <c r="D174" s="227" t="s">
        <v>173</v>
      </c>
      <c r="E174" s="228" t="s">
        <v>324</v>
      </c>
      <c r="F174" s="229" t="s">
        <v>325</v>
      </c>
      <c r="G174" s="230" t="s">
        <v>204</v>
      </c>
      <c r="H174" s="231">
        <v>2.2309999999999999</v>
      </c>
      <c r="I174" s="232"/>
      <c r="J174" s="233">
        <f>ROUND(I174*H174,2)</f>
        <v>0</v>
      </c>
      <c r="K174" s="234"/>
      <c r="L174" s="235"/>
      <c r="M174" s="236" t="s">
        <v>19</v>
      </c>
      <c r="N174" s="237" t="s">
        <v>45</v>
      </c>
      <c r="O174" s="66"/>
      <c r="P174" s="200">
        <f>O174*H174</f>
        <v>0</v>
      </c>
      <c r="Q174" s="200">
        <v>0.55000000000000004</v>
      </c>
      <c r="R174" s="200">
        <f>Q174*H174</f>
        <v>1.22705</v>
      </c>
      <c r="S174" s="200">
        <v>0</v>
      </c>
      <c r="T174" s="20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2" t="s">
        <v>303</v>
      </c>
      <c r="AT174" s="202" t="s">
        <v>173</v>
      </c>
      <c r="AU174" s="202" t="s">
        <v>84</v>
      </c>
      <c r="AY174" s="19" t="s">
        <v>138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9" t="s">
        <v>82</v>
      </c>
      <c r="BK174" s="203">
        <f>ROUND(I174*H174,2)</f>
        <v>0</v>
      </c>
      <c r="BL174" s="19" t="s">
        <v>205</v>
      </c>
      <c r="BM174" s="202" t="s">
        <v>326</v>
      </c>
    </row>
    <row r="175" spans="1:65" s="13" customFormat="1" ht="11.25">
      <c r="B175" s="204"/>
      <c r="C175" s="205"/>
      <c r="D175" s="206" t="s">
        <v>146</v>
      </c>
      <c r="E175" s="207" t="s">
        <v>19</v>
      </c>
      <c r="F175" s="208" t="s">
        <v>327</v>
      </c>
      <c r="G175" s="205"/>
      <c r="H175" s="209">
        <v>2.028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146</v>
      </c>
      <c r="AU175" s="215" t="s">
        <v>84</v>
      </c>
      <c r="AV175" s="13" t="s">
        <v>84</v>
      </c>
      <c r="AW175" s="13" t="s">
        <v>35</v>
      </c>
      <c r="AX175" s="13" t="s">
        <v>82</v>
      </c>
      <c r="AY175" s="215" t="s">
        <v>138</v>
      </c>
    </row>
    <row r="176" spans="1:65" s="13" customFormat="1" ht="11.25">
      <c r="B176" s="204"/>
      <c r="C176" s="205"/>
      <c r="D176" s="206" t="s">
        <v>146</v>
      </c>
      <c r="E176" s="205"/>
      <c r="F176" s="208" t="s">
        <v>328</v>
      </c>
      <c r="G176" s="205"/>
      <c r="H176" s="209">
        <v>2.2309999999999999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146</v>
      </c>
      <c r="AU176" s="215" t="s">
        <v>84</v>
      </c>
      <c r="AV176" s="13" t="s">
        <v>84</v>
      </c>
      <c r="AW176" s="13" t="s">
        <v>4</v>
      </c>
      <c r="AX176" s="13" t="s">
        <v>82</v>
      </c>
      <c r="AY176" s="215" t="s">
        <v>138</v>
      </c>
    </row>
    <row r="177" spans="1:65" s="2" customFormat="1" ht="16.5" customHeight="1">
      <c r="A177" s="36"/>
      <c r="B177" s="37"/>
      <c r="C177" s="190" t="s">
        <v>329</v>
      </c>
      <c r="D177" s="190" t="s">
        <v>140</v>
      </c>
      <c r="E177" s="191" t="s">
        <v>330</v>
      </c>
      <c r="F177" s="192" t="s">
        <v>331</v>
      </c>
      <c r="G177" s="193" t="s">
        <v>157</v>
      </c>
      <c r="H177" s="194">
        <v>267.3</v>
      </c>
      <c r="I177" s="195"/>
      <c r="J177" s="196">
        <f>ROUND(I177*H177,2)</f>
        <v>0</v>
      </c>
      <c r="K177" s="197"/>
      <c r="L177" s="41"/>
      <c r="M177" s="198" t="s">
        <v>19</v>
      </c>
      <c r="N177" s="199" t="s">
        <v>45</v>
      </c>
      <c r="O177" s="66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2" t="s">
        <v>205</v>
      </c>
      <c r="AT177" s="202" t="s">
        <v>140</v>
      </c>
      <c r="AU177" s="202" t="s">
        <v>84</v>
      </c>
      <c r="AY177" s="19" t="s">
        <v>138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9" t="s">
        <v>82</v>
      </c>
      <c r="BK177" s="203">
        <f>ROUND(I177*H177,2)</f>
        <v>0</v>
      </c>
      <c r="BL177" s="19" t="s">
        <v>205</v>
      </c>
      <c r="BM177" s="202" t="s">
        <v>332</v>
      </c>
    </row>
    <row r="178" spans="1:65" s="13" customFormat="1" ht="11.25">
      <c r="B178" s="204"/>
      <c r="C178" s="205"/>
      <c r="D178" s="206" t="s">
        <v>146</v>
      </c>
      <c r="E178" s="207" t="s">
        <v>19</v>
      </c>
      <c r="F178" s="208" t="s">
        <v>333</v>
      </c>
      <c r="G178" s="205"/>
      <c r="H178" s="209">
        <v>196.9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146</v>
      </c>
      <c r="AU178" s="215" t="s">
        <v>84</v>
      </c>
      <c r="AV178" s="13" t="s">
        <v>84</v>
      </c>
      <c r="AW178" s="13" t="s">
        <v>35</v>
      </c>
      <c r="AX178" s="13" t="s">
        <v>74</v>
      </c>
      <c r="AY178" s="215" t="s">
        <v>138</v>
      </c>
    </row>
    <row r="179" spans="1:65" s="13" customFormat="1" ht="11.25">
      <c r="B179" s="204"/>
      <c r="C179" s="205"/>
      <c r="D179" s="206" t="s">
        <v>146</v>
      </c>
      <c r="E179" s="207" t="s">
        <v>19</v>
      </c>
      <c r="F179" s="208" t="s">
        <v>322</v>
      </c>
      <c r="G179" s="205"/>
      <c r="H179" s="209">
        <v>70.400000000000006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146</v>
      </c>
      <c r="AU179" s="215" t="s">
        <v>84</v>
      </c>
      <c r="AV179" s="13" t="s">
        <v>84</v>
      </c>
      <c r="AW179" s="13" t="s">
        <v>35</v>
      </c>
      <c r="AX179" s="13" t="s">
        <v>74</v>
      </c>
      <c r="AY179" s="215" t="s">
        <v>138</v>
      </c>
    </row>
    <row r="180" spans="1:65" s="14" customFormat="1" ht="11.25">
      <c r="B180" s="216"/>
      <c r="C180" s="217"/>
      <c r="D180" s="206" t="s">
        <v>146</v>
      </c>
      <c r="E180" s="218" t="s">
        <v>19</v>
      </c>
      <c r="F180" s="219" t="s">
        <v>150</v>
      </c>
      <c r="G180" s="217"/>
      <c r="H180" s="220">
        <v>267.3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146</v>
      </c>
      <c r="AU180" s="226" t="s">
        <v>84</v>
      </c>
      <c r="AV180" s="14" t="s">
        <v>144</v>
      </c>
      <c r="AW180" s="14" t="s">
        <v>35</v>
      </c>
      <c r="AX180" s="14" t="s">
        <v>82</v>
      </c>
      <c r="AY180" s="226" t="s">
        <v>138</v>
      </c>
    </row>
    <row r="181" spans="1:65" s="2" customFormat="1" ht="16.5" customHeight="1">
      <c r="A181" s="36"/>
      <c r="B181" s="37"/>
      <c r="C181" s="190" t="s">
        <v>334</v>
      </c>
      <c r="D181" s="190" t="s">
        <v>140</v>
      </c>
      <c r="E181" s="191" t="s">
        <v>335</v>
      </c>
      <c r="F181" s="192" t="s">
        <v>336</v>
      </c>
      <c r="G181" s="193" t="s">
        <v>143</v>
      </c>
      <c r="H181" s="194">
        <v>153.12</v>
      </c>
      <c r="I181" s="195"/>
      <c r="J181" s="196">
        <f>ROUND(I181*H181,2)</f>
        <v>0</v>
      </c>
      <c r="K181" s="197"/>
      <c r="L181" s="41"/>
      <c r="M181" s="198" t="s">
        <v>19</v>
      </c>
      <c r="N181" s="199" t="s">
        <v>45</v>
      </c>
      <c r="O181" s="66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2" t="s">
        <v>205</v>
      </c>
      <c r="AT181" s="202" t="s">
        <v>140</v>
      </c>
      <c r="AU181" s="202" t="s">
        <v>84</v>
      </c>
      <c r="AY181" s="19" t="s">
        <v>138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9" t="s">
        <v>82</v>
      </c>
      <c r="BK181" s="203">
        <f>ROUND(I181*H181,2)</f>
        <v>0</v>
      </c>
      <c r="BL181" s="19" t="s">
        <v>205</v>
      </c>
      <c r="BM181" s="202" t="s">
        <v>337</v>
      </c>
    </row>
    <row r="182" spans="1:65" s="13" customFormat="1" ht="11.25">
      <c r="B182" s="204"/>
      <c r="C182" s="205"/>
      <c r="D182" s="206" t="s">
        <v>146</v>
      </c>
      <c r="E182" s="207" t="s">
        <v>19</v>
      </c>
      <c r="F182" s="208" t="s">
        <v>338</v>
      </c>
      <c r="G182" s="205"/>
      <c r="H182" s="209">
        <v>153.12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146</v>
      </c>
      <c r="AU182" s="215" t="s">
        <v>84</v>
      </c>
      <c r="AV182" s="13" t="s">
        <v>84</v>
      </c>
      <c r="AW182" s="13" t="s">
        <v>35</v>
      </c>
      <c r="AX182" s="13" t="s">
        <v>82</v>
      </c>
      <c r="AY182" s="215" t="s">
        <v>138</v>
      </c>
    </row>
    <row r="183" spans="1:65" s="2" customFormat="1" ht="16.5" customHeight="1">
      <c r="A183" s="36"/>
      <c r="B183" s="37"/>
      <c r="C183" s="227" t="s">
        <v>339</v>
      </c>
      <c r="D183" s="227" t="s">
        <v>173</v>
      </c>
      <c r="E183" s="228" t="s">
        <v>340</v>
      </c>
      <c r="F183" s="229" t="s">
        <v>341</v>
      </c>
      <c r="G183" s="230" t="s">
        <v>143</v>
      </c>
      <c r="H183" s="231">
        <v>160.77600000000001</v>
      </c>
      <c r="I183" s="232"/>
      <c r="J183" s="233">
        <f>ROUND(I183*H183,2)</f>
        <v>0</v>
      </c>
      <c r="K183" s="234"/>
      <c r="L183" s="235"/>
      <c r="M183" s="236" t="s">
        <v>19</v>
      </c>
      <c r="N183" s="237" t="s">
        <v>45</v>
      </c>
      <c r="O183" s="66"/>
      <c r="P183" s="200">
        <f>O183*H183</f>
        <v>0</v>
      </c>
      <c r="Q183" s="200">
        <v>1.372E-2</v>
      </c>
      <c r="R183" s="200">
        <f>Q183*H183</f>
        <v>2.2058467200000003</v>
      </c>
      <c r="S183" s="200">
        <v>0</v>
      </c>
      <c r="T183" s="20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2" t="s">
        <v>303</v>
      </c>
      <c r="AT183" s="202" t="s">
        <v>173</v>
      </c>
      <c r="AU183" s="202" t="s">
        <v>84</v>
      </c>
      <c r="AY183" s="19" t="s">
        <v>138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9" t="s">
        <v>82</v>
      </c>
      <c r="BK183" s="203">
        <f>ROUND(I183*H183,2)</f>
        <v>0</v>
      </c>
      <c r="BL183" s="19" t="s">
        <v>205</v>
      </c>
      <c r="BM183" s="202" t="s">
        <v>342</v>
      </c>
    </row>
    <row r="184" spans="1:65" s="13" customFormat="1" ht="11.25">
      <c r="B184" s="204"/>
      <c r="C184" s="205"/>
      <c r="D184" s="206" t="s">
        <v>146</v>
      </c>
      <c r="E184" s="205"/>
      <c r="F184" s="208" t="s">
        <v>343</v>
      </c>
      <c r="G184" s="205"/>
      <c r="H184" s="209">
        <v>160.77600000000001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146</v>
      </c>
      <c r="AU184" s="215" t="s">
        <v>84</v>
      </c>
      <c r="AV184" s="13" t="s">
        <v>84</v>
      </c>
      <c r="AW184" s="13" t="s">
        <v>4</v>
      </c>
      <c r="AX184" s="13" t="s">
        <v>82</v>
      </c>
      <c r="AY184" s="215" t="s">
        <v>138</v>
      </c>
    </row>
    <row r="185" spans="1:65" s="2" customFormat="1" ht="16.5" customHeight="1">
      <c r="A185" s="36"/>
      <c r="B185" s="37"/>
      <c r="C185" s="190" t="s">
        <v>344</v>
      </c>
      <c r="D185" s="190" t="s">
        <v>140</v>
      </c>
      <c r="E185" s="191" t="s">
        <v>345</v>
      </c>
      <c r="F185" s="192" t="s">
        <v>346</v>
      </c>
      <c r="G185" s="193" t="s">
        <v>204</v>
      </c>
      <c r="H185" s="194">
        <v>10.138</v>
      </c>
      <c r="I185" s="195"/>
      <c r="J185" s="196">
        <f>ROUND(I185*H185,2)</f>
        <v>0</v>
      </c>
      <c r="K185" s="197"/>
      <c r="L185" s="41"/>
      <c r="M185" s="198" t="s">
        <v>19</v>
      </c>
      <c r="N185" s="199" t="s">
        <v>45</v>
      </c>
      <c r="O185" s="66"/>
      <c r="P185" s="200">
        <f>O185*H185</f>
        <v>0</v>
      </c>
      <c r="Q185" s="200">
        <v>2.3369999999999998E-2</v>
      </c>
      <c r="R185" s="200">
        <f>Q185*H185</f>
        <v>0.23692505999999999</v>
      </c>
      <c r="S185" s="200">
        <v>0</v>
      </c>
      <c r="T185" s="201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2" t="s">
        <v>205</v>
      </c>
      <c r="AT185" s="202" t="s">
        <v>140</v>
      </c>
      <c r="AU185" s="202" t="s">
        <v>84</v>
      </c>
      <c r="AY185" s="19" t="s">
        <v>138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9" t="s">
        <v>82</v>
      </c>
      <c r="BK185" s="203">
        <f>ROUND(I185*H185,2)</f>
        <v>0</v>
      </c>
      <c r="BL185" s="19" t="s">
        <v>205</v>
      </c>
      <c r="BM185" s="202" t="s">
        <v>347</v>
      </c>
    </row>
    <row r="186" spans="1:65" s="13" customFormat="1" ht="11.25">
      <c r="B186" s="204"/>
      <c r="C186" s="205"/>
      <c r="D186" s="206" t="s">
        <v>146</v>
      </c>
      <c r="E186" s="207" t="s">
        <v>19</v>
      </c>
      <c r="F186" s="208" t="s">
        <v>348</v>
      </c>
      <c r="G186" s="205"/>
      <c r="H186" s="209">
        <v>3.0550000000000002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146</v>
      </c>
      <c r="AU186" s="215" t="s">
        <v>84</v>
      </c>
      <c r="AV186" s="13" t="s">
        <v>84</v>
      </c>
      <c r="AW186" s="13" t="s">
        <v>35</v>
      </c>
      <c r="AX186" s="13" t="s">
        <v>74</v>
      </c>
      <c r="AY186" s="215" t="s">
        <v>138</v>
      </c>
    </row>
    <row r="187" spans="1:65" s="13" customFormat="1" ht="11.25">
      <c r="B187" s="204"/>
      <c r="C187" s="205"/>
      <c r="D187" s="206" t="s">
        <v>146</v>
      </c>
      <c r="E187" s="207" t="s">
        <v>19</v>
      </c>
      <c r="F187" s="208" t="s">
        <v>349</v>
      </c>
      <c r="G187" s="205"/>
      <c r="H187" s="209">
        <v>7.0830000000000002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146</v>
      </c>
      <c r="AU187" s="215" t="s">
        <v>84</v>
      </c>
      <c r="AV187" s="13" t="s">
        <v>84</v>
      </c>
      <c r="AW187" s="13" t="s">
        <v>35</v>
      </c>
      <c r="AX187" s="13" t="s">
        <v>74</v>
      </c>
      <c r="AY187" s="215" t="s">
        <v>138</v>
      </c>
    </row>
    <row r="188" spans="1:65" s="14" customFormat="1" ht="11.25">
      <c r="B188" s="216"/>
      <c r="C188" s="217"/>
      <c r="D188" s="206" t="s">
        <v>146</v>
      </c>
      <c r="E188" s="218" t="s">
        <v>19</v>
      </c>
      <c r="F188" s="219" t="s">
        <v>150</v>
      </c>
      <c r="G188" s="217"/>
      <c r="H188" s="220">
        <v>10.138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146</v>
      </c>
      <c r="AU188" s="226" t="s">
        <v>84</v>
      </c>
      <c r="AV188" s="14" t="s">
        <v>144</v>
      </c>
      <c r="AW188" s="14" t="s">
        <v>35</v>
      </c>
      <c r="AX188" s="14" t="s">
        <v>82</v>
      </c>
      <c r="AY188" s="226" t="s">
        <v>138</v>
      </c>
    </row>
    <row r="189" spans="1:65" s="2" customFormat="1" ht="21.75" customHeight="1">
      <c r="A189" s="36"/>
      <c r="B189" s="37"/>
      <c r="C189" s="190" t="s">
        <v>350</v>
      </c>
      <c r="D189" s="190" t="s">
        <v>140</v>
      </c>
      <c r="E189" s="191" t="s">
        <v>351</v>
      </c>
      <c r="F189" s="192" t="s">
        <v>352</v>
      </c>
      <c r="G189" s="193" t="s">
        <v>218</v>
      </c>
      <c r="H189" s="194">
        <v>6.3380000000000001</v>
      </c>
      <c r="I189" s="195"/>
      <c r="J189" s="196">
        <f>ROUND(I189*H189,2)</f>
        <v>0</v>
      </c>
      <c r="K189" s="197"/>
      <c r="L189" s="41"/>
      <c r="M189" s="198" t="s">
        <v>19</v>
      </c>
      <c r="N189" s="199" t="s">
        <v>45</v>
      </c>
      <c r="O189" s="66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2" t="s">
        <v>205</v>
      </c>
      <c r="AT189" s="202" t="s">
        <v>140</v>
      </c>
      <c r="AU189" s="202" t="s">
        <v>84</v>
      </c>
      <c r="AY189" s="19" t="s">
        <v>138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9" t="s">
        <v>82</v>
      </c>
      <c r="BK189" s="203">
        <f>ROUND(I189*H189,2)</f>
        <v>0</v>
      </c>
      <c r="BL189" s="19" t="s">
        <v>205</v>
      </c>
      <c r="BM189" s="202" t="s">
        <v>353</v>
      </c>
    </row>
    <row r="190" spans="1:65" s="12" customFormat="1" ht="22.9" customHeight="1">
      <c r="B190" s="174"/>
      <c r="C190" s="175"/>
      <c r="D190" s="176" t="s">
        <v>73</v>
      </c>
      <c r="E190" s="188" t="s">
        <v>354</v>
      </c>
      <c r="F190" s="188" t="s">
        <v>355</v>
      </c>
      <c r="G190" s="175"/>
      <c r="H190" s="175"/>
      <c r="I190" s="178"/>
      <c r="J190" s="189">
        <f>BK190</f>
        <v>0</v>
      </c>
      <c r="K190" s="175"/>
      <c r="L190" s="180"/>
      <c r="M190" s="181"/>
      <c r="N190" s="182"/>
      <c r="O190" s="182"/>
      <c r="P190" s="183">
        <f>SUM(P191:P204)</f>
        <v>0</v>
      </c>
      <c r="Q190" s="182"/>
      <c r="R190" s="183">
        <f>SUM(R191:R204)</f>
        <v>1.4513992399999998</v>
      </c>
      <c r="S190" s="182"/>
      <c r="T190" s="184">
        <f>SUM(T191:T204)</f>
        <v>0.13289000000000001</v>
      </c>
      <c r="AR190" s="185" t="s">
        <v>84</v>
      </c>
      <c r="AT190" s="186" t="s">
        <v>73</v>
      </c>
      <c r="AU190" s="186" t="s">
        <v>82</v>
      </c>
      <c r="AY190" s="185" t="s">
        <v>138</v>
      </c>
      <c r="BK190" s="187">
        <f>SUM(BK191:BK204)</f>
        <v>0</v>
      </c>
    </row>
    <row r="191" spans="1:65" s="2" customFormat="1" ht="16.5" customHeight="1">
      <c r="A191" s="36"/>
      <c r="B191" s="37"/>
      <c r="C191" s="190" t="s">
        <v>356</v>
      </c>
      <c r="D191" s="190" t="s">
        <v>140</v>
      </c>
      <c r="E191" s="191" t="s">
        <v>357</v>
      </c>
      <c r="F191" s="192" t="s">
        <v>358</v>
      </c>
      <c r="G191" s="193" t="s">
        <v>143</v>
      </c>
      <c r="H191" s="194">
        <v>153.12</v>
      </c>
      <c r="I191" s="195"/>
      <c r="J191" s="196">
        <f>ROUND(I191*H191,2)</f>
        <v>0</v>
      </c>
      <c r="K191" s="197"/>
      <c r="L191" s="41"/>
      <c r="M191" s="198" t="s">
        <v>19</v>
      </c>
      <c r="N191" s="199" t="s">
        <v>45</v>
      </c>
      <c r="O191" s="66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2" t="s">
        <v>205</v>
      </c>
      <c r="AT191" s="202" t="s">
        <v>140</v>
      </c>
      <c r="AU191" s="202" t="s">
        <v>84</v>
      </c>
      <c r="AY191" s="19" t="s">
        <v>138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9" t="s">
        <v>82</v>
      </c>
      <c r="BK191" s="203">
        <f>ROUND(I191*H191,2)</f>
        <v>0</v>
      </c>
      <c r="BL191" s="19" t="s">
        <v>205</v>
      </c>
      <c r="BM191" s="202" t="s">
        <v>359</v>
      </c>
    </row>
    <row r="192" spans="1:65" s="2" customFormat="1" ht="16.5" customHeight="1">
      <c r="A192" s="36"/>
      <c r="B192" s="37"/>
      <c r="C192" s="227" t="s">
        <v>360</v>
      </c>
      <c r="D192" s="227" t="s">
        <v>173</v>
      </c>
      <c r="E192" s="228" t="s">
        <v>361</v>
      </c>
      <c r="F192" s="229" t="s">
        <v>362</v>
      </c>
      <c r="G192" s="230" t="s">
        <v>143</v>
      </c>
      <c r="H192" s="231">
        <v>176.08799999999999</v>
      </c>
      <c r="I192" s="232"/>
      <c r="J192" s="233">
        <f>ROUND(I192*H192,2)</f>
        <v>0</v>
      </c>
      <c r="K192" s="234"/>
      <c r="L192" s="235"/>
      <c r="M192" s="236" t="s">
        <v>19</v>
      </c>
      <c r="N192" s="237" t="s">
        <v>45</v>
      </c>
      <c r="O192" s="66"/>
      <c r="P192" s="200">
        <f>O192*H192</f>
        <v>0</v>
      </c>
      <c r="Q192" s="200">
        <v>3.8000000000000002E-4</v>
      </c>
      <c r="R192" s="200">
        <f>Q192*H192</f>
        <v>6.6913440000000005E-2</v>
      </c>
      <c r="S192" s="200">
        <v>0</v>
      </c>
      <c r="T192" s="20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2" t="s">
        <v>303</v>
      </c>
      <c r="AT192" s="202" t="s">
        <v>173</v>
      </c>
      <c r="AU192" s="202" t="s">
        <v>84</v>
      </c>
      <c r="AY192" s="19" t="s">
        <v>138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9" t="s">
        <v>82</v>
      </c>
      <c r="BK192" s="203">
        <f>ROUND(I192*H192,2)</f>
        <v>0</v>
      </c>
      <c r="BL192" s="19" t="s">
        <v>205</v>
      </c>
      <c r="BM192" s="202" t="s">
        <v>363</v>
      </c>
    </row>
    <row r="193" spans="1:65" s="13" customFormat="1" ht="11.25">
      <c r="B193" s="204"/>
      <c r="C193" s="205"/>
      <c r="D193" s="206" t="s">
        <v>146</v>
      </c>
      <c r="E193" s="205"/>
      <c r="F193" s="208" t="s">
        <v>364</v>
      </c>
      <c r="G193" s="205"/>
      <c r="H193" s="209">
        <v>176.08799999999999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146</v>
      </c>
      <c r="AU193" s="215" t="s">
        <v>84</v>
      </c>
      <c r="AV193" s="13" t="s">
        <v>84</v>
      </c>
      <c r="AW193" s="13" t="s">
        <v>4</v>
      </c>
      <c r="AX193" s="13" t="s">
        <v>82</v>
      </c>
      <c r="AY193" s="215" t="s">
        <v>138</v>
      </c>
    </row>
    <row r="194" spans="1:65" s="2" customFormat="1" ht="16.5" customHeight="1">
      <c r="A194" s="36"/>
      <c r="B194" s="37"/>
      <c r="C194" s="190" t="s">
        <v>365</v>
      </c>
      <c r="D194" s="190" t="s">
        <v>140</v>
      </c>
      <c r="E194" s="191" t="s">
        <v>366</v>
      </c>
      <c r="F194" s="192" t="s">
        <v>367</v>
      </c>
      <c r="G194" s="193" t="s">
        <v>157</v>
      </c>
      <c r="H194" s="194">
        <v>35.200000000000003</v>
      </c>
      <c r="I194" s="195"/>
      <c r="J194" s="196">
        <f>ROUND(I194*H194,2)</f>
        <v>0</v>
      </c>
      <c r="K194" s="197"/>
      <c r="L194" s="41"/>
      <c r="M194" s="198" t="s">
        <v>19</v>
      </c>
      <c r="N194" s="199" t="s">
        <v>45</v>
      </c>
      <c r="O194" s="66"/>
      <c r="P194" s="200">
        <f>O194*H194</f>
        <v>0</v>
      </c>
      <c r="Q194" s="200">
        <v>0</v>
      </c>
      <c r="R194" s="200">
        <f>Q194*H194</f>
        <v>0</v>
      </c>
      <c r="S194" s="200">
        <v>2.5999999999999999E-3</v>
      </c>
      <c r="T194" s="201">
        <f>S194*H194</f>
        <v>9.1520000000000004E-2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2" t="s">
        <v>205</v>
      </c>
      <c r="AT194" s="202" t="s">
        <v>140</v>
      </c>
      <c r="AU194" s="202" t="s">
        <v>84</v>
      </c>
      <c r="AY194" s="19" t="s">
        <v>138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9" t="s">
        <v>82</v>
      </c>
      <c r="BK194" s="203">
        <f>ROUND(I194*H194,2)</f>
        <v>0</v>
      </c>
      <c r="BL194" s="19" t="s">
        <v>205</v>
      </c>
      <c r="BM194" s="202" t="s">
        <v>368</v>
      </c>
    </row>
    <row r="195" spans="1:65" s="2" customFormat="1" ht="16.5" customHeight="1">
      <c r="A195" s="36"/>
      <c r="B195" s="37"/>
      <c r="C195" s="190" t="s">
        <v>369</v>
      </c>
      <c r="D195" s="190" t="s">
        <v>140</v>
      </c>
      <c r="E195" s="191" t="s">
        <v>370</v>
      </c>
      <c r="F195" s="192" t="s">
        <v>371</v>
      </c>
      <c r="G195" s="193" t="s">
        <v>157</v>
      </c>
      <c r="H195" s="194">
        <v>10.5</v>
      </c>
      <c r="I195" s="195"/>
      <c r="J195" s="196">
        <f>ROUND(I195*H195,2)</f>
        <v>0</v>
      </c>
      <c r="K195" s="197"/>
      <c r="L195" s="41"/>
      <c r="M195" s="198" t="s">
        <v>19</v>
      </c>
      <c r="N195" s="199" t="s">
        <v>45</v>
      </c>
      <c r="O195" s="66"/>
      <c r="P195" s="200">
        <f>O195*H195</f>
        <v>0</v>
      </c>
      <c r="Q195" s="200">
        <v>0</v>
      </c>
      <c r="R195" s="200">
        <f>Q195*H195</f>
        <v>0</v>
      </c>
      <c r="S195" s="200">
        <v>3.9399999999999999E-3</v>
      </c>
      <c r="T195" s="201">
        <f>S195*H195</f>
        <v>4.1369999999999997E-2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2" t="s">
        <v>205</v>
      </c>
      <c r="AT195" s="202" t="s">
        <v>140</v>
      </c>
      <c r="AU195" s="202" t="s">
        <v>84</v>
      </c>
      <c r="AY195" s="19" t="s">
        <v>138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9" t="s">
        <v>82</v>
      </c>
      <c r="BK195" s="203">
        <f>ROUND(I195*H195,2)</f>
        <v>0</v>
      </c>
      <c r="BL195" s="19" t="s">
        <v>205</v>
      </c>
      <c r="BM195" s="202" t="s">
        <v>372</v>
      </c>
    </row>
    <row r="196" spans="1:65" s="2" customFormat="1" ht="21.75" customHeight="1">
      <c r="A196" s="36"/>
      <c r="B196" s="37"/>
      <c r="C196" s="190" t="s">
        <v>373</v>
      </c>
      <c r="D196" s="190" t="s">
        <v>140</v>
      </c>
      <c r="E196" s="191" t="s">
        <v>374</v>
      </c>
      <c r="F196" s="192" t="s">
        <v>375</v>
      </c>
      <c r="G196" s="193" t="s">
        <v>143</v>
      </c>
      <c r="H196" s="194">
        <v>153.12</v>
      </c>
      <c r="I196" s="195"/>
      <c r="J196" s="196">
        <f>ROUND(I196*H196,2)</f>
        <v>0</v>
      </c>
      <c r="K196" s="197"/>
      <c r="L196" s="41"/>
      <c r="M196" s="198" t="s">
        <v>19</v>
      </c>
      <c r="N196" s="199" t="s">
        <v>45</v>
      </c>
      <c r="O196" s="66"/>
      <c r="P196" s="200">
        <f>O196*H196</f>
        <v>0</v>
      </c>
      <c r="Q196" s="200">
        <v>7.2399999999999999E-3</v>
      </c>
      <c r="R196" s="200">
        <f>Q196*H196</f>
        <v>1.1085887999999999</v>
      </c>
      <c r="S196" s="200">
        <v>0</v>
      </c>
      <c r="T196" s="20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2" t="s">
        <v>205</v>
      </c>
      <c r="AT196" s="202" t="s">
        <v>140</v>
      </c>
      <c r="AU196" s="202" t="s">
        <v>84</v>
      </c>
      <c r="AY196" s="19" t="s">
        <v>138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9" t="s">
        <v>82</v>
      </c>
      <c r="BK196" s="203">
        <f>ROUND(I196*H196,2)</f>
        <v>0</v>
      </c>
      <c r="BL196" s="19" t="s">
        <v>205</v>
      </c>
      <c r="BM196" s="202" t="s">
        <v>376</v>
      </c>
    </row>
    <row r="197" spans="1:65" s="2" customFormat="1" ht="21.75" customHeight="1">
      <c r="A197" s="36"/>
      <c r="B197" s="37"/>
      <c r="C197" s="190" t="s">
        <v>377</v>
      </c>
      <c r="D197" s="190" t="s">
        <v>140</v>
      </c>
      <c r="E197" s="191" t="s">
        <v>378</v>
      </c>
      <c r="F197" s="192" t="s">
        <v>379</v>
      </c>
      <c r="G197" s="193" t="s">
        <v>157</v>
      </c>
      <c r="H197" s="194">
        <v>35.200000000000003</v>
      </c>
      <c r="I197" s="195"/>
      <c r="J197" s="196">
        <f>ROUND(I197*H197,2)</f>
        <v>0</v>
      </c>
      <c r="K197" s="197"/>
      <c r="L197" s="41"/>
      <c r="M197" s="198" t="s">
        <v>19</v>
      </c>
      <c r="N197" s="199" t="s">
        <v>45</v>
      </c>
      <c r="O197" s="66"/>
      <c r="P197" s="200">
        <f>O197*H197</f>
        <v>0</v>
      </c>
      <c r="Q197" s="200">
        <v>1.8400000000000001E-3</v>
      </c>
      <c r="R197" s="200">
        <f>Q197*H197</f>
        <v>6.4768000000000006E-2</v>
      </c>
      <c r="S197" s="200">
        <v>0</v>
      </c>
      <c r="T197" s="201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2" t="s">
        <v>205</v>
      </c>
      <c r="AT197" s="202" t="s">
        <v>140</v>
      </c>
      <c r="AU197" s="202" t="s">
        <v>84</v>
      </c>
      <c r="AY197" s="19" t="s">
        <v>138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9" t="s">
        <v>82</v>
      </c>
      <c r="BK197" s="203">
        <f>ROUND(I197*H197,2)</f>
        <v>0</v>
      </c>
      <c r="BL197" s="19" t="s">
        <v>205</v>
      </c>
      <c r="BM197" s="202" t="s">
        <v>380</v>
      </c>
    </row>
    <row r="198" spans="1:65" s="2" customFormat="1" ht="21.75" customHeight="1">
      <c r="A198" s="36"/>
      <c r="B198" s="37"/>
      <c r="C198" s="190" t="s">
        <v>381</v>
      </c>
      <c r="D198" s="190" t="s">
        <v>140</v>
      </c>
      <c r="E198" s="191" t="s">
        <v>382</v>
      </c>
      <c r="F198" s="192" t="s">
        <v>383</v>
      </c>
      <c r="G198" s="193" t="s">
        <v>157</v>
      </c>
      <c r="H198" s="194">
        <v>43.9</v>
      </c>
      <c r="I198" s="195"/>
      <c r="J198" s="196">
        <f>ROUND(I198*H198,2)</f>
        <v>0</v>
      </c>
      <c r="K198" s="197"/>
      <c r="L198" s="41"/>
      <c r="M198" s="198" t="s">
        <v>19</v>
      </c>
      <c r="N198" s="199" t="s">
        <v>45</v>
      </c>
      <c r="O198" s="66"/>
      <c r="P198" s="200">
        <f>O198*H198</f>
        <v>0</v>
      </c>
      <c r="Q198" s="200">
        <v>2.8900000000000002E-3</v>
      </c>
      <c r="R198" s="200">
        <f>Q198*H198</f>
        <v>0.12687100000000001</v>
      </c>
      <c r="S198" s="200">
        <v>0</v>
      </c>
      <c r="T198" s="20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2" t="s">
        <v>205</v>
      </c>
      <c r="AT198" s="202" t="s">
        <v>140</v>
      </c>
      <c r="AU198" s="202" t="s">
        <v>84</v>
      </c>
      <c r="AY198" s="19" t="s">
        <v>138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9" t="s">
        <v>82</v>
      </c>
      <c r="BK198" s="203">
        <f>ROUND(I198*H198,2)</f>
        <v>0</v>
      </c>
      <c r="BL198" s="19" t="s">
        <v>205</v>
      </c>
      <c r="BM198" s="202" t="s">
        <v>384</v>
      </c>
    </row>
    <row r="199" spans="1:65" s="13" customFormat="1" ht="11.25">
      <c r="B199" s="204"/>
      <c r="C199" s="205"/>
      <c r="D199" s="206" t="s">
        <v>146</v>
      </c>
      <c r="E199" s="207" t="s">
        <v>19</v>
      </c>
      <c r="F199" s="208" t="s">
        <v>385</v>
      </c>
      <c r="G199" s="205"/>
      <c r="H199" s="209">
        <v>43.9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146</v>
      </c>
      <c r="AU199" s="215" t="s">
        <v>84</v>
      </c>
      <c r="AV199" s="13" t="s">
        <v>84</v>
      </c>
      <c r="AW199" s="13" t="s">
        <v>35</v>
      </c>
      <c r="AX199" s="13" t="s">
        <v>82</v>
      </c>
      <c r="AY199" s="215" t="s">
        <v>138</v>
      </c>
    </row>
    <row r="200" spans="1:65" s="2" customFormat="1" ht="16.5" customHeight="1">
      <c r="A200" s="36"/>
      <c r="B200" s="37"/>
      <c r="C200" s="190" t="s">
        <v>386</v>
      </c>
      <c r="D200" s="190" t="s">
        <v>140</v>
      </c>
      <c r="E200" s="191" t="s">
        <v>387</v>
      </c>
      <c r="F200" s="192" t="s">
        <v>388</v>
      </c>
      <c r="G200" s="193" t="s">
        <v>157</v>
      </c>
      <c r="H200" s="194">
        <v>35.200000000000003</v>
      </c>
      <c r="I200" s="195"/>
      <c r="J200" s="196">
        <f>ROUND(I200*H200,2)</f>
        <v>0</v>
      </c>
      <c r="K200" s="197"/>
      <c r="L200" s="41"/>
      <c r="M200" s="198" t="s">
        <v>19</v>
      </c>
      <c r="N200" s="199" t="s">
        <v>45</v>
      </c>
      <c r="O200" s="66"/>
      <c r="P200" s="200">
        <f>O200*H200</f>
        <v>0</v>
      </c>
      <c r="Q200" s="200">
        <v>1.74E-3</v>
      </c>
      <c r="R200" s="200">
        <f>Q200*H200</f>
        <v>6.1248000000000004E-2</v>
      </c>
      <c r="S200" s="200">
        <v>0</v>
      </c>
      <c r="T200" s="20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2" t="s">
        <v>205</v>
      </c>
      <c r="AT200" s="202" t="s">
        <v>140</v>
      </c>
      <c r="AU200" s="202" t="s">
        <v>84</v>
      </c>
      <c r="AY200" s="19" t="s">
        <v>138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9" t="s">
        <v>82</v>
      </c>
      <c r="BK200" s="203">
        <f>ROUND(I200*H200,2)</f>
        <v>0</v>
      </c>
      <c r="BL200" s="19" t="s">
        <v>205</v>
      </c>
      <c r="BM200" s="202" t="s">
        <v>389</v>
      </c>
    </row>
    <row r="201" spans="1:65" s="2" customFormat="1" ht="21.75" customHeight="1">
      <c r="A201" s="36"/>
      <c r="B201" s="37"/>
      <c r="C201" s="190" t="s">
        <v>390</v>
      </c>
      <c r="D201" s="190" t="s">
        <v>140</v>
      </c>
      <c r="E201" s="191" t="s">
        <v>391</v>
      </c>
      <c r="F201" s="192" t="s">
        <v>392</v>
      </c>
      <c r="G201" s="193" t="s">
        <v>239</v>
      </c>
      <c r="H201" s="194">
        <v>3</v>
      </c>
      <c r="I201" s="195"/>
      <c r="J201" s="196">
        <f>ROUND(I201*H201,2)</f>
        <v>0</v>
      </c>
      <c r="K201" s="197"/>
      <c r="L201" s="41"/>
      <c r="M201" s="198" t="s">
        <v>19</v>
      </c>
      <c r="N201" s="199" t="s">
        <v>45</v>
      </c>
      <c r="O201" s="66"/>
      <c r="P201" s="200">
        <f>O201*H201</f>
        <v>0</v>
      </c>
      <c r="Q201" s="200">
        <v>2.5000000000000001E-4</v>
      </c>
      <c r="R201" s="200">
        <f>Q201*H201</f>
        <v>7.5000000000000002E-4</v>
      </c>
      <c r="S201" s="200">
        <v>0</v>
      </c>
      <c r="T201" s="20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2" t="s">
        <v>205</v>
      </c>
      <c r="AT201" s="202" t="s">
        <v>140</v>
      </c>
      <c r="AU201" s="202" t="s">
        <v>84</v>
      </c>
      <c r="AY201" s="19" t="s">
        <v>138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9" t="s">
        <v>82</v>
      </c>
      <c r="BK201" s="203">
        <f>ROUND(I201*H201,2)</f>
        <v>0</v>
      </c>
      <c r="BL201" s="19" t="s">
        <v>205</v>
      </c>
      <c r="BM201" s="202" t="s">
        <v>393</v>
      </c>
    </row>
    <row r="202" spans="1:65" s="2" customFormat="1" ht="21.75" customHeight="1">
      <c r="A202" s="36"/>
      <c r="B202" s="37"/>
      <c r="C202" s="190" t="s">
        <v>394</v>
      </c>
      <c r="D202" s="190" t="s">
        <v>140</v>
      </c>
      <c r="E202" s="191" t="s">
        <v>395</v>
      </c>
      <c r="F202" s="192" t="s">
        <v>396</v>
      </c>
      <c r="G202" s="193" t="s">
        <v>157</v>
      </c>
      <c r="H202" s="194">
        <v>10.5</v>
      </c>
      <c r="I202" s="195"/>
      <c r="J202" s="196">
        <f>ROUND(I202*H202,2)</f>
        <v>0</v>
      </c>
      <c r="K202" s="197"/>
      <c r="L202" s="41"/>
      <c r="M202" s="198" t="s">
        <v>19</v>
      </c>
      <c r="N202" s="199" t="s">
        <v>45</v>
      </c>
      <c r="O202" s="66"/>
      <c r="P202" s="200">
        <f>O202*H202</f>
        <v>0</v>
      </c>
      <c r="Q202" s="200">
        <v>2.1199999999999999E-3</v>
      </c>
      <c r="R202" s="200">
        <f>Q202*H202</f>
        <v>2.2259999999999999E-2</v>
      </c>
      <c r="S202" s="200">
        <v>0</v>
      </c>
      <c r="T202" s="20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2" t="s">
        <v>205</v>
      </c>
      <c r="AT202" s="202" t="s">
        <v>140</v>
      </c>
      <c r="AU202" s="202" t="s">
        <v>84</v>
      </c>
      <c r="AY202" s="19" t="s">
        <v>138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9" t="s">
        <v>82</v>
      </c>
      <c r="BK202" s="203">
        <f>ROUND(I202*H202,2)</f>
        <v>0</v>
      </c>
      <c r="BL202" s="19" t="s">
        <v>205</v>
      </c>
      <c r="BM202" s="202" t="s">
        <v>397</v>
      </c>
    </row>
    <row r="203" spans="1:65" s="13" customFormat="1" ht="11.25">
      <c r="B203" s="204"/>
      <c r="C203" s="205"/>
      <c r="D203" s="206" t="s">
        <v>146</v>
      </c>
      <c r="E203" s="207" t="s">
        <v>19</v>
      </c>
      <c r="F203" s="208" t="s">
        <v>398</v>
      </c>
      <c r="G203" s="205"/>
      <c r="H203" s="209">
        <v>10.5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146</v>
      </c>
      <c r="AU203" s="215" t="s">
        <v>84</v>
      </c>
      <c r="AV203" s="13" t="s">
        <v>84</v>
      </c>
      <c r="AW203" s="13" t="s">
        <v>35</v>
      </c>
      <c r="AX203" s="13" t="s">
        <v>82</v>
      </c>
      <c r="AY203" s="215" t="s">
        <v>138</v>
      </c>
    </row>
    <row r="204" spans="1:65" s="2" customFormat="1" ht="21.75" customHeight="1">
      <c r="A204" s="36"/>
      <c r="B204" s="37"/>
      <c r="C204" s="190" t="s">
        <v>399</v>
      </c>
      <c r="D204" s="190" t="s">
        <v>140</v>
      </c>
      <c r="E204" s="191" t="s">
        <v>400</v>
      </c>
      <c r="F204" s="192" t="s">
        <v>401</v>
      </c>
      <c r="G204" s="193" t="s">
        <v>218</v>
      </c>
      <c r="H204" s="194">
        <v>1.4510000000000001</v>
      </c>
      <c r="I204" s="195"/>
      <c r="J204" s="196">
        <f>ROUND(I204*H204,2)</f>
        <v>0</v>
      </c>
      <c r="K204" s="197"/>
      <c r="L204" s="41"/>
      <c r="M204" s="198" t="s">
        <v>19</v>
      </c>
      <c r="N204" s="199" t="s">
        <v>45</v>
      </c>
      <c r="O204" s="66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2" t="s">
        <v>205</v>
      </c>
      <c r="AT204" s="202" t="s">
        <v>140</v>
      </c>
      <c r="AU204" s="202" t="s">
        <v>84</v>
      </c>
      <c r="AY204" s="19" t="s">
        <v>138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9" t="s">
        <v>82</v>
      </c>
      <c r="BK204" s="203">
        <f>ROUND(I204*H204,2)</f>
        <v>0</v>
      </c>
      <c r="BL204" s="19" t="s">
        <v>205</v>
      </c>
      <c r="BM204" s="202" t="s">
        <v>402</v>
      </c>
    </row>
    <row r="205" spans="1:65" s="12" customFormat="1" ht="22.9" customHeight="1">
      <c r="B205" s="174"/>
      <c r="C205" s="175"/>
      <c r="D205" s="176" t="s">
        <v>73</v>
      </c>
      <c r="E205" s="188" t="s">
        <v>403</v>
      </c>
      <c r="F205" s="188" t="s">
        <v>404</v>
      </c>
      <c r="G205" s="175"/>
      <c r="H205" s="175"/>
      <c r="I205" s="178"/>
      <c r="J205" s="189">
        <f>BK205</f>
        <v>0</v>
      </c>
      <c r="K205" s="175"/>
      <c r="L205" s="180"/>
      <c r="M205" s="181"/>
      <c r="N205" s="182"/>
      <c r="O205" s="182"/>
      <c r="P205" s="183">
        <f>SUM(P206:P207)</f>
        <v>0</v>
      </c>
      <c r="Q205" s="182"/>
      <c r="R205" s="183">
        <f>SUM(R206:R207)</f>
        <v>0</v>
      </c>
      <c r="S205" s="182"/>
      <c r="T205" s="184">
        <f>SUM(T206:T207)</f>
        <v>2.3626596000000002</v>
      </c>
      <c r="AR205" s="185" t="s">
        <v>84</v>
      </c>
      <c r="AT205" s="186" t="s">
        <v>73</v>
      </c>
      <c r="AU205" s="186" t="s">
        <v>82</v>
      </c>
      <c r="AY205" s="185" t="s">
        <v>138</v>
      </c>
      <c r="BK205" s="187">
        <f>SUM(BK206:BK207)</f>
        <v>0</v>
      </c>
    </row>
    <row r="206" spans="1:65" s="2" customFormat="1" ht="21.75" customHeight="1">
      <c r="A206" s="36"/>
      <c r="B206" s="37"/>
      <c r="C206" s="190" t="s">
        <v>405</v>
      </c>
      <c r="D206" s="190" t="s">
        <v>140</v>
      </c>
      <c r="E206" s="191" t="s">
        <v>406</v>
      </c>
      <c r="F206" s="192" t="s">
        <v>407</v>
      </c>
      <c r="G206" s="193" t="s">
        <v>408</v>
      </c>
      <c r="H206" s="194">
        <v>1</v>
      </c>
      <c r="I206" s="195"/>
      <c r="J206" s="196">
        <f>ROUND(I206*H206,2)</f>
        <v>0</v>
      </c>
      <c r="K206" s="197"/>
      <c r="L206" s="41"/>
      <c r="M206" s="198" t="s">
        <v>19</v>
      </c>
      <c r="N206" s="199" t="s">
        <v>45</v>
      </c>
      <c r="O206" s="66"/>
      <c r="P206" s="200">
        <f>O206*H206</f>
        <v>0</v>
      </c>
      <c r="Q206" s="200">
        <v>0</v>
      </c>
      <c r="R206" s="200">
        <f>Q206*H206</f>
        <v>0</v>
      </c>
      <c r="S206" s="200">
        <v>1.533E-2</v>
      </c>
      <c r="T206" s="201">
        <f>S206*H206</f>
        <v>1.533E-2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2" t="s">
        <v>205</v>
      </c>
      <c r="AT206" s="202" t="s">
        <v>140</v>
      </c>
      <c r="AU206" s="202" t="s">
        <v>84</v>
      </c>
      <c r="AY206" s="19" t="s">
        <v>138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9" t="s">
        <v>82</v>
      </c>
      <c r="BK206" s="203">
        <f>ROUND(I206*H206,2)</f>
        <v>0</v>
      </c>
      <c r="BL206" s="19" t="s">
        <v>205</v>
      </c>
      <c r="BM206" s="202" t="s">
        <v>409</v>
      </c>
    </row>
    <row r="207" spans="1:65" s="2" customFormat="1" ht="16.5" customHeight="1">
      <c r="A207" s="36"/>
      <c r="B207" s="37"/>
      <c r="C207" s="190" t="s">
        <v>410</v>
      </c>
      <c r="D207" s="190" t="s">
        <v>140</v>
      </c>
      <c r="E207" s="191" t="s">
        <v>411</v>
      </c>
      <c r="F207" s="192" t="s">
        <v>412</v>
      </c>
      <c r="G207" s="193" t="s">
        <v>143</v>
      </c>
      <c r="H207" s="194">
        <v>153.12</v>
      </c>
      <c r="I207" s="195"/>
      <c r="J207" s="196">
        <f>ROUND(I207*H207,2)</f>
        <v>0</v>
      </c>
      <c r="K207" s="197"/>
      <c r="L207" s="41"/>
      <c r="M207" s="198" t="s">
        <v>19</v>
      </c>
      <c r="N207" s="199" t="s">
        <v>45</v>
      </c>
      <c r="O207" s="66"/>
      <c r="P207" s="200">
        <f>O207*H207</f>
        <v>0</v>
      </c>
      <c r="Q207" s="200">
        <v>0</v>
      </c>
      <c r="R207" s="200">
        <f>Q207*H207</f>
        <v>0</v>
      </c>
      <c r="S207" s="200">
        <v>1.533E-2</v>
      </c>
      <c r="T207" s="201">
        <f>S207*H207</f>
        <v>2.3473296000000001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2" t="s">
        <v>205</v>
      </c>
      <c r="AT207" s="202" t="s">
        <v>140</v>
      </c>
      <c r="AU207" s="202" t="s">
        <v>84</v>
      </c>
      <c r="AY207" s="19" t="s">
        <v>138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9" t="s">
        <v>82</v>
      </c>
      <c r="BK207" s="203">
        <f>ROUND(I207*H207,2)</f>
        <v>0</v>
      </c>
      <c r="BL207" s="19" t="s">
        <v>205</v>
      </c>
      <c r="BM207" s="202" t="s">
        <v>413</v>
      </c>
    </row>
    <row r="208" spans="1:65" s="12" customFormat="1" ht="22.9" customHeight="1">
      <c r="B208" s="174"/>
      <c r="C208" s="175"/>
      <c r="D208" s="176" t="s">
        <v>73</v>
      </c>
      <c r="E208" s="188" t="s">
        <v>414</v>
      </c>
      <c r="F208" s="188" t="s">
        <v>415</v>
      </c>
      <c r="G208" s="175"/>
      <c r="H208" s="175"/>
      <c r="I208" s="178"/>
      <c r="J208" s="189">
        <f>BK208</f>
        <v>0</v>
      </c>
      <c r="K208" s="175"/>
      <c r="L208" s="180"/>
      <c r="M208" s="181"/>
      <c r="N208" s="182"/>
      <c r="O208" s="182"/>
      <c r="P208" s="183">
        <f>SUM(P209:P215)</f>
        <v>0</v>
      </c>
      <c r="Q208" s="182"/>
      <c r="R208" s="183">
        <f>SUM(R209:R215)</f>
        <v>4.9990000000000007E-2</v>
      </c>
      <c r="S208" s="182"/>
      <c r="T208" s="184">
        <f>SUM(T209:T215)</f>
        <v>0</v>
      </c>
      <c r="AR208" s="185" t="s">
        <v>84</v>
      </c>
      <c r="AT208" s="186" t="s">
        <v>73</v>
      </c>
      <c r="AU208" s="186" t="s">
        <v>82</v>
      </c>
      <c r="AY208" s="185" t="s">
        <v>138</v>
      </c>
      <c r="BK208" s="187">
        <f>SUM(BK209:BK215)</f>
        <v>0</v>
      </c>
    </row>
    <row r="209" spans="1:65" s="2" customFormat="1" ht="16.5" customHeight="1">
      <c r="A209" s="36"/>
      <c r="B209" s="37"/>
      <c r="C209" s="190" t="s">
        <v>416</v>
      </c>
      <c r="D209" s="190" t="s">
        <v>140</v>
      </c>
      <c r="E209" s="191" t="s">
        <v>417</v>
      </c>
      <c r="F209" s="192" t="s">
        <v>418</v>
      </c>
      <c r="G209" s="193" t="s">
        <v>143</v>
      </c>
      <c r="H209" s="194">
        <v>3.2850000000000001</v>
      </c>
      <c r="I209" s="195"/>
      <c r="J209" s="196">
        <f>ROUND(I209*H209,2)</f>
        <v>0</v>
      </c>
      <c r="K209" s="197"/>
      <c r="L209" s="41"/>
      <c r="M209" s="198" t="s">
        <v>19</v>
      </c>
      <c r="N209" s="199" t="s">
        <v>45</v>
      </c>
      <c r="O209" s="66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2" t="s">
        <v>205</v>
      </c>
      <c r="AT209" s="202" t="s">
        <v>140</v>
      </c>
      <c r="AU209" s="202" t="s">
        <v>84</v>
      </c>
      <c r="AY209" s="19" t="s">
        <v>138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9" t="s">
        <v>82</v>
      </c>
      <c r="BK209" s="203">
        <f>ROUND(I209*H209,2)</f>
        <v>0</v>
      </c>
      <c r="BL209" s="19" t="s">
        <v>205</v>
      </c>
      <c r="BM209" s="202" t="s">
        <v>419</v>
      </c>
    </row>
    <row r="210" spans="1:65" s="13" customFormat="1" ht="11.25">
      <c r="B210" s="204"/>
      <c r="C210" s="205"/>
      <c r="D210" s="206" t="s">
        <v>146</v>
      </c>
      <c r="E210" s="207" t="s">
        <v>19</v>
      </c>
      <c r="F210" s="208" t="s">
        <v>149</v>
      </c>
      <c r="G210" s="205"/>
      <c r="H210" s="209">
        <v>3.2850000000000001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146</v>
      </c>
      <c r="AU210" s="215" t="s">
        <v>84</v>
      </c>
      <c r="AV210" s="13" t="s">
        <v>84</v>
      </c>
      <c r="AW210" s="13" t="s">
        <v>35</v>
      </c>
      <c r="AX210" s="13" t="s">
        <v>82</v>
      </c>
      <c r="AY210" s="215" t="s">
        <v>138</v>
      </c>
    </row>
    <row r="211" spans="1:65" s="2" customFormat="1" ht="16.5" customHeight="1">
      <c r="A211" s="36"/>
      <c r="B211" s="37"/>
      <c r="C211" s="227" t="s">
        <v>420</v>
      </c>
      <c r="D211" s="227" t="s">
        <v>173</v>
      </c>
      <c r="E211" s="228" t="s">
        <v>421</v>
      </c>
      <c r="F211" s="229" t="s">
        <v>422</v>
      </c>
      <c r="G211" s="230" t="s">
        <v>143</v>
      </c>
      <c r="H211" s="231">
        <v>3.2850000000000001</v>
      </c>
      <c r="I211" s="232"/>
      <c r="J211" s="233">
        <f>ROUND(I211*H211,2)</f>
        <v>0</v>
      </c>
      <c r="K211" s="234"/>
      <c r="L211" s="235"/>
      <c r="M211" s="236" t="s">
        <v>19</v>
      </c>
      <c r="N211" s="237" t="s">
        <v>45</v>
      </c>
      <c r="O211" s="66"/>
      <c r="P211" s="200">
        <f>O211*H211</f>
        <v>0</v>
      </c>
      <c r="Q211" s="200">
        <v>1.4E-2</v>
      </c>
      <c r="R211" s="200">
        <f>Q211*H211</f>
        <v>4.5990000000000003E-2</v>
      </c>
      <c r="S211" s="200">
        <v>0</v>
      </c>
      <c r="T211" s="201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2" t="s">
        <v>303</v>
      </c>
      <c r="AT211" s="202" t="s">
        <v>173</v>
      </c>
      <c r="AU211" s="202" t="s">
        <v>84</v>
      </c>
      <c r="AY211" s="19" t="s">
        <v>138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9" t="s">
        <v>82</v>
      </c>
      <c r="BK211" s="203">
        <f>ROUND(I211*H211,2)</f>
        <v>0</v>
      </c>
      <c r="BL211" s="19" t="s">
        <v>205</v>
      </c>
      <c r="BM211" s="202" t="s">
        <v>423</v>
      </c>
    </row>
    <row r="212" spans="1:65" s="2" customFormat="1" ht="16.5" customHeight="1">
      <c r="A212" s="36"/>
      <c r="B212" s="37"/>
      <c r="C212" s="190" t="s">
        <v>424</v>
      </c>
      <c r="D212" s="190" t="s">
        <v>140</v>
      </c>
      <c r="E212" s="191" t="s">
        <v>425</v>
      </c>
      <c r="F212" s="192" t="s">
        <v>426</v>
      </c>
      <c r="G212" s="193" t="s">
        <v>157</v>
      </c>
      <c r="H212" s="194">
        <v>20</v>
      </c>
      <c r="I212" s="195"/>
      <c r="J212" s="196">
        <f>ROUND(I212*H212,2)</f>
        <v>0</v>
      </c>
      <c r="K212" s="197"/>
      <c r="L212" s="41"/>
      <c r="M212" s="198" t="s">
        <v>19</v>
      </c>
      <c r="N212" s="199" t="s">
        <v>45</v>
      </c>
      <c r="O212" s="66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2" t="s">
        <v>205</v>
      </c>
      <c r="AT212" s="202" t="s">
        <v>140</v>
      </c>
      <c r="AU212" s="202" t="s">
        <v>84</v>
      </c>
      <c r="AY212" s="19" t="s">
        <v>138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9" t="s">
        <v>82</v>
      </c>
      <c r="BK212" s="203">
        <f>ROUND(I212*H212,2)</f>
        <v>0</v>
      </c>
      <c r="BL212" s="19" t="s">
        <v>205</v>
      </c>
      <c r="BM212" s="202" t="s">
        <v>427</v>
      </c>
    </row>
    <row r="213" spans="1:65" s="13" customFormat="1" ht="11.25">
      <c r="B213" s="204"/>
      <c r="C213" s="205"/>
      <c r="D213" s="206" t="s">
        <v>146</v>
      </c>
      <c r="E213" s="207" t="s">
        <v>19</v>
      </c>
      <c r="F213" s="208" t="s">
        <v>428</v>
      </c>
      <c r="G213" s="205"/>
      <c r="H213" s="209">
        <v>20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146</v>
      </c>
      <c r="AU213" s="215" t="s">
        <v>84</v>
      </c>
      <c r="AV213" s="13" t="s">
        <v>84</v>
      </c>
      <c r="AW213" s="13" t="s">
        <v>35</v>
      </c>
      <c r="AX213" s="13" t="s">
        <v>82</v>
      </c>
      <c r="AY213" s="215" t="s">
        <v>138</v>
      </c>
    </row>
    <row r="214" spans="1:65" s="2" customFormat="1" ht="16.5" customHeight="1">
      <c r="A214" s="36"/>
      <c r="B214" s="37"/>
      <c r="C214" s="227" t="s">
        <v>429</v>
      </c>
      <c r="D214" s="227" t="s">
        <v>173</v>
      </c>
      <c r="E214" s="228" t="s">
        <v>430</v>
      </c>
      <c r="F214" s="229" t="s">
        <v>431</v>
      </c>
      <c r="G214" s="230" t="s">
        <v>157</v>
      </c>
      <c r="H214" s="231">
        <v>20</v>
      </c>
      <c r="I214" s="232"/>
      <c r="J214" s="233">
        <f>ROUND(I214*H214,2)</f>
        <v>0</v>
      </c>
      <c r="K214" s="234"/>
      <c r="L214" s="235"/>
      <c r="M214" s="236" t="s">
        <v>19</v>
      </c>
      <c r="N214" s="237" t="s">
        <v>45</v>
      </c>
      <c r="O214" s="66"/>
      <c r="P214" s="200">
        <f>O214*H214</f>
        <v>0</v>
      </c>
      <c r="Q214" s="200">
        <v>2.0000000000000001E-4</v>
      </c>
      <c r="R214" s="200">
        <f>Q214*H214</f>
        <v>4.0000000000000001E-3</v>
      </c>
      <c r="S214" s="200">
        <v>0</v>
      </c>
      <c r="T214" s="20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2" t="s">
        <v>303</v>
      </c>
      <c r="AT214" s="202" t="s">
        <v>173</v>
      </c>
      <c r="AU214" s="202" t="s">
        <v>84</v>
      </c>
      <c r="AY214" s="19" t="s">
        <v>138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9" t="s">
        <v>82</v>
      </c>
      <c r="BK214" s="203">
        <f>ROUND(I214*H214,2)</f>
        <v>0</v>
      </c>
      <c r="BL214" s="19" t="s">
        <v>205</v>
      </c>
      <c r="BM214" s="202" t="s">
        <v>432</v>
      </c>
    </row>
    <row r="215" spans="1:65" s="2" customFormat="1" ht="21.75" customHeight="1">
      <c r="A215" s="36"/>
      <c r="B215" s="37"/>
      <c r="C215" s="190" t="s">
        <v>433</v>
      </c>
      <c r="D215" s="190" t="s">
        <v>140</v>
      </c>
      <c r="E215" s="191" t="s">
        <v>434</v>
      </c>
      <c r="F215" s="192" t="s">
        <v>435</v>
      </c>
      <c r="G215" s="193" t="s">
        <v>299</v>
      </c>
      <c r="H215" s="252"/>
      <c r="I215" s="195"/>
      <c r="J215" s="196">
        <f>ROUND(I215*H215,2)</f>
        <v>0</v>
      </c>
      <c r="K215" s="197"/>
      <c r="L215" s="41"/>
      <c r="M215" s="198" t="s">
        <v>19</v>
      </c>
      <c r="N215" s="199" t="s">
        <v>45</v>
      </c>
      <c r="O215" s="66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2" t="s">
        <v>205</v>
      </c>
      <c r="AT215" s="202" t="s">
        <v>140</v>
      </c>
      <c r="AU215" s="202" t="s">
        <v>84</v>
      </c>
      <c r="AY215" s="19" t="s">
        <v>138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9" t="s">
        <v>82</v>
      </c>
      <c r="BK215" s="203">
        <f>ROUND(I215*H215,2)</f>
        <v>0</v>
      </c>
      <c r="BL215" s="19" t="s">
        <v>205</v>
      </c>
      <c r="BM215" s="202" t="s">
        <v>436</v>
      </c>
    </row>
    <row r="216" spans="1:65" s="12" customFormat="1" ht="22.9" customHeight="1">
      <c r="B216" s="174"/>
      <c r="C216" s="175"/>
      <c r="D216" s="176" t="s">
        <v>73</v>
      </c>
      <c r="E216" s="188" t="s">
        <v>437</v>
      </c>
      <c r="F216" s="188" t="s">
        <v>438</v>
      </c>
      <c r="G216" s="175"/>
      <c r="H216" s="175"/>
      <c r="I216" s="178"/>
      <c r="J216" s="189">
        <f>BK216</f>
        <v>0</v>
      </c>
      <c r="K216" s="175"/>
      <c r="L216" s="180"/>
      <c r="M216" s="181"/>
      <c r="N216" s="182"/>
      <c r="O216" s="182"/>
      <c r="P216" s="183">
        <f>SUM(P217:P238)</f>
        <v>0</v>
      </c>
      <c r="Q216" s="182"/>
      <c r="R216" s="183">
        <f>SUM(R217:R238)</f>
        <v>0.23357928</v>
      </c>
      <c r="S216" s="182"/>
      <c r="T216" s="184">
        <f>SUM(T217:T238)</f>
        <v>0</v>
      </c>
      <c r="AR216" s="185" t="s">
        <v>84</v>
      </c>
      <c r="AT216" s="186" t="s">
        <v>73</v>
      </c>
      <c r="AU216" s="186" t="s">
        <v>82</v>
      </c>
      <c r="AY216" s="185" t="s">
        <v>138</v>
      </c>
      <c r="BK216" s="187">
        <f>SUM(BK217:BK238)</f>
        <v>0</v>
      </c>
    </row>
    <row r="217" spans="1:65" s="2" customFormat="1" ht="16.5" customHeight="1">
      <c r="A217" s="36"/>
      <c r="B217" s="37"/>
      <c r="C217" s="190" t="s">
        <v>439</v>
      </c>
      <c r="D217" s="190" t="s">
        <v>140</v>
      </c>
      <c r="E217" s="191" t="s">
        <v>440</v>
      </c>
      <c r="F217" s="192" t="s">
        <v>441</v>
      </c>
      <c r="G217" s="193" t="s">
        <v>143</v>
      </c>
      <c r="H217" s="194">
        <v>166.012</v>
      </c>
      <c r="I217" s="195"/>
      <c r="J217" s="196">
        <f>ROUND(I217*H217,2)</f>
        <v>0</v>
      </c>
      <c r="K217" s="197"/>
      <c r="L217" s="41"/>
      <c r="M217" s="198" t="s">
        <v>19</v>
      </c>
      <c r="N217" s="199" t="s">
        <v>45</v>
      </c>
      <c r="O217" s="66"/>
      <c r="P217" s="200">
        <f>O217*H217</f>
        <v>0</v>
      </c>
      <c r="Q217" s="200">
        <v>2.0000000000000002E-5</v>
      </c>
      <c r="R217" s="200">
        <f>Q217*H217</f>
        <v>3.3202400000000003E-3</v>
      </c>
      <c r="S217" s="200">
        <v>0</v>
      </c>
      <c r="T217" s="20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2" t="s">
        <v>205</v>
      </c>
      <c r="AT217" s="202" t="s">
        <v>140</v>
      </c>
      <c r="AU217" s="202" t="s">
        <v>84</v>
      </c>
      <c r="AY217" s="19" t="s">
        <v>138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9" t="s">
        <v>82</v>
      </c>
      <c r="BK217" s="203">
        <f>ROUND(I217*H217,2)</f>
        <v>0</v>
      </c>
      <c r="BL217" s="19" t="s">
        <v>205</v>
      </c>
      <c r="BM217" s="202" t="s">
        <v>442</v>
      </c>
    </row>
    <row r="218" spans="1:65" s="13" customFormat="1" ht="11.25">
      <c r="B218" s="204"/>
      <c r="C218" s="205"/>
      <c r="D218" s="206" t="s">
        <v>146</v>
      </c>
      <c r="E218" s="207" t="s">
        <v>19</v>
      </c>
      <c r="F218" s="208" t="s">
        <v>443</v>
      </c>
      <c r="G218" s="205"/>
      <c r="H218" s="209">
        <v>47.872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146</v>
      </c>
      <c r="AU218" s="215" t="s">
        <v>84</v>
      </c>
      <c r="AV218" s="13" t="s">
        <v>84</v>
      </c>
      <c r="AW218" s="13" t="s">
        <v>35</v>
      </c>
      <c r="AX218" s="13" t="s">
        <v>74</v>
      </c>
      <c r="AY218" s="215" t="s">
        <v>138</v>
      </c>
    </row>
    <row r="219" spans="1:65" s="13" customFormat="1" ht="11.25">
      <c r="B219" s="204"/>
      <c r="C219" s="205"/>
      <c r="D219" s="206" t="s">
        <v>146</v>
      </c>
      <c r="E219" s="207" t="s">
        <v>19</v>
      </c>
      <c r="F219" s="208" t="s">
        <v>444</v>
      </c>
      <c r="G219" s="205"/>
      <c r="H219" s="209">
        <v>23.1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146</v>
      </c>
      <c r="AU219" s="215" t="s">
        <v>84</v>
      </c>
      <c r="AV219" s="13" t="s">
        <v>84</v>
      </c>
      <c r="AW219" s="13" t="s">
        <v>35</v>
      </c>
      <c r="AX219" s="13" t="s">
        <v>74</v>
      </c>
      <c r="AY219" s="215" t="s">
        <v>138</v>
      </c>
    </row>
    <row r="220" spans="1:65" s="13" customFormat="1" ht="11.25">
      <c r="B220" s="204"/>
      <c r="C220" s="205"/>
      <c r="D220" s="206" t="s">
        <v>146</v>
      </c>
      <c r="E220" s="207" t="s">
        <v>19</v>
      </c>
      <c r="F220" s="208" t="s">
        <v>445</v>
      </c>
      <c r="G220" s="205"/>
      <c r="H220" s="209">
        <v>79.2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146</v>
      </c>
      <c r="AU220" s="215" t="s">
        <v>84</v>
      </c>
      <c r="AV220" s="13" t="s">
        <v>84</v>
      </c>
      <c r="AW220" s="13" t="s">
        <v>35</v>
      </c>
      <c r="AX220" s="13" t="s">
        <v>74</v>
      </c>
      <c r="AY220" s="215" t="s">
        <v>138</v>
      </c>
    </row>
    <row r="221" spans="1:65" s="13" customFormat="1" ht="11.25">
      <c r="B221" s="204"/>
      <c r="C221" s="205"/>
      <c r="D221" s="206" t="s">
        <v>146</v>
      </c>
      <c r="E221" s="207" t="s">
        <v>19</v>
      </c>
      <c r="F221" s="208" t="s">
        <v>446</v>
      </c>
      <c r="G221" s="205"/>
      <c r="H221" s="209">
        <v>15.84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146</v>
      </c>
      <c r="AU221" s="215" t="s">
        <v>84</v>
      </c>
      <c r="AV221" s="13" t="s">
        <v>84</v>
      </c>
      <c r="AW221" s="13" t="s">
        <v>35</v>
      </c>
      <c r="AX221" s="13" t="s">
        <v>74</v>
      </c>
      <c r="AY221" s="215" t="s">
        <v>138</v>
      </c>
    </row>
    <row r="222" spans="1:65" s="14" customFormat="1" ht="11.25">
      <c r="B222" s="216"/>
      <c r="C222" s="217"/>
      <c r="D222" s="206" t="s">
        <v>146</v>
      </c>
      <c r="E222" s="218" t="s">
        <v>19</v>
      </c>
      <c r="F222" s="219" t="s">
        <v>150</v>
      </c>
      <c r="G222" s="217"/>
      <c r="H222" s="220">
        <v>166.01200000000003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146</v>
      </c>
      <c r="AU222" s="226" t="s">
        <v>84</v>
      </c>
      <c r="AV222" s="14" t="s">
        <v>144</v>
      </c>
      <c r="AW222" s="14" t="s">
        <v>35</v>
      </c>
      <c r="AX222" s="14" t="s">
        <v>82</v>
      </c>
      <c r="AY222" s="226" t="s">
        <v>138</v>
      </c>
    </row>
    <row r="223" spans="1:65" s="2" customFormat="1" ht="21.75" customHeight="1">
      <c r="A223" s="36"/>
      <c r="B223" s="37"/>
      <c r="C223" s="190" t="s">
        <v>447</v>
      </c>
      <c r="D223" s="190" t="s">
        <v>140</v>
      </c>
      <c r="E223" s="191" t="s">
        <v>448</v>
      </c>
      <c r="F223" s="192" t="s">
        <v>449</v>
      </c>
      <c r="G223" s="193" t="s">
        <v>143</v>
      </c>
      <c r="H223" s="194">
        <v>472.25200000000001</v>
      </c>
      <c r="I223" s="195"/>
      <c r="J223" s="196">
        <f>ROUND(I223*H223,2)</f>
        <v>0</v>
      </c>
      <c r="K223" s="197"/>
      <c r="L223" s="41"/>
      <c r="M223" s="198" t="s">
        <v>19</v>
      </c>
      <c r="N223" s="199" t="s">
        <v>45</v>
      </c>
      <c r="O223" s="66"/>
      <c r="P223" s="200">
        <f>O223*H223</f>
        <v>0</v>
      </c>
      <c r="Q223" s="200">
        <v>2.2000000000000001E-4</v>
      </c>
      <c r="R223" s="200">
        <f>Q223*H223</f>
        <v>0.10389544000000001</v>
      </c>
      <c r="S223" s="200">
        <v>0</v>
      </c>
      <c r="T223" s="20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2" t="s">
        <v>205</v>
      </c>
      <c r="AT223" s="202" t="s">
        <v>140</v>
      </c>
      <c r="AU223" s="202" t="s">
        <v>84</v>
      </c>
      <c r="AY223" s="19" t="s">
        <v>138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9" t="s">
        <v>82</v>
      </c>
      <c r="BK223" s="203">
        <f>ROUND(I223*H223,2)</f>
        <v>0</v>
      </c>
      <c r="BL223" s="19" t="s">
        <v>205</v>
      </c>
      <c r="BM223" s="202" t="s">
        <v>450</v>
      </c>
    </row>
    <row r="224" spans="1:65" s="13" customFormat="1" ht="11.25">
      <c r="B224" s="204"/>
      <c r="C224" s="205"/>
      <c r="D224" s="206" t="s">
        <v>146</v>
      </c>
      <c r="E224" s="207" t="s">
        <v>19</v>
      </c>
      <c r="F224" s="208" t="s">
        <v>451</v>
      </c>
      <c r="G224" s="205"/>
      <c r="H224" s="209">
        <v>306.24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146</v>
      </c>
      <c r="AU224" s="215" t="s">
        <v>84</v>
      </c>
      <c r="AV224" s="13" t="s">
        <v>84</v>
      </c>
      <c r="AW224" s="13" t="s">
        <v>35</v>
      </c>
      <c r="AX224" s="13" t="s">
        <v>74</v>
      </c>
      <c r="AY224" s="215" t="s">
        <v>138</v>
      </c>
    </row>
    <row r="225" spans="1:65" s="13" customFormat="1" ht="11.25">
      <c r="B225" s="204"/>
      <c r="C225" s="205"/>
      <c r="D225" s="206" t="s">
        <v>146</v>
      </c>
      <c r="E225" s="207" t="s">
        <v>19</v>
      </c>
      <c r="F225" s="208" t="s">
        <v>443</v>
      </c>
      <c r="G225" s="205"/>
      <c r="H225" s="209">
        <v>47.872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146</v>
      </c>
      <c r="AU225" s="215" t="s">
        <v>84</v>
      </c>
      <c r="AV225" s="13" t="s">
        <v>84</v>
      </c>
      <c r="AW225" s="13" t="s">
        <v>35</v>
      </c>
      <c r="AX225" s="13" t="s">
        <v>74</v>
      </c>
      <c r="AY225" s="215" t="s">
        <v>138</v>
      </c>
    </row>
    <row r="226" spans="1:65" s="13" customFormat="1" ht="11.25">
      <c r="B226" s="204"/>
      <c r="C226" s="205"/>
      <c r="D226" s="206" t="s">
        <v>146</v>
      </c>
      <c r="E226" s="207" t="s">
        <v>19</v>
      </c>
      <c r="F226" s="208" t="s">
        <v>444</v>
      </c>
      <c r="G226" s="205"/>
      <c r="H226" s="209">
        <v>23.1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146</v>
      </c>
      <c r="AU226" s="215" t="s">
        <v>84</v>
      </c>
      <c r="AV226" s="13" t="s">
        <v>84</v>
      </c>
      <c r="AW226" s="13" t="s">
        <v>35</v>
      </c>
      <c r="AX226" s="13" t="s">
        <v>74</v>
      </c>
      <c r="AY226" s="215" t="s">
        <v>138</v>
      </c>
    </row>
    <row r="227" spans="1:65" s="13" customFormat="1" ht="11.25">
      <c r="B227" s="204"/>
      <c r="C227" s="205"/>
      <c r="D227" s="206" t="s">
        <v>146</v>
      </c>
      <c r="E227" s="207" t="s">
        <v>19</v>
      </c>
      <c r="F227" s="208" t="s">
        <v>445</v>
      </c>
      <c r="G227" s="205"/>
      <c r="H227" s="209">
        <v>79.2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146</v>
      </c>
      <c r="AU227" s="215" t="s">
        <v>84</v>
      </c>
      <c r="AV227" s="13" t="s">
        <v>84</v>
      </c>
      <c r="AW227" s="13" t="s">
        <v>35</v>
      </c>
      <c r="AX227" s="13" t="s">
        <v>74</v>
      </c>
      <c r="AY227" s="215" t="s">
        <v>138</v>
      </c>
    </row>
    <row r="228" spans="1:65" s="13" customFormat="1" ht="11.25">
      <c r="B228" s="204"/>
      <c r="C228" s="205"/>
      <c r="D228" s="206" t="s">
        <v>146</v>
      </c>
      <c r="E228" s="207" t="s">
        <v>19</v>
      </c>
      <c r="F228" s="208" t="s">
        <v>446</v>
      </c>
      <c r="G228" s="205"/>
      <c r="H228" s="209">
        <v>15.84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146</v>
      </c>
      <c r="AU228" s="215" t="s">
        <v>84</v>
      </c>
      <c r="AV228" s="13" t="s">
        <v>84</v>
      </c>
      <c r="AW228" s="13" t="s">
        <v>35</v>
      </c>
      <c r="AX228" s="13" t="s">
        <v>74</v>
      </c>
      <c r="AY228" s="215" t="s">
        <v>138</v>
      </c>
    </row>
    <row r="229" spans="1:65" s="14" customFormat="1" ht="11.25">
      <c r="B229" s="216"/>
      <c r="C229" s="217"/>
      <c r="D229" s="206" t="s">
        <v>146</v>
      </c>
      <c r="E229" s="218" t="s">
        <v>19</v>
      </c>
      <c r="F229" s="219" t="s">
        <v>150</v>
      </c>
      <c r="G229" s="217"/>
      <c r="H229" s="220">
        <v>472.25200000000001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146</v>
      </c>
      <c r="AU229" s="226" t="s">
        <v>84</v>
      </c>
      <c r="AV229" s="14" t="s">
        <v>144</v>
      </c>
      <c r="AW229" s="14" t="s">
        <v>35</v>
      </c>
      <c r="AX229" s="14" t="s">
        <v>82</v>
      </c>
      <c r="AY229" s="226" t="s">
        <v>138</v>
      </c>
    </row>
    <row r="230" spans="1:65" s="2" customFormat="1" ht="16.5" customHeight="1">
      <c r="A230" s="36"/>
      <c r="B230" s="37"/>
      <c r="C230" s="190" t="s">
        <v>452</v>
      </c>
      <c r="D230" s="190" t="s">
        <v>140</v>
      </c>
      <c r="E230" s="191" t="s">
        <v>453</v>
      </c>
      <c r="F230" s="192" t="s">
        <v>454</v>
      </c>
      <c r="G230" s="193" t="s">
        <v>143</v>
      </c>
      <c r="H230" s="194">
        <v>472.25200000000001</v>
      </c>
      <c r="I230" s="195"/>
      <c r="J230" s="196">
        <f>ROUND(I230*H230,2)</f>
        <v>0</v>
      </c>
      <c r="K230" s="197"/>
      <c r="L230" s="41"/>
      <c r="M230" s="198" t="s">
        <v>19</v>
      </c>
      <c r="N230" s="199" t="s">
        <v>45</v>
      </c>
      <c r="O230" s="66"/>
      <c r="P230" s="200">
        <f>O230*H230</f>
        <v>0</v>
      </c>
      <c r="Q230" s="200">
        <v>2.5000000000000001E-4</v>
      </c>
      <c r="R230" s="200">
        <f>Q230*H230</f>
        <v>0.118063</v>
      </c>
      <c r="S230" s="200">
        <v>0</v>
      </c>
      <c r="T230" s="20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2" t="s">
        <v>205</v>
      </c>
      <c r="AT230" s="202" t="s">
        <v>140</v>
      </c>
      <c r="AU230" s="202" t="s">
        <v>84</v>
      </c>
      <c r="AY230" s="19" t="s">
        <v>138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9" t="s">
        <v>82</v>
      </c>
      <c r="BK230" s="203">
        <f>ROUND(I230*H230,2)</f>
        <v>0</v>
      </c>
      <c r="BL230" s="19" t="s">
        <v>205</v>
      </c>
      <c r="BM230" s="202" t="s">
        <v>455</v>
      </c>
    </row>
    <row r="231" spans="1:65" s="13" customFormat="1" ht="11.25">
      <c r="B231" s="204"/>
      <c r="C231" s="205"/>
      <c r="D231" s="206" t="s">
        <v>146</v>
      </c>
      <c r="E231" s="207" t="s">
        <v>19</v>
      </c>
      <c r="F231" s="208" t="s">
        <v>451</v>
      </c>
      <c r="G231" s="205"/>
      <c r="H231" s="209">
        <v>306.24</v>
      </c>
      <c r="I231" s="210"/>
      <c r="J231" s="205"/>
      <c r="K231" s="205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146</v>
      </c>
      <c r="AU231" s="215" t="s">
        <v>84</v>
      </c>
      <c r="AV231" s="13" t="s">
        <v>84</v>
      </c>
      <c r="AW231" s="13" t="s">
        <v>35</v>
      </c>
      <c r="AX231" s="13" t="s">
        <v>74</v>
      </c>
      <c r="AY231" s="215" t="s">
        <v>138</v>
      </c>
    </row>
    <row r="232" spans="1:65" s="13" customFormat="1" ht="11.25">
      <c r="B232" s="204"/>
      <c r="C232" s="205"/>
      <c r="D232" s="206" t="s">
        <v>146</v>
      </c>
      <c r="E232" s="207" t="s">
        <v>19</v>
      </c>
      <c r="F232" s="208" t="s">
        <v>443</v>
      </c>
      <c r="G232" s="205"/>
      <c r="H232" s="209">
        <v>47.872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146</v>
      </c>
      <c r="AU232" s="215" t="s">
        <v>84</v>
      </c>
      <c r="AV232" s="13" t="s">
        <v>84</v>
      </c>
      <c r="AW232" s="13" t="s">
        <v>35</v>
      </c>
      <c r="AX232" s="13" t="s">
        <v>74</v>
      </c>
      <c r="AY232" s="215" t="s">
        <v>138</v>
      </c>
    </row>
    <row r="233" spans="1:65" s="13" customFormat="1" ht="11.25">
      <c r="B233" s="204"/>
      <c r="C233" s="205"/>
      <c r="D233" s="206" t="s">
        <v>146</v>
      </c>
      <c r="E233" s="207" t="s">
        <v>19</v>
      </c>
      <c r="F233" s="208" t="s">
        <v>444</v>
      </c>
      <c r="G233" s="205"/>
      <c r="H233" s="209">
        <v>23.1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146</v>
      </c>
      <c r="AU233" s="215" t="s">
        <v>84</v>
      </c>
      <c r="AV233" s="13" t="s">
        <v>84</v>
      </c>
      <c r="AW233" s="13" t="s">
        <v>35</v>
      </c>
      <c r="AX233" s="13" t="s">
        <v>74</v>
      </c>
      <c r="AY233" s="215" t="s">
        <v>138</v>
      </c>
    </row>
    <row r="234" spans="1:65" s="13" customFormat="1" ht="11.25">
      <c r="B234" s="204"/>
      <c r="C234" s="205"/>
      <c r="D234" s="206" t="s">
        <v>146</v>
      </c>
      <c r="E234" s="207" t="s">
        <v>19</v>
      </c>
      <c r="F234" s="208" t="s">
        <v>445</v>
      </c>
      <c r="G234" s="205"/>
      <c r="H234" s="209">
        <v>79.2</v>
      </c>
      <c r="I234" s="210"/>
      <c r="J234" s="205"/>
      <c r="K234" s="205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146</v>
      </c>
      <c r="AU234" s="215" t="s">
        <v>84</v>
      </c>
      <c r="AV234" s="13" t="s">
        <v>84</v>
      </c>
      <c r="AW234" s="13" t="s">
        <v>35</v>
      </c>
      <c r="AX234" s="13" t="s">
        <v>74</v>
      </c>
      <c r="AY234" s="215" t="s">
        <v>138</v>
      </c>
    </row>
    <row r="235" spans="1:65" s="13" customFormat="1" ht="11.25">
      <c r="B235" s="204"/>
      <c r="C235" s="205"/>
      <c r="D235" s="206" t="s">
        <v>146</v>
      </c>
      <c r="E235" s="207" t="s">
        <v>19</v>
      </c>
      <c r="F235" s="208" t="s">
        <v>446</v>
      </c>
      <c r="G235" s="205"/>
      <c r="H235" s="209">
        <v>15.84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146</v>
      </c>
      <c r="AU235" s="215" t="s">
        <v>84</v>
      </c>
      <c r="AV235" s="13" t="s">
        <v>84</v>
      </c>
      <c r="AW235" s="13" t="s">
        <v>35</v>
      </c>
      <c r="AX235" s="13" t="s">
        <v>74</v>
      </c>
      <c r="AY235" s="215" t="s">
        <v>138</v>
      </c>
    </row>
    <row r="236" spans="1:65" s="14" customFormat="1" ht="11.25">
      <c r="B236" s="216"/>
      <c r="C236" s="217"/>
      <c r="D236" s="206" t="s">
        <v>146</v>
      </c>
      <c r="E236" s="218" t="s">
        <v>19</v>
      </c>
      <c r="F236" s="219" t="s">
        <v>150</v>
      </c>
      <c r="G236" s="217"/>
      <c r="H236" s="220">
        <v>472.25200000000001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146</v>
      </c>
      <c r="AU236" s="226" t="s">
        <v>84</v>
      </c>
      <c r="AV236" s="14" t="s">
        <v>144</v>
      </c>
      <c r="AW236" s="14" t="s">
        <v>35</v>
      </c>
      <c r="AX236" s="14" t="s">
        <v>82</v>
      </c>
      <c r="AY236" s="226" t="s">
        <v>138</v>
      </c>
    </row>
    <row r="237" spans="1:65" s="2" customFormat="1" ht="21.75" customHeight="1">
      <c r="A237" s="36"/>
      <c r="B237" s="37"/>
      <c r="C237" s="190" t="s">
        <v>456</v>
      </c>
      <c r="D237" s="190" t="s">
        <v>140</v>
      </c>
      <c r="E237" s="191" t="s">
        <v>457</v>
      </c>
      <c r="F237" s="192" t="s">
        <v>458</v>
      </c>
      <c r="G237" s="193" t="s">
        <v>143</v>
      </c>
      <c r="H237" s="194">
        <v>166.012</v>
      </c>
      <c r="I237" s="195"/>
      <c r="J237" s="196">
        <f>ROUND(I237*H237,2)</f>
        <v>0</v>
      </c>
      <c r="K237" s="197"/>
      <c r="L237" s="41"/>
      <c r="M237" s="198" t="s">
        <v>19</v>
      </c>
      <c r="N237" s="199" t="s">
        <v>45</v>
      </c>
      <c r="O237" s="66"/>
      <c r="P237" s="200">
        <f>O237*H237</f>
        <v>0</v>
      </c>
      <c r="Q237" s="200">
        <v>5.0000000000000002E-5</v>
      </c>
      <c r="R237" s="200">
        <f>Q237*H237</f>
        <v>8.3006E-3</v>
      </c>
      <c r="S237" s="200">
        <v>0</v>
      </c>
      <c r="T237" s="20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2" t="s">
        <v>205</v>
      </c>
      <c r="AT237" s="202" t="s">
        <v>140</v>
      </c>
      <c r="AU237" s="202" t="s">
        <v>84</v>
      </c>
      <c r="AY237" s="19" t="s">
        <v>138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9" t="s">
        <v>82</v>
      </c>
      <c r="BK237" s="203">
        <f>ROUND(I237*H237,2)</f>
        <v>0</v>
      </c>
      <c r="BL237" s="19" t="s">
        <v>205</v>
      </c>
      <c r="BM237" s="202" t="s">
        <v>459</v>
      </c>
    </row>
    <row r="238" spans="1:65" s="13" customFormat="1" ht="11.25">
      <c r="B238" s="204"/>
      <c r="C238" s="205"/>
      <c r="D238" s="206" t="s">
        <v>146</v>
      </c>
      <c r="E238" s="207" t="s">
        <v>19</v>
      </c>
      <c r="F238" s="208" t="s">
        <v>460</v>
      </c>
      <c r="G238" s="205"/>
      <c r="H238" s="209">
        <v>166.012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146</v>
      </c>
      <c r="AU238" s="215" t="s">
        <v>84</v>
      </c>
      <c r="AV238" s="13" t="s">
        <v>84</v>
      </c>
      <c r="AW238" s="13" t="s">
        <v>35</v>
      </c>
      <c r="AX238" s="13" t="s">
        <v>82</v>
      </c>
      <c r="AY238" s="215" t="s">
        <v>138</v>
      </c>
    </row>
    <row r="239" spans="1:65" s="12" customFormat="1" ht="25.9" customHeight="1">
      <c r="B239" s="174"/>
      <c r="C239" s="175"/>
      <c r="D239" s="176" t="s">
        <v>73</v>
      </c>
      <c r="E239" s="177" t="s">
        <v>74</v>
      </c>
      <c r="F239" s="177" t="s">
        <v>461</v>
      </c>
      <c r="G239" s="175"/>
      <c r="H239" s="175"/>
      <c r="I239" s="178"/>
      <c r="J239" s="179">
        <f>BK239</f>
        <v>0</v>
      </c>
      <c r="K239" s="175"/>
      <c r="L239" s="180"/>
      <c r="M239" s="181"/>
      <c r="N239" s="182"/>
      <c r="O239" s="182"/>
      <c r="P239" s="183">
        <f>SUM(P240:P245)</f>
        <v>0</v>
      </c>
      <c r="Q239" s="182"/>
      <c r="R239" s="183">
        <f>SUM(R240:R245)</f>
        <v>0</v>
      </c>
      <c r="S239" s="182"/>
      <c r="T239" s="184">
        <f>SUM(T240:T245)</f>
        <v>0</v>
      </c>
      <c r="AR239" s="185" t="s">
        <v>82</v>
      </c>
      <c r="AT239" s="186" t="s">
        <v>73</v>
      </c>
      <c r="AU239" s="186" t="s">
        <v>74</v>
      </c>
      <c r="AY239" s="185" t="s">
        <v>138</v>
      </c>
      <c r="BK239" s="187">
        <f>SUM(BK240:BK245)</f>
        <v>0</v>
      </c>
    </row>
    <row r="240" spans="1:65" s="2" customFormat="1" ht="16.5" customHeight="1">
      <c r="A240" s="36"/>
      <c r="B240" s="37"/>
      <c r="C240" s="190" t="s">
        <v>462</v>
      </c>
      <c r="D240" s="190" t="s">
        <v>140</v>
      </c>
      <c r="E240" s="191" t="s">
        <v>463</v>
      </c>
      <c r="F240" s="192" t="s">
        <v>464</v>
      </c>
      <c r="G240" s="193" t="s">
        <v>239</v>
      </c>
      <c r="H240" s="194">
        <v>5</v>
      </c>
      <c r="I240" s="195"/>
      <c r="J240" s="196">
        <f>ROUND(I240*H240,2)</f>
        <v>0</v>
      </c>
      <c r="K240" s="197"/>
      <c r="L240" s="41"/>
      <c r="M240" s="198" t="s">
        <v>19</v>
      </c>
      <c r="N240" s="199" t="s">
        <v>45</v>
      </c>
      <c r="O240" s="66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2" t="s">
        <v>144</v>
      </c>
      <c r="AT240" s="202" t="s">
        <v>140</v>
      </c>
      <c r="AU240" s="202" t="s">
        <v>82</v>
      </c>
      <c r="AY240" s="19" t="s">
        <v>138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9" t="s">
        <v>82</v>
      </c>
      <c r="BK240" s="203">
        <f>ROUND(I240*H240,2)</f>
        <v>0</v>
      </c>
      <c r="BL240" s="19" t="s">
        <v>144</v>
      </c>
      <c r="BM240" s="202" t="s">
        <v>465</v>
      </c>
    </row>
    <row r="241" spans="1:65" s="2" customFormat="1" ht="78">
      <c r="A241" s="36"/>
      <c r="B241" s="37"/>
      <c r="C241" s="38"/>
      <c r="D241" s="206" t="s">
        <v>178</v>
      </c>
      <c r="E241" s="38"/>
      <c r="F241" s="238" t="s">
        <v>466</v>
      </c>
      <c r="G241" s="38"/>
      <c r="H241" s="38"/>
      <c r="I241" s="110"/>
      <c r="J241" s="38"/>
      <c r="K241" s="38"/>
      <c r="L241" s="41"/>
      <c r="M241" s="239"/>
      <c r="N241" s="240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178</v>
      </c>
      <c r="AU241" s="19" t="s">
        <v>82</v>
      </c>
    </row>
    <row r="242" spans="1:65" s="2" customFormat="1" ht="16.5" customHeight="1">
      <c r="A242" s="36"/>
      <c r="B242" s="37"/>
      <c r="C242" s="190" t="s">
        <v>467</v>
      </c>
      <c r="D242" s="190" t="s">
        <v>140</v>
      </c>
      <c r="E242" s="191" t="s">
        <v>468</v>
      </c>
      <c r="F242" s="192" t="s">
        <v>469</v>
      </c>
      <c r="G242" s="193" t="s">
        <v>239</v>
      </c>
      <c r="H242" s="194">
        <v>3</v>
      </c>
      <c r="I242" s="195"/>
      <c r="J242" s="196">
        <f>ROUND(I242*H242,2)</f>
        <v>0</v>
      </c>
      <c r="K242" s="197"/>
      <c r="L242" s="41"/>
      <c r="M242" s="198" t="s">
        <v>19</v>
      </c>
      <c r="N242" s="199" t="s">
        <v>45</v>
      </c>
      <c r="O242" s="66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2" t="s">
        <v>144</v>
      </c>
      <c r="AT242" s="202" t="s">
        <v>140</v>
      </c>
      <c r="AU242" s="202" t="s">
        <v>82</v>
      </c>
      <c r="AY242" s="19" t="s">
        <v>138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9" t="s">
        <v>82</v>
      </c>
      <c r="BK242" s="203">
        <f>ROUND(I242*H242,2)</f>
        <v>0</v>
      </c>
      <c r="BL242" s="19" t="s">
        <v>144</v>
      </c>
      <c r="BM242" s="202" t="s">
        <v>470</v>
      </c>
    </row>
    <row r="243" spans="1:65" s="2" customFormat="1" ht="78">
      <c r="A243" s="36"/>
      <c r="B243" s="37"/>
      <c r="C243" s="38"/>
      <c r="D243" s="206" t="s">
        <v>178</v>
      </c>
      <c r="E243" s="38"/>
      <c r="F243" s="238" t="s">
        <v>471</v>
      </c>
      <c r="G243" s="38"/>
      <c r="H243" s="38"/>
      <c r="I243" s="110"/>
      <c r="J243" s="38"/>
      <c r="K243" s="38"/>
      <c r="L243" s="41"/>
      <c r="M243" s="239"/>
      <c r="N243" s="240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178</v>
      </c>
      <c r="AU243" s="19" t="s">
        <v>82</v>
      </c>
    </row>
    <row r="244" spans="1:65" s="2" customFormat="1" ht="16.5" customHeight="1">
      <c r="A244" s="36"/>
      <c r="B244" s="37"/>
      <c r="C244" s="190" t="s">
        <v>472</v>
      </c>
      <c r="D244" s="190" t="s">
        <v>140</v>
      </c>
      <c r="E244" s="191" t="s">
        <v>473</v>
      </c>
      <c r="F244" s="192" t="s">
        <v>474</v>
      </c>
      <c r="G244" s="193" t="s">
        <v>408</v>
      </c>
      <c r="H244" s="194">
        <v>1</v>
      </c>
      <c r="I244" s="195"/>
      <c r="J244" s="196">
        <f>ROUND(I244*H244,2)</f>
        <v>0</v>
      </c>
      <c r="K244" s="197"/>
      <c r="L244" s="41"/>
      <c r="M244" s="198" t="s">
        <v>19</v>
      </c>
      <c r="N244" s="199" t="s">
        <v>45</v>
      </c>
      <c r="O244" s="66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2" t="s">
        <v>144</v>
      </c>
      <c r="AT244" s="202" t="s">
        <v>140</v>
      </c>
      <c r="AU244" s="202" t="s">
        <v>82</v>
      </c>
      <c r="AY244" s="19" t="s">
        <v>138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9" t="s">
        <v>82</v>
      </c>
      <c r="BK244" s="203">
        <f>ROUND(I244*H244,2)</f>
        <v>0</v>
      </c>
      <c r="BL244" s="19" t="s">
        <v>144</v>
      </c>
      <c r="BM244" s="202" t="s">
        <v>475</v>
      </c>
    </row>
    <row r="245" spans="1:65" s="2" customFormat="1" ht="78">
      <c r="A245" s="36"/>
      <c r="B245" s="37"/>
      <c r="C245" s="38"/>
      <c r="D245" s="206" t="s">
        <v>178</v>
      </c>
      <c r="E245" s="38"/>
      <c r="F245" s="238" t="s">
        <v>471</v>
      </c>
      <c r="G245" s="38"/>
      <c r="H245" s="38"/>
      <c r="I245" s="110"/>
      <c r="J245" s="38"/>
      <c r="K245" s="38"/>
      <c r="L245" s="41"/>
      <c r="M245" s="253"/>
      <c r="N245" s="254"/>
      <c r="O245" s="255"/>
      <c r="P245" s="255"/>
      <c r="Q245" s="255"/>
      <c r="R245" s="255"/>
      <c r="S245" s="255"/>
      <c r="T245" s="25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178</v>
      </c>
      <c r="AU245" s="19" t="s">
        <v>82</v>
      </c>
    </row>
    <row r="246" spans="1:65" s="2" customFormat="1" ht="6.95" customHeight="1">
      <c r="A246" s="36"/>
      <c r="B246" s="49"/>
      <c r="C246" s="50"/>
      <c r="D246" s="50"/>
      <c r="E246" s="50"/>
      <c r="F246" s="50"/>
      <c r="G246" s="50"/>
      <c r="H246" s="50"/>
      <c r="I246" s="138"/>
      <c r="J246" s="50"/>
      <c r="K246" s="50"/>
      <c r="L246" s="41"/>
      <c r="M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</row>
  </sheetData>
  <sheetProtection algorithmName="SHA-512" hashValue="qH4rV2hiKm5YbinpThKApaSjy8yHe2eD6pPsC8EptmAtqFMWrCysTDZ/iNzgut6x1axW+nPg5cDCTDCbHdDjeQ==" saltValue="q7OEg/OVsQqRdVV6vulouWa+FIbEoWCX9eYlIfTCpxQQuiXJeQdw9rcsV577recGPjrx7VNsdtO8Lb+CCK+oow==" spinCount="100000" sheet="1" objects="1" scenarios="1" formatColumns="0" formatRows="0" autoFilter="0"/>
  <autoFilter ref="C93:K245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5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Votice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476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20. 2. 2020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103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ROUND(J95,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ROUND((SUM(BE95:BE650)),  2)</f>
        <v>0</v>
      </c>
      <c r="G33" s="36"/>
      <c r="H33" s="36"/>
      <c r="I33" s="127">
        <v>0.21</v>
      </c>
      <c r="J33" s="126">
        <f>ROUND(((SUM(BE95:BE650))*I33),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ROUND((SUM(BF95:BF650)),  2)</f>
        <v>0</v>
      </c>
      <c r="G34" s="36"/>
      <c r="H34" s="36"/>
      <c r="I34" s="127">
        <v>0.15</v>
      </c>
      <c r="J34" s="126">
        <f>ROUND(((SUM(BF95:BF650))*I34),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ROUND((SUM(BG95:BG650)),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ROUND((SUM(BH95:BH650)),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ROUND((SUM(BI95:BI650)),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Votice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SO.02 - Oprava vnějšího pláště budovy a oplechování střechy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Votice</v>
      </c>
      <c r="G52" s="38"/>
      <c r="H52" s="38"/>
      <c r="I52" s="113" t="s">
        <v>23</v>
      </c>
      <c r="J52" s="61" t="str">
        <f>IF(J12="","",J12)</f>
        <v>20. 2. 2020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K. Svobodová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105</v>
      </c>
      <c r="D57" s="143"/>
      <c r="E57" s="143"/>
      <c r="F57" s="143"/>
      <c r="G57" s="143"/>
      <c r="H57" s="143"/>
      <c r="I57" s="144"/>
      <c r="J57" s="145" t="s">
        <v>106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J95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7"/>
      <c r="C60" s="148"/>
      <c r="D60" s="149" t="s">
        <v>108</v>
      </c>
      <c r="E60" s="150"/>
      <c r="F60" s="150"/>
      <c r="G60" s="150"/>
      <c r="H60" s="150"/>
      <c r="I60" s="151"/>
      <c r="J60" s="152">
        <f>J96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477</v>
      </c>
      <c r="E61" s="157"/>
      <c r="F61" s="157"/>
      <c r="G61" s="157"/>
      <c r="H61" s="157"/>
      <c r="I61" s="158"/>
      <c r="J61" s="159">
        <f>J97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111</v>
      </c>
      <c r="E62" s="157"/>
      <c r="F62" s="157"/>
      <c r="G62" s="157"/>
      <c r="H62" s="157"/>
      <c r="I62" s="158"/>
      <c r="J62" s="159">
        <f>J105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112</v>
      </c>
      <c r="E63" s="157"/>
      <c r="F63" s="157"/>
      <c r="G63" s="157"/>
      <c r="H63" s="157"/>
      <c r="I63" s="158"/>
      <c r="J63" s="159">
        <f>J177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113</v>
      </c>
      <c r="E64" s="157"/>
      <c r="F64" s="157"/>
      <c r="G64" s="157"/>
      <c r="H64" s="157"/>
      <c r="I64" s="158"/>
      <c r="J64" s="159">
        <f>J390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114</v>
      </c>
      <c r="E65" s="157"/>
      <c r="F65" s="157"/>
      <c r="G65" s="157"/>
      <c r="H65" s="157"/>
      <c r="I65" s="158"/>
      <c r="J65" s="159">
        <f>J396</f>
        <v>0</v>
      </c>
      <c r="K65" s="155"/>
      <c r="L65" s="160"/>
    </row>
    <row r="66" spans="1:31" s="9" customFormat="1" ht="24.95" customHeight="1">
      <c r="B66" s="147"/>
      <c r="C66" s="148"/>
      <c r="D66" s="149" t="s">
        <v>115</v>
      </c>
      <c r="E66" s="150"/>
      <c r="F66" s="150"/>
      <c r="G66" s="150"/>
      <c r="H66" s="150"/>
      <c r="I66" s="151"/>
      <c r="J66" s="152">
        <f>J398</f>
        <v>0</v>
      </c>
      <c r="K66" s="148"/>
      <c r="L66" s="153"/>
    </row>
    <row r="67" spans="1:31" s="10" customFormat="1" ht="19.899999999999999" customHeight="1">
      <c r="B67" s="154"/>
      <c r="C67" s="155"/>
      <c r="D67" s="156" t="s">
        <v>478</v>
      </c>
      <c r="E67" s="157"/>
      <c r="F67" s="157"/>
      <c r="G67" s="157"/>
      <c r="H67" s="157"/>
      <c r="I67" s="158"/>
      <c r="J67" s="159">
        <f>J399</f>
        <v>0</v>
      </c>
      <c r="K67" s="155"/>
      <c r="L67" s="160"/>
    </row>
    <row r="68" spans="1:31" s="10" customFormat="1" ht="19.899999999999999" customHeight="1">
      <c r="B68" s="154"/>
      <c r="C68" s="155"/>
      <c r="D68" s="156" t="s">
        <v>117</v>
      </c>
      <c r="E68" s="157"/>
      <c r="F68" s="157"/>
      <c r="G68" s="157"/>
      <c r="H68" s="157"/>
      <c r="I68" s="158"/>
      <c r="J68" s="159">
        <f>J410</f>
        <v>0</v>
      </c>
      <c r="K68" s="155"/>
      <c r="L68" s="160"/>
    </row>
    <row r="69" spans="1:31" s="10" customFormat="1" ht="19.899999999999999" customHeight="1">
      <c r="B69" s="154"/>
      <c r="C69" s="155"/>
      <c r="D69" s="156" t="s">
        <v>118</v>
      </c>
      <c r="E69" s="157"/>
      <c r="F69" s="157"/>
      <c r="G69" s="157"/>
      <c r="H69" s="157"/>
      <c r="I69" s="158"/>
      <c r="J69" s="159">
        <f>J412</f>
        <v>0</v>
      </c>
      <c r="K69" s="155"/>
      <c r="L69" s="160"/>
    </row>
    <row r="70" spans="1:31" s="10" customFormat="1" ht="19.899999999999999" customHeight="1">
      <c r="B70" s="154"/>
      <c r="C70" s="155"/>
      <c r="D70" s="156" t="s">
        <v>119</v>
      </c>
      <c r="E70" s="157"/>
      <c r="F70" s="157"/>
      <c r="G70" s="157"/>
      <c r="H70" s="157"/>
      <c r="I70" s="158"/>
      <c r="J70" s="159">
        <f>J505</f>
        <v>0</v>
      </c>
      <c r="K70" s="155"/>
      <c r="L70" s="160"/>
    </row>
    <row r="71" spans="1:31" s="10" customFormat="1" ht="19.899999999999999" customHeight="1">
      <c r="B71" s="154"/>
      <c r="C71" s="155"/>
      <c r="D71" s="156" t="s">
        <v>479</v>
      </c>
      <c r="E71" s="157"/>
      <c r="F71" s="157"/>
      <c r="G71" s="157"/>
      <c r="H71" s="157"/>
      <c r="I71" s="158"/>
      <c r="J71" s="159">
        <f>J508</f>
        <v>0</v>
      </c>
      <c r="K71" s="155"/>
      <c r="L71" s="160"/>
    </row>
    <row r="72" spans="1:31" s="10" customFormat="1" ht="19.899999999999999" customHeight="1">
      <c r="B72" s="154"/>
      <c r="C72" s="155"/>
      <c r="D72" s="156" t="s">
        <v>120</v>
      </c>
      <c r="E72" s="157"/>
      <c r="F72" s="157"/>
      <c r="G72" s="157"/>
      <c r="H72" s="157"/>
      <c r="I72" s="158"/>
      <c r="J72" s="159">
        <f>J613</f>
        <v>0</v>
      </c>
      <c r="K72" s="155"/>
      <c r="L72" s="160"/>
    </row>
    <row r="73" spans="1:31" s="10" customFormat="1" ht="19.899999999999999" customHeight="1">
      <c r="B73" s="154"/>
      <c r="C73" s="155"/>
      <c r="D73" s="156" t="s">
        <v>121</v>
      </c>
      <c r="E73" s="157"/>
      <c r="F73" s="157"/>
      <c r="G73" s="157"/>
      <c r="H73" s="157"/>
      <c r="I73" s="158"/>
      <c r="J73" s="159">
        <f>J632</f>
        <v>0</v>
      </c>
      <c r="K73" s="155"/>
      <c r="L73" s="160"/>
    </row>
    <row r="74" spans="1:31" s="9" customFormat="1" ht="24.95" customHeight="1">
      <c r="B74" s="147"/>
      <c r="C74" s="148"/>
      <c r="D74" s="149" t="s">
        <v>480</v>
      </c>
      <c r="E74" s="150"/>
      <c r="F74" s="150"/>
      <c r="G74" s="150"/>
      <c r="H74" s="150"/>
      <c r="I74" s="151"/>
      <c r="J74" s="152">
        <f>J648</f>
        <v>0</v>
      </c>
      <c r="K74" s="148"/>
      <c r="L74" s="153"/>
    </row>
    <row r="75" spans="1:31" s="10" customFormat="1" ht="19.899999999999999" customHeight="1">
      <c r="B75" s="154"/>
      <c r="C75" s="155"/>
      <c r="D75" s="156" t="s">
        <v>481</v>
      </c>
      <c r="E75" s="157"/>
      <c r="F75" s="157"/>
      <c r="G75" s="157"/>
      <c r="H75" s="157"/>
      <c r="I75" s="158"/>
      <c r="J75" s="159">
        <f>J649</f>
        <v>0</v>
      </c>
      <c r="K75" s="155"/>
      <c r="L75" s="160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110"/>
      <c r="J76" s="38"/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138"/>
      <c r="J77" s="50"/>
      <c r="K77" s="50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63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141"/>
      <c r="J81" s="52"/>
      <c r="K81" s="52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24.95" customHeight="1">
      <c r="A82" s="36"/>
      <c r="B82" s="37"/>
      <c r="C82" s="25" t="s">
        <v>123</v>
      </c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6.5" customHeight="1">
      <c r="A85" s="36"/>
      <c r="B85" s="37"/>
      <c r="C85" s="38"/>
      <c r="D85" s="38"/>
      <c r="E85" s="398" t="str">
        <f>E7</f>
        <v>Votice ON - oprava</v>
      </c>
      <c r="F85" s="399"/>
      <c r="G85" s="399"/>
      <c r="H85" s="399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101</v>
      </c>
      <c r="D86" s="38"/>
      <c r="E86" s="38"/>
      <c r="F86" s="38"/>
      <c r="G86" s="38"/>
      <c r="H86" s="38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51" t="str">
        <f>E9</f>
        <v>SO.02 - Oprava vnějšího pláště budovy a oplechování střechy</v>
      </c>
      <c r="F87" s="400"/>
      <c r="G87" s="400"/>
      <c r="H87" s="400"/>
      <c r="I87" s="110"/>
      <c r="J87" s="38"/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10"/>
      <c r="J88" s="38"/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F12</f>
        <v>Votice</v>
      </c>
      <c r="G89" s="38"/>
      <c r="H89" s="38"/>
      <c r="I89" s="113" t="s">
        <v>23</v>
      </c>
      <c r="J89" s="61" t="str">
        <f>IF(J12="","",J12)</f>
        <v>20. 2. 2020</v>
      </c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10"/>
      <c r="J90" s="38"/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25</v>
      </c>
      <c r="D91" s="38"/>
      <c r="E91" s="38"/>
      <c r="F91" s="29" t="str">
        <f>E15</f>
        <v>Správa železnic, státní organizace</v>
      </c>
      <c r="G91" s="38"/>
      <c r="H91" s="38"/>
      <c r="I91" s="113" t="s">
        <v>33</v>
      </c>
      <c r="J91" s="34" t="str">
        <f>E21</f>
        <v xml:space="preserve"> </v>
      </c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31</v>
      </c>
      <c r="D92" s="38"/>
      <c r="E92" s="38"/>
      <c r="F92" s="29" t="str">
        <f>IF(E18="","",E18)</f>
        <v>Vyplň údaj</v>
      </c>
      <c r="G92" s="38"/>
      <c r="H92" s="38"/>
      <c r="I92" s="113" t="s">
        <v>36</v>
      </c>
      <c r="J92" s="34" t="str">
        <f>E24</f>
        <v>K. Svobodová</v>
      </c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110"/>
      <c r="J93" s="38"/>
      <c r="K93" s="38"/>
      <c r="L93" s="11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61"/>
      <c r="B94" s="162"/>
      <c r="C94" s="163" t="s">
        <v>124</v>
      </c>
      <c r="D94" s="164" t="s">
        <v>59</v>
      </c>
      <c r="E94" s="164" t="s">
        <v>55</v>
      </c>
      <c r="F94" s="164" t="s">
        <v>56</v>
      </c>
      <c r="G94" s="164" t="s">
        <v>125</v>
      </c>
      <c r="H94" s="164" t="s">
        <v>126</v>
      </c>
      <c r="I94" s="165" t="s">
        <v>127</v>
      </c>
      <c r="J94" s="166" t="s">
        <v>106</v>
      </c>
      <c r="K94" s="167" t="s">
        <v>128</v>
      </c>
      <c r="L94" s="168"/>
      <c r="M94" s="70" t="s">
        <v>19</v>
      </c>
      <c r="N94" s="71" t="s">
        <v>44</v>
      </c>
      <c r="O94" s="71" t="s">
        <v>129</v>
      </c>
      <c r="P94" s="71" t="s">
        <v>130</v>
      </c>
      <c r="Q94" s="71" t="s">
        <v>131</v>
      </c>
      <c r="R94" s="71" t="s">
        <v>132</v>
      </c>
      <c r="S94" s="71" t="s">
        <v>133</v>
      </c>
      <c r="T94" s="72" t="s">
        <v>134</v>
      </c>
      <c r="U94" s="161"/>
      <c r="V94" s="161"/>
      <c r="W94" s="161"/>
      <c r="X94" s="161"/>
      <c r="Y94" s="161"/>
      <c r="Z94" s="161"/>
      <c r="AA94" s="161"/>
      <c r="AB94" s="161"/>
      <c r="AC94" s="161"/>
      <c r="AD94" s="161"/>
      <c r="AE94" s="161"/>
    </row>
    <row r="95" spans="1:63" s="2" customFormat="1" ht="22.9" customHeight="1">
      <c r="A95" s="36"/>
      <c r="B95" s="37"/>
      <c r="C95" s="77" t="s">
        <v>135</v>
      </c>
      <c r="D95" s="38"/>
      <c r="E95" s="38"/>
      <c r="F95" s="38"/>
      <c r="G95" s="38"/>
      <c r="H95" s="38"/>
      <c r="I95" s="110"/>
      <c r="J95" s="169">
        <f>BK95</f>
        <v>0</v>
      </c>
      <c r="K95" s="38"/>
      <c r="L95" s="41"/>
      <c r="M95" s="73"/>
      <c r="N95" s="170"/>
      <c r="O95" s="74"/>
      <c r="P95" s="171">
        <f>P96+P398+P648</f>
        <v>0</v>
      </c>
      <c r="Q95" s="74"/>
      <c r="R95" s="171">
        <f>R96+R398+R648</f>
        <v>40.839438969999996</v>
      </c>
      <c r="S95" s="74"/>
      <c r="T95" s="172">
        <f>T96+T398+T648</f>
        <v>6.6220397999999996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73</v>
      </c>
      <c r="AU95" s="19" t="s">
        <v>107</v>
      </c>
      <c r="BK95" s="173">
        <f>BK96+BK398+BK648</f>
        <v>0</v>
      </c>
    </row>
    <row r="96" spans="1:63" s="12" customFormat="1" ht="25.9" customHeight="1">
      <c r="B96" s="174"/>
      <c r="C96" s="175"/>
      <c r="D96" s="176" t="s">
        <v>73</v>
      </c>
      <c r="E96" s="177" t="s">
        <v>136</v>
      </c>
      <c r="F96" s="177" t="s">
        <v>137</v>
      </c>
      <c r="G96" s="175"/>
      <c r="H96" s="175"/>
      <c r="I96" s="178"/>
      <c r="J96" s="179">
        <f>BK96</f>
        <v>0</v>
      </c>
      <c r="K96" s="175"/>
      <c r="L96" s="180"/>
      <c r="M96" s="181"/>
      <c r="N96" s="182"/>
      <c r="O96" s="182"/>
      <c r="P96" s="183">
        <f>P97+P105+P177+P390+P396</f>
        <v>0</v>
      </c>
      <c r="Q96" s="182"/>
      <c r="R96" s="183">
        <f>R97+R105+R177+R390+R396</f>
        <v>38.056774969999999</v>
      </c>
      <c r="S96" s="182"/>
      <c r="T96" s="184">
        <f>T97+T105+T177+T390+T396</f>
        <v>5.5411279999999996</v>
      </c>
      <c r="AR96" s="185" t="s">
        <v>82</v>
      </c>
      <c r="AT96" s="186" t="s">
        <v>73</v>
      </c>
      <c r="AU96" s="186" t="s">
        <v>74</v>
      </c>
      <c r="AY96" s="185" t="s">
        <v>138</v>
      </c>
      <c r="BK96" s="187">
        <f>BK97+BK105+BK177+BK390+BK396</f>
        <v>0</v>
      </c>
    </row>
    <row r="97" spans="1:65" s="12" customFormat="1" ht="22.9" customHeight="1">
      <c r="B97" s="174"/>
      <c r="C97" s="175"/>
      <c r="D97" s="176" t="s">
        <v>73</v>
      </c>
      <c r="E97" s="188" t="s">
        <v>154</v>
      </c>
      <c r="F97" s="188" t="s">
        <v>482</v>
      </c>
      <c r="G97" s="175"/>
      <c r="H97" s="175"/>
      <c r="I97" s="178"/>
      <c r="J97" s="189">
        <f>BK97</f>
        <v>0</v>
      </c>
      <c r="K97" s="175"/>
      <c r="L97" s="180"/>
      <c r="M97" s="181"/>
      <c r="N97" s="182"/>
      <c r="O97" s="182"/>
      <c r="P97" s="183">
        <f>SUM(P98:P104)</f>
        <v>0</v>
      </c>
      <c r="Q97" s="182"/>
      <c r="R97" s="183">
        <f>SUM(R98:R104)</f>
        <v>6.7082846600000003</v>
      </c>
      <c r="S97" s="182"/>
      <c r="T97" s="184">
        <f>SUM(T98:T104)</f>
        <v>0</v>
      </c>
      <c r="AR97" s="185" t="s">
        <v>82</v>
      </c>
      <c r="AT97" s="186" t="s">
        <v>73</v>
      </c>
      <c r="AU97" s="186" t="s">
        <v>82</v>
      </c>
      <c r="AY97" s="185" t="s">
        <v>138</v>
      </c>
      <c r="BK97" s="187">
        <f>SUM(BK98:BK104)</f>
        <v>0</v>
      </c>
    </row>
    <row r="98" spans="1:65" s="2" customFormat="1" ht="21.75" customHeight="1">
      <c r="A98" s="36"/>
      <c r="B98" s="37"/>
      <c r="C98" s="190" t="s">
        <v>82</v>
      </c>
      <c r="D98" s="190" t="s">
        <v>140</v>
      </c>
      <c r="E98" s="191" t="s">
        <v>483</v>
      </c>
      <c r="F98" s="192" t="s">
        <v>484</v>
      </c>
      <c r="G98" s="193" t="s">
        <v>143</v>
      </c>
      <c r="H98" s="194">
        <v>2.544</v>
      </c>
      <c r="I98" s="195"/>
      <c r="J98" s="196">
        <f>ROUND(I98*H98,2)</f>
        <v>0</v>
      </c>
      <c r="K98" s="197"/>
      <c r="L98" s="41"/>
      <c r="M98" s="198" t="s">
        <v>19</v>
      </c>
      <c r="N98" s="199" t="s">
        <v>45</v>
      </c>
      <c r="O98" s="66"/>
      <c r="P98" s="200">
        <f>O98*H98</f>
        <v>0</v>
      </c>
      <c r="Q98" s="200">
        <v>0.17663999999999999</v>
      </c>
      <c r="R98" s="200">
        <f>Q98*H98</f>
        <v>0.44937215999999996</v>
      </c>
      <c r="S98" s="200">
        <v>0</v>
      </c>
      <c r="T98" s="20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2" t="s">
        <v>144</v>
      </c>
      <c r="AT98" s="202" t="s">
        <v>140</v>
      </c>
      <c r="AU98" s="202" t="s">
        <v>84</v>
      </c>
      <c r="AY98" s="19" t="s">
        <v>138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9" t="s">
        <v>82</v>
      </c>
      <c r="BK98" s="203">
        <f>ROUND(I98*H98,2)</f>
        <v>0</v>
      </c>
      <c r="BL98" s="19" t="s">
        <v>144</v>
      </c>
      <c r="BM98" s="202" t="s">
        <v>485</v>
      </c>
    </row>
    <row r="99" spans="1:65" s="13" customFormat="1" ht="11.25">
      <c r="B99" s="204"/>
      <c r="C99" s="205"/>
      <c r="D99" s="206" t="s">
        <v>146</v>
      </c>
      <c r="E99" s="207" t="s">
        <v>19</v>
      </c>
      <c r="F99" s="208" t="s">
        <v>486</v>
      </c>
      <c r="G99" s="205"/>
      <c r="H99" s="209">
        <v>2.544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146</v>
      </c>
      <c r="AU99" s="215" t="s">
        <v>84</v>
      </c>
      <c r="AV99" s="13" t="s">
        <v>84</v>
      </c>
      <c r="AW99" s="13" t="s">
        <v>35</v>
      </c>
      <c r="AX99" s="13" t="s">
        <v>82</v>
      </c>
      <c r="AY99" s="215" t="s">
        <v>138</v>
      </c>
    </row>
    <row r="100" spans="1:65" s="2" customFormat="1" ht="21.75" customHeight="1">
      <c r="A100" s="36"/>
      <c r="B100" s="37"/>
      <c r="C100" s="190" t="s">
        <v>84</v>
      </c>
      <c r="D100" s="190" t="s">
        <v>140</v>
      </c>
      <c r="E100" s="191" t="s">
        <v>487</v>
      </c>
      <c r="F100" s="192" t="s">
        <v>488</v>
      </c>
      <c r="G100" s="193" t="s">
        <v>489</v>
      </c>
      <c r="H100" s="194">
        <v>1</v>
      </c>
      <c r="I100" s="195"/>
      <c r="J100" s="196">
        <f>ROUND(I100*H100,2)</f>
        <v>0</v>
      </c>
      <c r="K100" s="197"/>
      <c r="L100" s="41"/>
      <c r="M100" s="198" t="s">
        <v>19</v>
      </c>
      <c r="N100" s="199" t="s">
        <v>45</v>
      </c>
      <c r="O100" s="66"/>
      <c r="P100" s="200">
        <f>O100*H100</f>
        <v>0</v>
      </c>
      <c r="Q100" s="200">
        <v>2.1240000000000001</v>
      </c>
      <c r="R100" s="200">
        <f>Q100*H100</f>
        <v>2.1240000000000001</v>
      </c>
      <c r="S100" s="200">
        <v>0</v>
      </c>
      <c r="T100" s="20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2" t="s">
        <v>144</v>
      </c>
      <c r="AT100" s="202" t="s">
        <v>140</v>
      </c>
      <c r="AU100" s="202" t="s">
        <v>84</v>
      </c>
      <c r="AY100" s="19" t="s">
        <v>138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9" t="s">
        <v>82</v>
      </c>
      <c r="BK100" s="203">
        <f>ROUND(I100*H100,2)</f>
        <v>0</v>
      </c>
      <c r="BL100" s="19" t="s">
        <v>144</v>
      </c>
      <c r="BM100" s="202" t="s">
        <v>490</v>
      </c>
    </row>
    <row r="101" spans="1:65" s="2" customFormat="1" ht="16.5" customHeight="1">
      <c r="A101" s="36"/>
      <c r="B101" s="37"/>
      <c r="C101" s="190" t="s">
        <v>154</v>
      </c>
      <c r="D101" s="190" t="s">
        <v>140</v>
      </c>
      <c r="E101" s="191" t="s">
        <v>491</v>
      </c>
      <c r="F101" s="192" t="s">
        <v>492</v>
      </c>
      <c r="G101" s="193" t="s">
        <v>408</v>
      </c>
      <c r="H101" s="194">
        <v>1</v>
      </c>
      <c r="I101" s="195"/>
      <c r="J101" s="196">
        <f>ROUND(I101*H101,2)</f>
        <v>0</v>
      </c>
      <c r="K101" s="197"/>
      <c r="L101" s="41"/>
      <c r="M101" s="198" t="s">
        <v>19</v>
      </c>
      <c r="N101" s="199" t="s">
        <v>45</v>
      </c>
      <c r="O101" s="66"/>
      <c r="P101" s="200">
        <f>O101*H101</f>
        <v>0</v>
      </c>
      <c r="Q101" s="200">
        <v>1.8702000000000001</v>
      </c>
      <c r="R101" s="200">
        <f>Q101*H101</f>
        <v>1.8702000000000001</v>
      </c>
      <c r="S101" s="200">
        <v>0</v>
      </c>
      <c r="T101" s="20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2" t="s">
        <v>144</v>
      </c>
      <c r="AT101" s="202" t="s">
        <v>140</v>
      </c>
      <c r="AU101" s="202" t="s">
        <v>84</v>
      </c>
      <c r="AY101" s="19" t="s">
        <v>138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9" t="s">
        <v>82</v>
      </c>
      <c r="BK101" s="203">
        <f>ROUND(I101*H101,2)</f>
        <v>0</v>
      </c>
      <c r="BL101" s="19" t="s">
        <v>144</v>
      </c>
      <c r="BM101" s="202" t="s">
        <v>493</v>
      </c>
    </row>
    <row r="102" spans="1:65" s="2" customFormat="1" ht="16.5" customHeight="1">
      <c r="A102" s="36"/>
      <c r="B102" s="37"/>
      <c r="C102" s="190" t="s">
        <v>144</v>
      </c>
      <c r="D102" s="190" t="s">
        <v>140</v>
      </c>
      <c r="E102" s="191" t="s">
        <v>494</v>
      </c>
      <c r="F102" s="192" t="s">
        <v>495</v>
      </c>
      <c r="G102" s="193" t="s">
        <v>489</v>
      </c>
      <c r="H102" s="194">
        <v>1</v>
      </c>
      <c r="I102" s="195"/>
      <c r="J102" s="196">
        <f>ROUND(I102*H102,2)</f>
        <v>0</v>
      </c>
      <c r="K102" s="197"/>
      <c r="L102" s="41"/>
      <c r="M102" s="198" t="s">
        <v>19</v>
      </c>
      <c r="N102" s="199" t="s">
        <v>45</v>
      </c>
      <c r="O102" s="66"/>
      <c r="P102" s="200">
        <f>O102*H102</f>
        <v>0</v>
      </c>
      <c r="Q102" s="200">
        <v>1.9085000000000001</v>
      </c>
      <c r="R102" s="200">
        <f>Q102*H102</f>
        <v>1.9085000000000001</v>
      </c>
      <c r="S102" s="200">
        <v>0</v>
      </c>
      <c r="T102" s="20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2" t="s">
        <v>144</v>
      </c>
      <c r="AT102" s="202" t="s">
        <v>140</v>
      </c>
      <c r="AU102" s="202" t="s">
        <v>84</v>
      </c>
      <c r="AY102" s="19" t="s">
        <v>138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9" t="s">
        <v>82</v>
      </c>
      <c r="BK102" s="203">
        <f>ROUND(I102*H102,2)</f>
        <v>0</v>
      </c>
      <c r="BL102" s="19" t="s">
        <v>144</v>
      </c>
      <c r="BM102" s="202" t="s">
        <v>496</v>
      </c>
    </row>
    <row r="103" spans="1:65" s="2" customFormat="1" ht="21.75" customHeight="1">
      <c r="A103" s="36"/>
      <c r="B103" s="37"/>
      <c r="C103" s="190" t="s">
        <v>160</v>
      </c>
      <c r="D103" s="190" t="s">
        <v>140</v>
      </c>
      <c r="E103" s="191" t="s">
        <v>497</v>
      </c>
      <c r="F103" s="192" t="s">
        <v>498</v>
      </c>
      <c r="G103" s="193" t="s">
        <v>143</v>
      </c>
      <c r="H103" s="194">
        <v>3.45</v>
      </c>
      <c r="I103" s="195"/>
      <c r="J103" s="196">
        <f>ROUND(I103*H103,2)</f>
        <v>0</v>
      </c>
      <c r="K103" s="197"/>
      <c r="L103" s="41"/>
      <c r="M103" s="198" t="s">
        <v>19</v>
      </c>
      <c r="N103" s="199" t="s">
        <v>45</v>
      </c>
      <c r="O103" s="66"/>
      <c r="P103" s="200">
        <f>O103*H103</f>
        <v>0</v>
      </c>
      <c r="Q103" s="200">
        <v>0.10324999999999999</v>
      </c>
      <c r="R103" s="200">
        <f>Q103*H103</f>
        <v>0.35621249999999999</v>
      </c>
      <c r="S103" s="200">
        <v>0</v>
      </c>
      <c r="T103" s="20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2" t="s">
        <v>144</v>
      </c>
      <c r="AT103" s="202" t="s">
        <v>140</v>
      </c>
      <c r="AU103" s="202" t="s">
        <v>84</v>
      </c>
      <c r="AY103" s="19" t="s">
        <v>138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9" t="s">
        <v>82</v>
      </c>
      <c r="BK103" s="203">
        <f>ROUND(I103*H103,2)</f>
        <v>0</v>
      </c>
      <c r="BL103" s="19" t="s">
        <v>144</v>
      </c>
      <c r="BM103" s="202" t="s">
        <v>499</v>
      </c>
    </row>
    <row r="104" spans="1:65" s="13" customFormat="1" ht="11.25">
      <c r="B104" s="204"/>
      <c r="C104" s="205"/>
      <c r="D104" s="206" t="s">
        <v>146</v>
      </c>
      <c r="E104" s="207" t="s">
        <v>19</v>
      </c>
      <c r="F104" s="208" t="s">
        <v>500</v>
      </c>
      <c r="G104" s="205"/>
      <c r="H104" s="209">
        <v>3.45</v>
      </c>
      <c r="I104" s="210"/>
      <c r="J104" s="205"/>
      <c r="K104" s="205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146</v>
      </c>
      <c r="AU104" s="215" t="s">
        <v>84</v>
      </c>
      <c r="AV104" s="13" t="s">
        <v>84</v>
      </c>
      <c r="AW104" s="13" t="s">
        <v>35</v>
      </c>
      <c r="AX104" s="13" t="s">
        <v>82</v>
      </c>
      <c r="AY104" s="215" t="s">
        <v>138</v>
      </c>
    </row>
    <row r="105" spans="1:65" s="12" customFormat="1" ht="22.9" customHeight="1">
      <c r="B105" s="174"/>
      <c r="C105" s="175"/>
      <c r="D105" s="176" t="s">
        <v>73</v>
      </c>
      <c r="E105" s="188" t="s">
        <v>168</v>
      </c>
      <c r="F105" s="188" t="s">
        <v>180</v>
      </c>
      <c r="G105" s="175"/>
      <c r="H105" s="175"/>
      <c r="I105" s="178"/>
      <c r="J105" s="189">
        <f>BK105</f>
        <v>0</v>
      </c>
      <c r="K105" s="175"/>
      <c r="L105" s="180"/>
      <c r="M105" s="181"/>
      <c r="N105" s="182"/>
      <c r="O105" s="182"/>
      <c r="P105" s="183">
        <f>SUM(P106:P176)</f>
        <v>0</v>
      </c>
      <c r="Q105" s="182"/>
      <c r="R105" s="183">
        <f>SUM(R106:R176)</f>
        <v>31.348490309999999</v>
      </c>
      <c r="S105" s="182"/>
      <c r="T105" s="184">
        <f>SUM(T106:T176)</f>
        <v>0</v>
      </c>
      <c r="AR105" s="185" t="s">
        <v>82</v>
      </c>
      <c r="AT105" s="186" t="s">
        <v>73</v>
      </c>
      <c r="AU105" s="186" t="s">
        <v>82</v>
      </c>
      <c r="AY105" s="185" t="s">
        <v>138</v>
      </c>
      <c r="BK105" s="187">
        <f>SUM(BK106:BK176)</f>
        <v>0</v>
      </c>
    </row>
    <row r="106" spans="1:65" s="2" customFormat="1" ht="21.75" customHeight="1">
      <c r="A106" s="36"/>
      <c r="B106" s="37"/>
      <c r="C106" s="190" t="s">
        <v>168</v>
      </c>
      <c r="D106" s="190" t="s">
        <v>140</v>
      </c>
      <c r="E106" s="191" t="s">
        <v>501</v>
      </c>
      <c r="F106" s="192" t="s">
        <v>502</v>
      </c>
      <c r="G106" s="193" t="s">
        <v>143</v>
      </c>
      <c r="H106" s="194">
        <v>488.18099999999998</v>
      </c>
      <c r="I106" s="195"/>
      <c r="J106" s="196">
        <f>ROUND(I106*H106,2)</f>
        <v>0</v>
      </c>
      <c r="K106" s="197"/>
      <c r="L106" s="41"/>
      <c r="M106" s="198" t="s">
        <v>19</v>
      </c>
      <c r="N106" s="199" t="s">
        <v>45</v>
      </c>
      <c r="O106" s="66"/>
      <c r="P106" s="200">
        <f>O106*H106</f>
        <v>0</v>
      </c>
      <c r="Q106" s="200">
        <v>4.8509999999999998E-2</v>
      </c>
      <c r="R106" s="200">
        <f>Q106*H106</f>
        <v>23.681660309999998</v>
      </c>
      <c r="S106" s="200">
        <v>0</v>
      </c>
      <c r="T106" s="20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2" t="s">
        <v>144</v>
      </c>
      <c r="AT106" s="202" t="s">
        <v>140</v>
      </c>
      <c r="AU106" s="202" t="s">
        <v>84</v>
      </c>
      <c r="AY106" s="19" t="s">
        <v>138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9" t="s">
        <v>82</v>
      </c>
      <c r="BK106" s="203">
        <f>ROUND(I106*H106,2)</f>
        <v>0</v>
      </c>
      <c r="BL106" s="19" t="s">
        <v>144</v>
      </c>
      <c r="BM106" s="202" t="s">
        <v>503</v>
      </c>
    </row>
    <row r="107" spans="1:65" s="16" customFormat="1" ht="11.25">
      <c r="B107" s="257"/>
      <c r="C107" s="258"/>
      <c r="D107" s="206" t="s">
        <v>146</v>
      </c>
      <c r="E107" s="259" t="s">
        <v>19</v>
      </c>
      <c r="F107" s="260" t="s">
        <v>504</v>
      </c>
      <c r="G107" s="258"/>
      <c r="H107" s="259" t="s">
        <v>19</v>
      </c>
      <c r="I107" s="261"/>
      <c r="J107" s="258"/>
      <c r="K107" s="258"/>
      <c r="L107" s="262"/>
      <c r="M107" s="263"/>
      <c r="N107" s="264"/>
      <c r="O107" s="264"/>
      <c r="P107" s="264"/>
      <c r="Q107" s="264"/>
      <c r="R107" s="264"/>
      <c r="S107" s="264"/>
      <c r="T107" s="265"/>
      <c r="AT107" s="266" t="s">
        <v>146</v>
      </c>
      <c r="AU107" s="266" t="s">
        <v>84</v>
      </c>
      <c r="AV107" s="16" t="s">
        <v>82</v>
      </c>
      <c r="AW107" s="16" t="s">
        <v>35</v>
      </c>
      <c r="AX107" s="16" t="s">
        <v>74</v>
      </c>
      <c r="AY107" s="266" t="s">
        <v>138</v>
      </c>
    </row>
    <row r="108" spans="1:65" s="13" customFormat="1" ht="11.25">
      <c r="B108" s="204"/>
      <c r="C108" s="205"/>
      <c r="D108" s="206" t="s">
        <v>146</v>
      </c>
      <c r="E108" s="207" t="s">
        <v>19</v>
      </c>
      <c r="F108" s="208" t="s">
        <v>505</v>
      </c>
      <c r="G108" s="205"/>
      <c r="H108" s="209">
        <v>99.084999999999994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146</v>
      </c>
      <c r="AU108" s="215" t="s">
        <v>84</v>
      </c>
      <c r="AV108" s="13" t="s">
        <v>84</v>
      </c>
      <c r="AW108" s="13" t="s">
        <v>35</v>
      </c>
      <c r="AX108" s="13" t="s">
        <v>74</v>
      </c>
      <c r="AY108" s="215" t="s">
        <v>138</v>
      </c>
    </row>
    <row r="109" spans="1:65" s="13" customFormat="1" ht="11.25">
      <c r="B109" s="204"/>
      <c r="C109" s="205"/>
      <c r="D109" s="206" t="s">
        <v>146</v>
      </c>
      <c r="E109" s="207" t="s">
        <v>19</v>
      </c>
      <c r="F109" s="208" t="s">
        <v>506</v>
      </c>
      <c r="G109" s="205"/>
      <c r="H109" s="209">
        <v>74.540000000000006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146</v>
      </c>
      <c r="AU109" s="215" t="s">
        <v>84</v>
      </c>
      <c r="AV109" s="13" t="s">
        <v>84</v>
      </c>
      <c r="AW109" s="13" t="s">
        <v>35</v>
      </c>
      <c r="AX109" s="13" t="s">
        <v>74</v>
      </c>
      <c r="AY109" s="215" t="s">
        <v>138</v>
      </c>
    </row>
    <row r="110" spans="1:65" s="13" customFormat="1" ht="11.25">
      <c r="B110" s="204"/>
      <c r="C110" s="205"/>
      <c r="D110" s="206" t="s">
        <v>146</v>
      </c>
      <c r="E110" s="207" t="s">
        <v>19</v>
      </c>
      <c r="F110" s="208" t="s">
        <v>507</v>
      </c>
      <c r="G110" s="205"/>
      <c r="H110" s="209">
        <v>53.76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146</v>
      </c>
      <c r="AU110" s="215" t="s">
        <v>84</v>
      </c>
      <c r="AV110" s="13" t="s">
        <v>84</v>
      </c>
      <c r="AW110" s="13" t="s">
        <v>35</v>
      </c>
      <c r="AX110" s="13" t="s">
        <v>74</v>
      </c>
      <c r="AY110" s="215" t="s">
        <v>138</v>
      </c>
    </row>
    <row r="111" spans="1:65" s="13" customFormat="1" ht="11.25">
      <c r="B111" s="204"/>
      <c r="C111" s="205"/>
      <c r="D111" s="206" t="s">
        <v>146</v>
      </c>
      <c r="E111" s="207" t="s">
        <v>19</v>
      </c>
      <c r="F111" s="208" t="s">
        <v>508</v>
      </c>
      <c r="G111" s="205"/>
      <c r="H111" s="209">
        <v>-2.347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146</v>
      </c>
      <c r="AU111" s="215" t="s">
        <v>84</v>
      </c>
      <c r="AV111" s="13" t="s">
        <v>84</v>
      </c>
      <c r="AW111" s="13" t="s">
        <v>35</v>
      </c>
      <c r="AX111" s="13" t="s">
        <v>74</v>
      </c>
      <c r="AY111" s="215" t="s">
        <v>138</v>
      </c>
    </row>
    <row r="112" spans="1:65" s="13" customFormat="1" ht="11.25">
      <c r="B112" s="204"/>
      <c r="C112" s="205"/>
      <c r="D112" s="206" t="s">
        <v>146</v>
      </c>
      <c r="E112" s="207" t="s">
        <v>19</v>
      </c>
      <c r="F112" s="208" t="s">
        <v>509</v>
      </c>
      <c r="G112" s="205"/>
      <c r="H112" s="209">
        <v>-5.28</v>
      </c>
      <c r="I112" s="210"/>
      <c r="J112" s="205"/>
      <c r="K112" s="205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146</v>
      </c>
      <c r="AU112" s="215" t="s">
        <v>84</v>
      </c>
      <c r="AV112" s="13" t="s">
        <v>84</v>
      </c>
      <c r="AW112" s="13" t="s">
        <v>35</v>
      </c>
      <c r="AX112" s="13" t="s">
        <v>74</v>
      </c>
      <c r="AY112" s="215" t="s">
        <v>138</v>
      </c>
    </row>
    <row r="113" spans="2:51" s="13" customFormat="1" ht="11.25">
      <c r="B113" s="204"/>
      <c r="C113" s="205"/>
      <c r="D113" s="206" t="s">
        <v>146</v>
      </c>
      <c r="E113" s="207" t="s">
        <v>19</v>
      </c>
      <c r="F113" s="208" t="s">
        <v>510</v>
      </c>
      <c r="G113" s="205"/>
      <c r="H113" s="209">
        <v>-2.2000000000000002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146</v>
      </c>
      <c r="AU113" s="215" t="s">
        <v>84</v>
      </c>
      <c r="AV113" s="13" t="s">
        <v>84</v>
      </c>
      <c r="AW113" s="13" t="s">
        <v>35</v>
      </c>
      <c r="AX113" s="13" t="s">
        <v>74</v>
      </c>
      <c r="AY113" s="215" t="s">
        <v>138</v>
      </c>
    </row>
    <row r="114" spans="2:51" s="13" customFormat="1" ht="11.25">
      <c r="B114" s="204"/>
      <c r="C114" s="205"/>
      <c r="D114" s="206" t="s">
        <v>146</v>
      </c>
      <c r="E114" s="207" t="s">
        <v>19</v>
      </c>
      <c r="F114" s="208" t="s">
        <v>511</v>
      </c>
      <c r="G114" s="205"/>
      <c r="H114" s="209">
        <v>-1.6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146</v>
      </c>
      <c r="AU114" s="215" t="s">
        <v>84</v>
      </c>
      <c r="AV114" s="13" t="s">
        <v>84</v>
      </c>
      <c r="AW114" s="13" t="s">
        <v>35</v>
      </c>
      <c r="AX114" s="13" t="s">
        <v>74</v>
      </c>
      <c r="AY114" s="215" t="s">
        <v>138</v>
      </c>
    </row>
    <row r="115" spans="2:51" s="13" customFormat="1" ht="11.25">
      <c r="B115" s="204"/>
      <c r="C115" s="205"/>
      <c r="D115" s="206" t="s">
        <v>146</v>
      </c>
      <c r="E115" s="207" t="s">
        <v>19</v>
      </c>
      <c r="F115" s="208" t="s">
        <v>512</v>
      </c>
      <c r="G115" s="205"/>
      <c r="H115" s="209">
        <v>-2.8</v>
      </c>
      <c r="I115" s="210"/>
      <c r="J115" s="205"/>
      <c r="K115" s="205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146</v>
      </c>
      <c r="AU115" s="215" t="s">
        <v>84</v>
      </c>
      <c r="AV115" s="13" t="s">
        <v>84</v>
      </c>
      <c r="AW115" s="13" t="s">
        <v>35</v>
      </c>
      <c r="AX115" s="13" t="s">
        <v>74</v>
      </c>
      <c r="AY115" s="215" t="s">
        <v>138</v>
      </c>
    </row>
    <row r="116" spans="2:51" s="13" customFormat="1" ht="11.25">
      <c r="B116" s="204"/>
      <c r="C116" s="205"/>
      <c r="D116" s="206" t="s">
        <v>146</v>
      </c>
      <c r="E116" s="207" t="s">
        <v>19</v>
      </c>
      <c r="F116" s="208" t="s">
        <v>513</v>
      </c>
      <c r="G116" s="205"/>
      <c r="H116" s="209">
        <v>-1.4330000000000001</v>
      </c>
      <c r="I116" s="210"/>
      <c r="J116" s="205"/>
      <c r="K116" s="205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146</v>
      </c>
      <c r="AU116" s="215" t="s">
        <v>84</v>
      </c>
      <c r="AV116" s="13" t="s">
        <v>84</v>
      </c>
      <c r="AW116" s="13" t="s">
        <v>35</v>
      </c>
      <c r="AX116" s="13" t="s">
        <v>74</v>
      </c>
      <c r="AY116" s="215" t="s">
        <v>138</v>
      </c>
    </row>
    <row r="117" spans="2:51" s="13" customFormat="1" ht="11.25">
      <c r="B117" s="204"/>
      <c r="C117" s="205"/>
      <c r="D117" s="206" t="s">
        <v>146</v>
      </c>
      <c r="E117" s="207" t="s">
        <v>19</v>
      </c>
      <c r="F117" s="208" t="s">
        <v>514</v>
      </c>
      <c r="G117" s="205"/>
      <c r="H117" s="209">
        <v>-32.438000000000002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146</v>
      </c>
      <c r="AU117" s="215" t="s">
        <v>84</v>
      </c>
      <c r="AV117" s="13" t="s">
        <v>84</v>
      </c>
      <c r="AW117" s="13" t="s">
        <v>35</v>
      </c>
      <c r="AX117" s="13" t="s">
        <v>74</v>
      </c>
      <c r="AY117" s="215" t="s">
        <v>138</v>
      </c>
    </row>
    <row r="118" spans="2:51" s="13" customFormat="1" ht="11.25">
      <c r="B118" s="204"/>
      <c r="C118" s="205"/>
      <c r="D118" s="206" t="s">
        <v>146</v>
      </c>
      <c r="E118" s="207" t="s">
        <v>19</v>
      </c>
      <c r="F118" s="208" t="s">
        <v>515</v>
      </c>
      <c r="G118" s="205"/>
      <c r="H118" s="209">
        <v>-20.88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146</v>
      </c>
      <c r="AU118" s="215" t="s">
        <v>84</v>
      </c>
      <c r="AV118" s="13" t="s">
        <v>84</v>
      </c>
      <c r="AW118" s="13" t="s">
        <v>35</v>
      </c>
      <c r="AX118" s="13" t="s">
        <v>74</v>
      </c>
      <c r="AY118" s="215" t="s">
        <v>138</v>
      </c>
    </row>
    <row r="119" spans="2:51" s="13" customFormat="1" ht="11.25">
      <c r="B119" s="204"/>
      <c r="C119" s="205"/>
      <c r="D119" s="206" t="s">
        <v>146</v>
      </c>
      <c r="E119" s="207" t="s">
        <v>19</v>
      </c>
      <c r="F119" s="208" t="s">
        <v>516</v>
      </c>
      <c r="G119" s="205"/>
      <c r="H119" s="209">
        <v>-4.5599999999999996</v>
      </c>
      <c r="I119" s="210"/>
      <c r="J119" s="205"/>
      <c r="K119" s="205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146</v>
      </c>
      <c r="AU119" s="215" t="s">
        <v>84</v>
      </c>
      <c r="AV119" s="13" t="s">
        <v>84</v>
      </c>
      <c r="AW119" s="13" t="s">
        <v>35</v>
      </c>
      <c r="AX119" s="13" t="s">
        <v>74</v>
      </c>
      <c r="AY119" s="215" t="s">
        <v>138</v>
      </c>
    </row>
    <row r="120" spans="2:51" s="13" customFormat="1" ht="11.25">
      <c r="B120" s="204"/>
      <c r="C120" s="205"/>
      <c r="D120" s="206" t="s">
        <v>146</v>
      </c>
      <c r="E120" s="207" t="s">
        <v>19</v>
      </c>
      <c r="F120" s="208" t="s">
        <v>517</v>
      </c>
      <c r="G120" s="205"/>
      <c r="H120" s="209">
        <v>-4.08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146</v>
      </c>
      <c r="AU120" s="215" t="s">
        <v>84</v>
      </c>
      <c r="AV120" s="13" t="s">
        <v>84</v>
      </c>
      <c r="AW120" s="13" t="s">
        <v>35</v>
      </c>
      <c r="AX120" s="13" t="s">
        <v>74</v>
      </c>
      <c r="AY120" s="215" t="s">
        <v>138</v>
      </c>
    </row>
    <row r="121" spans="2:51" s="13" customFormat="1" ht="11.25">
      <c r="B121" s="204"/>
      <c r="C121" s="205"/>
      <c r="D121" s="206" t="s">
        <v>146</v>
      </c>
      <c r="E121" s="207" t="s">
        <v>19</v>
      </c>
      <c r="F121" s="208" t="s">
        <v>518</v>
      </c>
      <c r="G121" s="205"/>
      <c r="H121" s="209">
        <v>-2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146</v>
      </c>
      <c r="AU121" s="215" t="s">
        <v>84</v>
      </c>
      <c r="AV121" s="13" t="s">
        <v>84</v>
      </c>
      <c r="AW121" s="13" t="s">
        <v>35</v>
      </c>
      <c r="AX121" s="13" t="s">
        <v>74</v>
      </c>
      <c r="AY121" s="215" t="s">
        <v>138</v>
      </c>
    </row>
    <row r="122" spans="2:51" s="15" customFormat="1" ht="11.25">
      <c r="B122" s="241"/>
      <c r="C122" s="242"/>
      <c r="D122" s="206" t="s">
        <v>146</v>
      </c>
      <c r="E122" s="243" t="s">
        <v>19</v>
      </c>
      <c r="F122" s="244" t="s">
        <v>222</v>
      </c>
      <c r="G122" s="242"/>
      <c r="H122" s="245">
        <v>147.76699999999997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AT122" s="251" t="s">
        <v>146</v>
      </c>
      <c r="AU122" s="251" t="s">
        <v>84</v>
      </c>
      <c r="AV122" s="15" t="s">
        <v>154</v>
      </c>
      <c r="AW122" s="15" t="s">
        <v>35</v>
      </c>
      <c r="AX122" s="15" t="s">
        <v>74</v>
      </c>
      <c r="AY122" s="251" t="s">
        <v>138</v>
      </c>
    </row>
    <row r="123" spans="2:51" s="16" customFormat="1" ht="11.25">
      <c r="B123" s="257"/>
      <c r="C123" s="258"/>
      <c r="D123" s="206" t="s">
        <v>146</v>
      </c>
      <c r="E123" s="259" t="s">
        <v>19</v>
      </c>
      <c r="F123" s="260" t="s">
        <v>519</v>
      </c>
      <c r="G123" s="258"/>
      <c r="H123" s="259" t="s">
        <v>19</v>
      </c>
      <c r="I123" s="261"/>
      <c r="J123" s="258"/>
      <c r="K123" s="258"/>
      <c r="L123" s="262"/>
      <c r="M123" s="263"/>
      <c r="N123" s="264"/>
      <c r="O123" s="264"/>
      <c r="P123" s="264"/>
      <c r="Q123" s="264"/>
      <c r="R123" s="264"/>
      <c r="S123" s="264"/>
      <c r="T123" s="265"/>
      <c r="AT123" s="266" t="s">
        <v>146</v>
      </c>
      <c r="AU123" s="266" t="s">
        <v>84</v>
      </c>
      <c r="AV123" s="16" t="s">
        <v>82</v>
      </c>
      <c r="AW123" s="16" t="s">
        <v>35</v>
      </c>
      <c r="AX123" s="16" t="s">
        <v>74</v>
      </c>
      <c r="AY123" s="266" t="s">
        <v>138</v>
      </c>
    </row>
    <row r="124" spans="2:51" s="13" customFormat="1" ht="11.25">
      <c r="B124" s="204"/>
      <c r="C124" s="205"/>
      <c r="D124" s="206" t="s">
        <v>146</v>
      </c>
      <c r="E124" s="207" t="s">
        <v>19</v>
      </c>
      <c r="F124" s="208" t="s">
        <v>520</v>
      </c>
      <c r="G124" s="205"/>
      <c r="H124" s="209">
        <v>85.302999999999997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146</v>
      </c>
      <c r="AU124" s="215" t="s">
        <v>84</v>
      </c>
      <c r="AV124" s="13" t="s">
        <v>84</v>
      </c>
      <c r="AW124" s="13" t="s">
        <v>35</v>
      </c>
      <c r="AX124" s="13" t="s">
        <v>74</v>
      </c>
      <c r="AY124" s="215" t="s">
        <v>138</v>
      </c>
    </row>
    <row r="125" spans="2:51" s="13" customFormat="1" ht="11.25">
      <c r="B125" s="204"/>
      <c r="C125" s="205"/>
      <c r="D125" s="206" t="s">
        <v>146</v>
      </c>
      <c r="E125" s="207" t="s">
        <v>19</v>
      </c>
      <c r="F125" s="208" t="s">
        <v>521</v>
      </c>
      <c r="G125" s="205"/>
      <c r="H125" s="209">
        <v>32.799999999999997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146</v>
      </c>
      <c r="AU125" s="215" t="s">
        <v>84</v>
      </c>
      <c r="AV125" s="13" t="s">
        <v>84</v>
      </c>
      <c r="AW125" s="13" t="s">
        <v>35</v>
      </c>
      <c r="AX125" s="13" t="s">
        <v>74</v>
      </c>
      <c r="AY125" s="215" t="s">
        <v>138</v>
      </c>
    </row>
    <row r="126" spans="2:51" s="13" customFormat="1" ht="11.25">
      <c r="B126" s="204"/>
      <c r="C126" s="205"/>
      <c r="D126" s="206" t="s">
        <v>146</v>
      </c>
      <c r="E126" s="207" t="s">
        <v>19</v>
      </c>
      <c r="F126" s="208" t="s">
        <v>522</v>
      </c>
      <c r="G126" s="205"/>
      <c r="H126" s="209">
        <v>-0.64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146</v>
      </c>
      <c r="AU126" s="215" t="s">
        <v>84</v>
      </c>
      <c r="AV126" s="13" t="s">
        <v>84</v>
      </c>
      <c r="AW126" s="13" t="s">
        <v>35</v>
      </c>
      <c r="AX126" s="13" t="s">
        <v>74</v>
      </c>
      <c r="AY126" s="215" t="s">
        <v>138</v>
      </c>
    </row>
    <row r="127" spans="2:51" s="13" customFormat="1" ht="11.25">
      <c r="B127" s="204"/>
      <c r="C127" s="205"/>
      <c r="D127" s="206" t="s">
        <v>146</v>
      </c>
      <c r="E127" s="207" t="s">
        <v>19</v>
      </c>
      <c r="F127" s="208" t="s">
        <v>523</v>
      </c>
      <c r="G127" s="205"/>
      <c r="H127" s="209">
        <v>-0.26700000000000002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146</v>
      </c>
      <c r="AU127" s="215" t="s">
        <v>84</v>
      </c>
      <c r="AV127" s="13" t="s">
        <v>84</v>
      </c>
      <c r="AW127" s="13" t="s">
        <v>35</v>
      </c>
      <c r="AX127" s="13" t="s">
        <v>74</v>
      </c>
      <c r="AY127" s="215" t="s">
        <v>138</v>
      </c>
    </row>
    <row r="128" spans="2:51" s="13" customFormat="1" ht="11.25">
      <c r="B128" s="204"/>
      <c r="C128" s="205"/>
      <c r="D128" s="206" t="s">
        <v>146</v>
      </c>
      <c r="E128" s="207" t="s">
        <v>19</v>
      </c>
      <c r="F128" s="208" t="s">
        <v>524</v>
      </c>
      <c r="G128" s="205"/>
      <c r="H128" s="209">
        <v>-2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146</v>
      </c>
      <c r="AU128" s="215" t="s">
        <v>84</v>
      </c>
      <c r="AV128" s="13" t="s">
        <v>84</v>
      </c>
      <c r="AW128" s="13" t="s">
        <v>35</v>
      </c>
      <c r="AX128" s="13" t="s">
        <v>74</v>
      </c>
      <c r="AY128" s="215" t="s">
        <v>138</v>
      </c>
    </row>
    <row r="129" spans="2:51" s="13" customFormat="1" ht="11.25">
      <c r="B129" s="204"/>
      <c r="C129" s="205"/>
      <c r="D129" s="206" t="s">
        <v>146</v>
      </c>
      <c r="E129" s="207" t="s">
        <v>19</v>
      </c>
      <c r="F129" s="208" t="s">
        <v>525</v>
      </c>
      <c r="G129" s="205"/>
      <c r="H129" s="209">
        <v>-0.88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146</v>
      </c>
      <c r="AU129" s="215" t="s">
        <v>84</v>
      </c>
      <c r="AV129" s="13" t="s">
        <v>84</v>
      </c>
      <c r="AW129" s="13" t="s">
        <v>35</v>
      </c>
      <c r="AX129" s="13" t="s">
        <v>74</v>
      </c>
      <c r="AY129" s="215" t="s">
        <v>138</v>
      </c>
    </row>
    <row r="130" spans="2:51" s="13" customFormat="1" ht="11.25">
      <c r="B130" s="204"/>
      <c r="C130" s="205"/>
      <c r="D130" s="206" t="s">
        <v>146</v>
      </c>
      <c r="E130" s="207" t="s">
        <v>19</v>
      </c>
      <c r="F130" s="208" t="s">
        <v>526</v>
      </c>
      <c r="G130" s="205"/>
      <c r="H130" s="209">
        <v>-7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146</v>
      </c>
      <c r="AU130" s="215" t="s">
        <v>84</v>
      </c>
      <c r="AV130" s="13" t="s">
        <v>84</v>
      </c>
      <c r="AW130" s="13" t="s">
        <v>35</v>
      </c>
      <c r="AX130" s="13" t="s">
        <v>74</v>
      </c>
      <c r="AY130" s="215" t="s">
        <v>138</v>
      </c>
    </row>
    <row r="131" spans="2:51" s="13" customFormat="1" ht="11.25">
      <c r="B131" s="204"/>
      <c r="C131" s="205"/>
      <c r="D131" s="206" t="s">
        <v>146</v>
      </c>
      <c r="E131" s="207" t="s">
        <v>19</v>
      </c>
      <c r="F131" s="208" t="s">
        <v>527</v>
      </c>
      <c r="G131" s="205"/>
      <c r="H131" s="209">
        <v>-6.7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146</v>
      </c>
      <c r="AU131" s="215" t="s">
        <v>84</v>
      </c>
      <c r="AV131" s="13" t="s">
        <v>84</v>
      </c>
      <c r="AW131" s="13" t="s">
        <v>35</v>
      </c>
      <c r="AX131" s="13" t="s">
        <v>74</v>
      </c>
      <c r="AY131" s="215" t="s">
        <v>138</v>
      </c>
    </row>
    <row r="132" spans="2:51" s="13" customFormat="1" ht="11.25">
      <c r="B132" s="204"/>
      <c r="C132" s="205"/>
      <c r="D132" s="206" t="s">
        <v>146</v>
      </c>
      <c r="E132" s="207" t="s">
        <v>19</v>
      </c>
      <c r="F132" s="208" t="s">
        <v>528</v>
      </c>
      <c r="G132" s="205"/>
      <c r="H132" s="209">
        <v>-10.007999999999999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146</v>
      </c>
      <c r="AU132" s="215" t="s">
        <v>84</v>
      </c>
      <c r="AV132" s="13" t="s">
        <v>84</v>
      </c>
      <c r="AW132" s="13" t="s">
        <v>35</v>
      </c>
      <c r="AX132" s="13" t="s">
        <v>74</v>
      </c>
      <c r="AY132" s="215" t="s">
        <v>138</v>
      </c>
    </row>
    <row r="133" spans="2:51" s="15" customFormat="1" ht="11.25">
      <c r="B133" s="241"/>
      <c r="C133" s="242"/>
      <c r="D133" s="206" t="s">
        <v>146</v>
      </c>
      <c r="E133" s="243" t="s">
        <v>19</v>
      </c>
      <c r="F133" s="244" t="s">
        <v>222</v>
      </c>
      <c r="G133" s="242"/>
      <c r="H133" s="245">
        <v>90.608000000000004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AT133" s="251" t="s">
        <v>146</v>
      </c>
      <c r="AU133" s="251" t="s">
        <v>84</v>
      </c>
      <c r="AV133" s="15" t="s">
        <v>154</v>
      </c>
      <c r="AW133" s="15" t="s">
        <v>35</v>
      </c>
      <c r="AX133" s="15" t="s">
        <v>74</v>
      </c>
      <c r="AY133" s="251" t="s">
        <v>138</v>
      </c>
    </row>
    <row r="134" spans="2:51" s="16" customFormat="1" ht="11.25">
      <c r="B134" s="257"/>
      <c r="C134" s="258"/>
      <c r="D134" s="206" t="s">
        <v>146</v>
      </c>
      <c r="E134" s="259" t="s">
        <v>19</v>
      </c>
      <c r="F134" s="260" t="s">
        <v>529</v>
      </c>
      <c r="G134" s="258"/>
      <c r="H134" s="259" t="s">
        <v>19</v>
      </c>
      <c r="I134" s="261"/>
      <c r="J134" s="258"/>
      <c r="K134" s="258"/>
      <c r="L134" s="262"/>
      <c r="M134" s="263"/>
      <c r="N134" s="264"/>
      <c r="O134" s="264"/>
      <c r="P134" s="264"/>
      <c r="Q134" s="264"/>
      <c r="R134" s="264"/>
      <c r="S134" s="264"/>
      <c r="T134" s="265"/>
      <c r="AT134" s="266" t="s">
        <v>146</v>
      </c>
      <c r="AU134" s="266" t="s">
        <v>84</v>
      </c>
      <c r="AV134" s="16" t="s">
        <v>82</v>
      </c>
      <c r="AW134" s="16" t="s">
        <v>35</v>
      </c>
      <c r="AX134" s="16" t="s">
        <v>74</v>
      </c>
      <c r="AY134" s="266" t="s">
        <v>138</v>
      </c>
    </row>
    <row r="135" spans="2:51" s="13" customFormat="1" ht="11.25">
      <c r="B135" s="204"/>
      <c r="C135" s="205"/>
      <c r="D135" s="206" t="s">
        <v>146</v>
      </c>
      <c r="E135" s="207" t="s">
        <v>19</v>
      </c>
      <c r="F135" s="208" t="s">
        <v>530</v>
      </c>
      <c r="G135" s="205"/>
      <c r="H135" s="209">
        <v>53.76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146</v>
      </c>
      <c r="AU135" s="215" t="s">
        <v>84</v>
      </c>
      <c r="AV135" s="13" t="s">
        <v>84</v>
      </c>
      <c r="AW135" s="13" t="s">
        <v>35</v>
      </c>
      <c r="AX135" s="13" t="s">
        <v>74</v>
      </c>
      <c r="AY135" s="215" t="s">
        <v>138</v>
      </c>
    </row>
    <row r="136" spans="2:51" s="13" customFormat="1" ht="11.25">
      <c r="B136" s="204"/>
      <c r="C136" s="205"/>
      <c r="D136" s="206" t="s">
        <v>146</v>
      </c>
      <c r="E136" s="207" t="s">
        <v>19</v>
      </c>
      <c r="F136" s="208" t="s">
        <v>531</v>
      </c>
      <c r="G136" s="205"/>
      <c r="H136" s="209">
        <v>19.98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146</v>
      </c>
      <c r="AU136" s="215" t="s">
        <v>84</v>
      </c>
      <c r="AV136" s="13" t="s">
        <v>84</v>
      </c>
      <c r="AW136" s="13" t="s">
        <v>35</v>
      </c>
      <c r="AX136" s="13" t="s">
        <v>74</v>
      </c>
      <c r="AY136" s="215" t="s">
        <v>138</v>
      </c>
    </row>
    <row r="137" spans="2:51" s="13" customFormat="1" ht="11.25">
      <c r="B137" s="204"/>
      <c r="C137" s="205"/>
      <c r="D137" s="206" t="s">
        <v>146</v>
      </c>
      <c r="E137" s="207" t="s">
        <v>19</v>
      </c>
      <c r="F137" s="208" t="s">
        <v>532</v>
      </c>
      <c r="G137" s="205"/>
      <c r="H137" s="209">
        <v>74.540000000000006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146</v>
      </c>
      <c r="AU137" s="215" t="s">
        <v>84</v>
      </c>
      <c r="AV137" s="13" t="s">
        <v>84</v>
      </c>
      <c r="AW137" s="13" t="s">
        <v>35</v>
      </c>
      <c r="AX137" s="13" t="s">
        <v>74</v>
      </c>
      <c r="AY137" s="215" t="s">
        <v>138</v>
      </c>
    </row>
    <row r="138" spans="2:51" s="13" customFormat="1" ht="11.25">
      <c r="B138" s="204"/>
      <c r="C138" s="205"/>
      <c r="D138" s="206" t="s">
        <v>146</v>
      </c>
      <c r="E138" s="207" t="s">
        <v>19</v>
      </c>
      <c r="F138" s="208" t="s">
        <v>533</v>
      </c>
      <c r="G138" s="205"/>
      <c r="H138" s="209">
        <v>8.6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146</v>
      </c>
      <c r="AU138" s="215" t="s">
        <v>84</v>
      </c>
      <c r="AV138" s="13" t="s">
        <v>84</v>
      </c>
      <c r="AW138" s="13" t="s">
        <v>35</v>
      </c>
      <c r="AX138" s="13" t="s">
        <v>74</v>
      </c>
      <c r="AY138" s="215" t="s">
        <v>138</v>
      </c>
    </row>
    <row r="139" spans="2:51" s="13" customFormat="1" ht="11.25">
      <c r="B139" s="204"/>
      <c r="C139" s="205"/>
      <c r="D139" s="206" t="s">
        <v>146</v>
      </c>
      <c r="E139" s="207" t="s">
        <v>19</v>
      </c>
      <c r="F139" s="208" t="s">
        <v>534</v>
      </c>
      <c r="G139" s="205"/>
      <c r="H139" s="209">
        <v>99.084999999999994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146</v>
      </c>
      <c r="AU139" s="215" t="s">
        <v>84</v>
      </c>
      <c r="AV139" s="13" t="s">
        <v>84</v>
      </c>
      <c r="AW139" s="13" t="s">
        <v>35</v>
      </c>
      <c r="AX139" s="13" t="s">
        <v>74</v>
      </c>
      <c r="AY139" s="215" t="s">
        <v>138</v>
      </c>
    </row>
    <row r="140" spans="2:51" s="13" customFormat="1" ht="11.25">
      <c r="B140" s="204"/>
      <c r="C140" s="205"/>
      <c r="D140" s="206" t="s">
        <v>146</v>
      </c>
      <c r="E140" s="207" t="s">
        <v>19</v>
      </c>
      <c r="F140" s="208" t="s">
        <v>535</v>
      </c>
      <c r="G140" s="205"/>
      <c r="H140" s="209">
        <v>-5.28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146</v>
      </c>
      <c r="AU140" s="215" t="s">
        <v>84</v>
      </c>
      <c r="AV140" s="13" t="s">
        <v>84</v>
      </c>
      <c r="AW140" s="13" t="s">
        <v>35</v>
      </c>
      <c r="AX140" s="13" t="s">
        <v>74</v>
      </c>
      <c r="AY140" s="215" t="s">
        <v>138</v>
      </c>
    </row>
    <row r="141" spans="2:51" s="13" customFormat="1" ht="11.25">
      <c r="B141" s="204"/>
      <c r="C141" s="205"/>
      <c r="D141" s="206" t="s">
        <v>146</v>
      </c>
      <c r="E141" s="207" t="s">
        <v>19</v>
      </c>
      <c r="F141" s="208" t="s">
        <v>536</v>
      </c>
      <c r="G141" s="205"/>
      <c r="H141" s="209">
        <v>-0.86299999999999999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146</v>
      </c>
      <c r="AU141" s="215" t="s">
        <v>84</v>
      </c>
      <c r="AV141" s="13" t="s">
        <v>84</v>
      </c>
      <c r="AW141" s="13" t="s">
        <v>35</v>
      </c>
      <c r="AX141" s="13" t="s">
        <v>74</v>
      </c>
      <c r="AY141" s="215" t="s">
        <v>138</v>
      </c>
    </row>
    <row r="142" spans="2:51" s="13" customFormat="1" ht="11.25">
      <c r="B142" s="204"/>
      <c r="C142" s="205"/>
      <c r="D142" s="206" t="s">
        <v>146</v>
      </c>
      <c r="E142" s="207" t="s">
        <v>19</v>
      </c>
      <c r="F142" s="208" t="s">
        <v>537</v>
      </c>
      <c r="G142" s="205"/>
      <c r="H142" s="209">
        <v>-1.8680000000000001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146</v>
      </c>
      <c r="AU142" s="215" t="s">
        <v>84</v>
      </c>
      <c r="AV142" s="13" t="s">
        <v>84</v>
      </c>
      <c r="AW142" s="13" t="s">
        <v>35</v>
      </c>
      <c r="AX142" s="13" t="s">
        <v>74</v>
      </c>
      <c r="AY142" s="215" t="s">
        <v>138</v>
      </c>
    </row>
    <row r="143" spans="2:51" s="13" customFormat="1" ht="11.25">
      <c r="B143" s="204"/>
      <c r="C143" s="205"/>
      <c r="D143" s="206" t="s">
        <v>146</v>
      </c>
      <c r="E143" s="207" t="s">
        <v>19</v>
      </c>
      <c r="F143" s="208" t="s">
        <v>538</v>
      </c>
      <c r="G143" s="205"/>
      <c r="H143" s="209">
        <v>-1.44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146</v>
      </c>
      <c r="AU143" s="215" t="s">
        <v>84</v>
      </c>
      <c r="AV143" s="13" t="s">
        <v>84</v>
      </c>
      <c r="AW143" s="13" t="s">
        <v>35</v>
      </c>
      <c r="AX143" s="13" t="s">
        <v>74</v>
      </c>
      <c r="AY143" s="215" t="s">
        <v>138</v>
      </c>
    </row>
    <row r="144" spans="2:51" s="13" customFormat="1" ht="11.25">
      <c r="B144" s="204"/>
      <c r="C144" s="205"/>
      <c r="D144" s="206" t="s">
        <v>146</v>
      </c>
      <c r="E144" s="207" t="s">
        <v>19</v>
      </c>
      <c r="F144" s="208" t="s">
        <v>539</v>
      </c>
      <c r="G144" s="205"/>
      <c r="H144" s="209">
        <v>-14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146</v>
      </c>
      <c r="AU144" s="215" t="s">
        <v>84</v>
      </c>
      <c r="AV144" s="13" t="s">
        <v>84</v>
      </c>
      <c r="AW144" s="13" t="s">
        <v>35</v>
      </c>
      <c r="AX144" s="13" t="s">
        <v>74</v>
      </c>
      <c r="AY144" s="215" t="s">
        <v>138</v>
      </c>
    </row>
    <row r="145" spans="1:65" s="13" customFormat="1" ht="11.25">
      <c r="B145" s="204"/>
      <c r="C145" s="205"/>
      <c r="D145" s="206" t="s">
        <v>146</v>
      </c>
      <c r="E145" s="207" t="s">
        <v>19</v>
      </c>
      <c r="F145" s="208" t="s">
        <v>540</v>
      </c>
      <c r="G145" s="205"/>
      <c r="H145" s="209">
        <v>-20.7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146</v>
      </c>
      <c r="AU145" s="215" t="s">
        <v>84</v>
      </c>
      <c r="AV145" s="13" t="s">
        <v>84</v>
      </c>
      <c r="AW145" s="13" t="s">
        <v>35</v>
      </c>
      <c r="AX145" s="13" t="s">
        <v>74</v>
      </c>
      <c r="AY145" s="215" t="s">
        <v>138</v>
      </c>
    </row>
    <row r="146" spans="1:65" s="13" customFormat="1" ht="11.25">
      <c r="B146" s="204"/>
      <c r="C146" s="205"/>
      <c r="D146" s="206" t="s">
        <v>146</v>
      </c>
      <c r="E146" s="207" t="s">
        <v>19</v>
      </c>
      <c r="F146" s="208" t="s">
        <v>541</v>
      </c>
      <c r="G146" s="205"/>
      <c r="H146" s="209">
        <v>-8.8000000000000007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146</v>
      </c>
      <c r="AU146" s="215" t="s">
        <v>84</v>
      </c>
      <c r="AV146" s="13" t="s">
        <v>84</v>
      </c>
      <c r="AW146" s="13" t="s">
        <v>35</v>
      </c>
      <c r="AX146" s="13" t="s">
        <v>74</v>
      </c>
      <c r="AY146" s="215" t="s">
        <v>138</v>
      </c>
    </row>
    <row r="147" spans="1:65" s="13" customFormat="1" ht="11.25">
      <c r="B147" s="204"/>
      <c r="C147" s="205"/>
      <c r="D147" s="206" t="s">
        <v>146</v>
      </c>
      <c r="E147" s="207" t="s">
        <v>19</v>
      </c>
      <c r="F147" s="208" t="s">
        <v>542</v>
      </c>
      <c r="G147" s="205"/>
      <c r="H147" s="209">
        <v>-28.725000000000001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146</v>
      </c>
      <c r="AU147" s="215" t="s">
        <v>84</v>
      </c>
      <c r="AV147" s="13" t="s">
        <v>84</v>
      </c>
      <c r="AW147" s="13" t="s">
        <v>35</v>
      </c>
      <c r="AX147" s="13" t="s">
        <v>74</v>
      </c>
      <c r="AY147" s="215" t="s">
        <v>138</v>
      </c>
    </row>
    <row r="148" spans="1:65" s="13" customFormat="1" ht="11.25">
      <c r="B148" s="204"/>
      <c r="C148" s="205"/>
      <c r="D148" s="206" t="s">
        <v>146</v>
      </c>
      <c r="E148" s="207" t="s">
        <v>19</v>
      </c>
      <c r="F148" s="208" t="s">
        <v>543</v>
      </c>
      <c r="G148" s="205"/>
      <c r="H148" s="209">
        <v>-4.4000000000000004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146</v>
      </c>
      <c r="AU148" s="215" t="s">
        <v>84</v>
      </c>
      <c r="AV148" s="13" t="s">
        <v>84</v>
      </c>
      <c r="AW148" s="13" t="s">
        <v>35</v>
      </c>
      <c r="AX148" s="13" t="s">
        <v>74</v>
      </c>
      <c r="AY148" s="215" t="s">
        <v>138</v>
      </c>
    </row>
    <row r="149" spans="1:65" s="15" customFormat="1" ht="11.25">
      <c r="B149" s="241"/>
      <c r="C149" s="242"/>
      <c r="D149" s="206" t="s">
        <v>146</v>
      </c>
      <c r="E149" s="243" t="s">
        <v>19</v>
      </c>
      <c r="F149" s="244" t="s">
        <v>222</v>
      </c>
      <c r="G149" s="242"/>
      <c r="H149" s="245">
        <v>169.88899999999998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AT149" s="251" t="s">
        <v>146</v>
      </c>
      <c r="AU149" s="251" t="s">
        <v>84</v>
      </c>
      <c r="AV149" s="15" t="s">
        <v>154</v>
      </c>
      <c r="AW149" s="15" t="s">
        <v>35</v>
      </c>
      <c r="AX149" s="15" t="s">
        <v>74</v>
      </c>
      <c r="AY149" s="251" t="s">
        <v>138</v>
      </c>
    </row>
    <row r="150" spans="1:65" s="16" customFormat="1" ht="11.25">
      <c r="B150" s="257"/>
      <c r="C150" s="258"/>
      <c r="D150" s="206" t="s">
        <v>146</v>
      </c>
      <c r="E150" s="259" t="s">
        <v>19</v>
      </c>
      <c r="F150" s="260" t="s">
        <v>544</v>
      </c>
      <c r="G150" s="258"/>
      <c r="H150" s="259" t="s">
        <v>19</v>
      </c>
      <c r="I150" s="261"/>
      <c r="J150" s="258"/>
      <c r="K150" s="258"/>
      <c r="L150" s="262"/>
      <c r="M150" s="263"/>
      <c r="N150" s="264"/>
      <c r="O150" s="264"/>
      <c r="P150" s="264"/>
      <c r="Q150" s="264"/>
      <c r="R150" s="264"/>
      <c r="S150" s="264"/>
      <c r="T150" s="265"/>
      <c r="AT150" s="266" t="s">
        <v>146</v>
      </c>
      <c r="AU150" s="266" t="s">
        <v>84</v>
      </c>
      <c r="AV150" s="16" t="s">
        <v>82</v>
      </c>
      <c r="AW150" s="16" t="s">
        <v>35</v>
      </c>
      <c r="AX150" s="16" t="s">
        <v>74</v>
      </c>
      <c r="AY150" s="266" t="s">
        <v>138</v>
      </c>
    </row>
    <row r="151" spans="1:65" s="13" customFormat="1" ht="11.25">
      <c r="B151" s="204"/>
      <c r="C151" s="205"/>
      <c r="D151" s="206" t="s">
        <v>146</v>
      </c>
      <c r="E151" s="207" t="s">
        <v>19</v>
      </c>
      <c r="F151" s="208" t="s">
        <v>521</v>
      </c>
      <c r="G151" s="205"/>
      <c r="H151" s="209">
        <v>32.799999999999997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146</v>
      </c>
      <c r="AU151" s="215" t="s">
        <v>84</v>
      </c>
      <c r="AV151" s="13" t="s">
        <v>84</v>
      </c>
      <c r="AW151" s="13" t="s">
        <v>35</v>
      </c>
      <c r="AX151" s="13" t="s">
        <v>74</v>
      </c>
      <c r="AY151" s="215" t="s">
        <v>138</v>
      </c>
    </row>
    <row r="152" spans="1:65" s="13" customFormat="1" ht="11.25">
      <c r="B152" s="204"/>
      <c r="C152" s="205"/>
      <c r="D152" s="206" t="s">
        <v>146</v>
      </c>
      <c r="E152" s="207" t="s">
        <v>19</v>
      </c>
      <c r="F152" s="208" t="s">
        <v>545</v>
      </c>
      <c r="G152" s="205"/>
      <c r="H152" s="209">
        <v>39.270000000000003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146</v>
      </c>
      <c r="AU152" s="215" t="s">
        <v>84</v>
      </c>
      <c r="AV152" s="13" t="s">
        <v>84</v>
      </c>
      <c r="AW152" s="13" t="s">
        <v>35</v>
      </c>
      <c r="AX152" s="13" t="s">
        <v>74</v>
      </c>
      <c r="AY152" s="215" t="s">
        <v>138</v>
      </c>
    </row>
    <row r="153" spans="1:65" s="13" customFormat="1" ht="11.25">
      <c r="B153" s="204"/>
      <c r="C153" s="205"/>
      <c r="D153" s="206" t="s">
        <v>146</v>
      </c>
      <c r="E153" s="207" t="s">
        <v>19</v>
      </c>
      <c r="F153" s="208" t="s">
        <v>546</v>
      </c>
      <c r="G153" s="205"/>
      <c r="H153" s="209">
        <v>18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146</v>
      </c>
      <c r="AU153" s="215" t="s">
        <v>84</v>
      </c>
      <c r="AV153" s="13" t="s">
        <v>84</v>
      </c>
      <c r="AW153" s="13" t="s">
        <v>35</v>
      </c>
      <c r="AX153" s="13" t="s">
        <v>74</v>
      </c>
      <c r="AY153" s="215" t="s">
        <v>138</v>
      </c>
    </row>
    <row r="154" spans="1:65" s="13" customFormat="1" ht="11.25">
      <c r="B154" s="204"/>
      <c r="C154" s="205"/>
      <c r="D154" s="206" t="s">
        <v>146</v>
      </c>
      <c r="E154" s="207" t="s">
        <v>19</v>
      </c>
      <c r="F154" s="208" t="s">
        <v>547</v>
      </c>
      <c r="G154" s="205"/>
      <c r="H154" s="209">
        <v>-0.88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146</v>
      </c>
      <c r="AU154" s="215" t="s">
        <v>84</v>
      </c>
      <c r="AV154" s="13" t="s">
        <v>84</v>
      </c>
      <c r="AW154" s="13" t="s">
        <v>35</v>
      </c>
      <c r="AX154" s="13" t="s">
        <v>74</v>
      </c>
      <c r="AY154" s="215" t="s">
        <v>138</v>
      </c>
    </row>
    <row r="155" spans="1:65" s="13" customFormat="1" ht="11.25">
      <c r="B155" s="204"/>
      <c r="C155" s="205"/>
      <c r="D155" s="206" t="s">
        <v>146</v>
      </c>
      <c r="E155" s="207" t="s">
        <v>19</v>
      </c>
      <c r="F155" s="208" t="s">
        <v>548</v>
      </c>
      <c r="G155" s="205"/>
      <c r="H155" s="209">
        <v>-3.2730000000000001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146</v>
      </c>
      <c r="AU155" s="215" t="s">
        <v>84</v>
      </c>
      <c r="AV155" s="13" t="s">
        <v>84</v>
      </c>
      <c r="AW155" s="13" t="s">
        <v>35</v>
      </c>
      <c r="AX155" s="13" t="s">
        <v>74</v>
      </c>
      <c r="AY155" s="215" t="s">
        <v>138</v>
      </c>
    </row>
    <row r="156" spans="1:65" s="13" customFormat="1" ht="11.25">
      <c r="B156" s="204"/>
      <c r="C156" s="205"/>
      <c r="D156" s="206" t="s">
        <v>146</v>
      </c>
      <c r="E156" s="207" t="s">
        <v>19</v>
      </c>
      <c r="F156" s="208" t="s">
        <v>549</v>
      </c>
      <c r="G156" s="205"/>
      <c r="H156" s="209">
        <v>-6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146</v>
      </c>
      <c r="AU156" s="215" t="s">
        <v>84</v>
      </c>
      <c r="AV156" s="13" t="s">
        <v>84</v>
      </c>
      <c r="AW156" s="13" t="s">
        <v>35</v>
      </c>
      <c r="AX156" s="13" t="s">
        <v>74</v>
      </c>
      <c r="AY156" s="215" t="s">
        <v>138</v>
      </c>
    </row>
    <row r="157" spans="1:65" s="15" customFormat="1" ht="11.25">
      <c r="B157" s="241"/>
      <c r="C157" s="242"/>
      <c r="D157" s="206" t="s">
        <v>146</v>
      </c>
      <c r="E157" s="243" t="s">
        <v>19</v>
      </c>
      <c r="F157" s="244" t="s">
        <v>222</v>
      </c>
      <c r="G157" s="242"/>
      <c r="H157" s="245">
        <v>79.917000000000002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AT157" s="251" t="s">
        <v>146</v>
      </c>
      <c r="AU157" s="251" t="s">
        <v>84</v>
      </c>
      <c r="AV157" s="15" t="s">
        <v>154</v>
      </c>
      <c r="AW157" s="15" t="s">
        <v>35</v>
      </c>
      <c r="AX157" s="15" t="s">
        <v>74</v>
      </c>
      <c r="AY157" s="251" t="s">
        <v>138</v>
      </c>
    </row>
    <row r="158" spans="1:65" s="14" customFormat="1" ht="11.25">
      <c r="B158" s="216"/>
      <c r="C158" s="217"/>
      <c r="D158" s="206" t="s">
        <v>146</v>
      </c>
      <c r="E158" s="218" t="s">
        <v>19</v>
      </c>
      <c r="F158" s="219" t="s">
        <v>150</v>
      </c>
      <c r="G158" s="217"/>
      <c r="H158" s="220">
        <v>488.18100000000004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146</v>
      </c>
      <c r="AU158" s="226" t="s">
        <v>84</v>
      </c>
      <c r="AV158" s="14" t="s">
        <v>144</v>
      </c>
      <c r="AW158" s="14" t="s">
        <v>35</v>
      </c>
      <c r="AX158" s="14" t="s">
        <v>82</v>
      </c>
      <c r="AY158" s="226" t="s">
        <v>138</v>
      </c>
    </row>
    <row r="159" spans="1:65" s="2" customFormat="1" ht="21.75" customHeight="1">
      <c r="A159" s="36"/>
      <c r="B159" s="37"/>
      <c r="C159" s="190" t="s">
        <v>172</v>
      </c>
      <c r="D159" s="190" t="s">
        <v>140</v>
      </c>
      <c r="E159" s="191" t="s">
        <v>550</v>
      </c>
      <c r="F159" s="192" t="s">
        <v>551</v>
      </c>
      <c r="G159" s="193" t="s">
        <v>143</v>
      </c>
      <c r="H159" s="194">
        <v>85.6</v>
      </c>
      <c r="I159" s="195"/>
      <c r="J159" s="196">
        <f>ROUND(I159*H159,2)</f>
        <v>0</v>
      </c>
      <c r="K159" s="197"/>
      <c r="L159" s="41"/>
      <c r="M159" s="198" t="s">
        <v>19</v>
      </c>
      <c r="N159" s="199" t="s">
        <v>45</v>
      </c>
      <c r="O159" s="66"/>
      <c r="P159" s="200">
        <f>O159*H159</f>
        <v>0</v>
      </c>
      <c r="Q159" s="200">
        <v>2.8049999999999999E-2</v>
      </c>
      <c r="R159" s="200">
        <f>Q159*H159</f>
        <v>2.4010799999999999</v>
      </c>
      <c r="S159" s="200">
        <v>0</v>
      </c>
      <c r="T159" s="20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2" t="s">
        <v>144</v>
      </c>
      <c r="AT159" s="202" t="s">
        <v>140</v>
      </c>
      <c r="AU159" s="202" t="s">
        <v>84</v>
      </c>
      <c r="AY159" s="19" t="s">
        <v>138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9" t="s">
        <v>82</v>
      </c>
      <c r="BK159" s="203">
        <f>ROUND(I159*H159,2)</f>
        <v>0</v>
      </c>
      <c r="BL159" s="19" t="s">
        <v>144</v>
      </c>
      <c r="BM159" s="202" t="s">
        <v>552</v>
      </c>
    </row>
    <row r="160" spans="1:65" s="16" customFormat="1" ht="11.25">
      <c r="B160" s="257"/>
      <c r="C160" s="258"/>
      <c r="D160" s="206" t="s">
        <v>146</v>
      </c>
      <c r="E160" s="259" t="s">
        <v>19</v>
      </c>
      <c r="F160" s="260" t="s">
        <v>504</v>
      </c>
      <c r="G160" s="258"/>
      <c r="H160" s="259" t="s">
        <v>19</v>
      </c>
      <c r="I160" s="261"/>
      <c r="J160" s="258"/>
      <c r="K160" s="258"/>
      <c r="L160" s="262"/>
      <c r="M160" s="263"/>
      <c r="N160" s="264"/>
      <c r="O160" s="264"/>
      <c r="P160" s="264"/>
      <c r="Q160" s="264"/>
      <c r="R160" s="264"/>
      <c r="S160" s="264"/>
      <c r="T160" s="265"/>
      <c r="AT160" s="266" t="s">
        <v>146</v>
      </c>
      <c r="AU160" s="266" t="s">
        <v>84</v>
      </c>
      <c r="AV160" s="16" t="s">
        <v>82</v>
      </c>
      <c r="AW160" s="16" t="s">
        <v>35</v>
      </c>
      <c r="AX160" s="16" t="s">
        <v>74</v>
      </c>
      <c r="AY160" s="266" t="s">
        <v>138</v>
      </c>
    </row>
    <row r="161" spans="1:65" s="13" customFormat="1" ht="11.25">
      <c r="B161" s="204"/>
      <c r="C161" s="205"/>
      <c r="D161" s="206" t="s">
        <v>146</v>
      </c>
      <c r="E161" s="207" t="s">
        <v>19</v>
      </c>
      <c r="F161" s="208" t="s">
        <v>553</v>
      </c>
      <c r="G161" s="205"/>
      <c r="H161" s="209">
        <v>20.88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146</v>
      </c>
      <c r="AU161" s="215" t="s">
        <v>84</v>
      </c>
      <c r="AV161" s="13" t="s">
        <v>84</v>
      </c>
      <c r="AW161" s="13" t="s">
        <v>35</v>
      </c>
      <c r="AX161" s="13" t="s">
        <v>74</v>
      </c>
      <c r="AY161" s="215" t="s">
        <v>138</v>
      </c>
    </row>
    <row r="162" spans="1:65" s="13" customFormat="1" ht="11.25">
      <c r="B162" s="204"/>
      <c r="C162" s="205"/>
      <c r="D162" s="206" t="s">
        <v>146</v>
      </c>
      <c r="E162" s="207" t="s">
        <v>19</v>
      </c>
      <c r="F162" s="208" t="s">
        <v>554</v>
      </c>
      <c r="G162" s="205"/>
      <c r="H162" s="209">
        <v>4.5599999999999996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146</v>
      </c>
      <c r="AU162" s="215" t="s">
        <v>84</v>
      </c>
      <c r="AV162" s="13" t="s">
        <v>84</v>
      </c>
      <c r="AW162" s="13" t="s">
        <v>35</v>
      </c>
      <c r="AX162" s="13" t="s">
        <v>74</v>
      </c>
      <c r="AY162" s="215" t="s">
        <v>138</v>
      </c>
    </row>
    <row r="163" spans="1:65" s="13" customFormat="1" ht="11.25">
      <c r="B163" s="204"/>
      <c r="C163" s="205"/>
      <c r="D163" s="206" t="s">
        <v>146</v>
      </c>
      <c r="E163" s="207" t="s">
        <v>19</v>
      </c>
      <c r="F163" s="208" t="s">
        <v>555</v>
      </c>
      <c r="G163" s="205"/>
      <c r="H163" s="209">
        <v>4.08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146</v>
      </c>
      <c r="AU163" s="215" t="s">
        <v>84</v>
      </c>
      <c r="AV163" s="13" t="s">
        <v>84</v>
      </c>
      <c r="AW163" s="13" t="s">
        <v>35</v>
      </c>
      <c r="AX163" s="13" t="s">
        <v>74</v>
      </c>
      <c r="AY163" s="215" t="s">
        <v>138</v>
      </c>
    </row>
    <row r="164" spans="1:65" s="13" customFormat="1" ht="11.25">
      <c r="B164" s="204"/>
      <c r="C164" s="205"/>
      <c r="D164" s="206" t="s">
        <v>146</v>
      </c>
      <c r="E164" s="207" t="s">
        <v>19</v>
      </c>
      <c r="F164" s="208" t="s">
        <v>518</v>
      </c>
      <c r="G164" s="205"/>
      <c r="H164" s="209">
        <v>-2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146</v>
      </c>
      <c r="AU164" s="215" t="s">
        <v>84</v>
      </c>
      <c r="AV164" s="13" t="s">
        <v>84</v>
      </c>
      <c r="AW164" s="13" t="s">
        <v>35</v>
      </c>
      <c r="AX164" s="13" t="s">
        <v>74</v>
      </c>
      <c r="AY164" s="215" t="s">
        <v>138</v>
      </c>
    </row>
    <row r="165" spans="1:65" s="16" customFormat="1" ht="11.25">
      <c r="B165" s="257"/>
      <c r="C165" s="258"/>
      <c r="D165" s="206" t="s">
        <v>146</v>
      </c>
      <c r="E165" s="259" t="s">
        <v>19</v>
      </c>
      <c r="F165" s="260" t="s">
        <v>519</v>
      </c>
      <c r="G165" s="258"/>
      <c r="H165" s="259" t="s">
        <v>19</v>
      </c>
      <c r="I165" s="261"/>
      <c r="J165" s="258"/>
      <c r="K165" s="258"/>
      <c r="L165" s="262"/>
      <c r="M165" s="263"/>
      <c r="N165" s="264"/>
      <c r="O165" s="264"/>
      <c r="P165" s="264"/>
      <c r="Q165" s="264"/>
      <c r="R165" s="264"/>
      <c r="S165" s="264"/>
      <c r="T165" s="265"/>
      <c r="AT165" s="266" t="s">
        <v>146</v>
      </c>
      <c r="AU165" s="266" t="s">
        <v>84</v>
      </c>
      <c r="AV165" s="16" t="s">
        <v>82</v>
      </c>
      <c r="AW165" s="16" t="s">
        <v>35</v>
      </c>
      <c r="AX165" s="16" t="s">
        <v>74</v>
      </c>
      <c r="AY165" s="266" t="s">
        <v>138</v>
      </c>
    </row>
    <row r="166" spans="1:65" s="13" customFormat="1" ht="11.25">
      <c r="B166" s="204"/>
      <c r="C166" s="205"/>
      <c r="D166" s="206" t="s">
        <v>146</v>
      </c>
      <c r="E166" s="207" t="s">
        <v>19</v>
      </c>
      <c r="F166" s="208" t="s">
        <v>556</v>
      </c>
      <c r="G166" s="205"/>
      <c r="H166" s="209">
        <v>7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146</v>
      </c>
      <c r="AU166" s="215" t="s">
        <v>84</v>
      </c>
      <c r="AV166" s="13" t="s">
        <v>84</v>
      </c>
      <c r="AW166" s="13" t="s">
        <v>35</v>
      </c>
      <c r="AX166" s="13" t="s">
        <v>74</v>
      </c>
      <c r="AY166" s="215" t="s">
        <v>138</v>
      </c>
    </row>
    <row r="167" spans="1:65" s="13" customFormat="1" ht="11.25">
      <c r="B167" s="204"/>
      <c r="C167" s="205"/>
      <c r="D167" s="206" t="s">
        <v>146</v>
      </c>
      <c r="E167" s="207" t="s">
        <v>19</v>
      </c>
      <c r="F167" s="208" t="s">
        <v>557</v>
      </c>
      <c r="G167" s="205"/>
      <c r="H167" s="209">
        <v>6.7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146</v>
      </c>
      <c r="AU167" s="215" t="s">
        <v>84</v>
      </c>
      <c r="AV167" s="13" t="s">
        <v>84</v>
      </c>
      <c r="AW167" s="13" t="s">
        <v>35</v>
      </c>
      <c r="AX167" s="13" t="s">
        <v>74</v>
      </c>
      <c r="AY167" s="215" t="s">
        <v>138</v>
      </c>
    </row>
    <row r="168" spans="1:65" s="16" customFormat="1" ht="11.25">
      <c r="B168" s="257"/>
      <c r="C168" s="258"/>
      <c r="D168" s="206" t="s">
        <v>146</v>
      </c>
      <c r="E168" s="259" t="s">
        <v>19</v>
      </c>
      <c r="F168" s="260" t="s">
        <v>529</v>
      </c>
      <c r="G168" s="258"/>
      <c r="H168" s="259" t="s">
        <v>19</v>
      </c>
      <c r="I168" s="261"/>
      <c r="J168" s="258"/>
      <c r="K168" s="258"/>
      <c r="L168" s="262"/>
      <c r="M168" s="263"/>
      <c r="N168" s="264"/>
      <c r="O168" s="264"/>
      <c r="P168" s="264"/>
      <c r="Q168" s="264"/>
      <c r="R168" s="264"/>
      <c r="S168" s="264"/>
      <c r="T168" s="265"/>
      <c r="AT168" s="266" t="s">
        <v>146</v>
      </c>
      <c r="AU168" s="266" t="s">
        <v>84</v>
      </c>
      <c r="AV168" s="16" t="s">
        <v>82</v>
      </c>
      <c r="AW168" s="16" t="s">
        <v>35</v>
      </c>
      <c r="AX168" s="16" t="s">
        <v>74</v>
      </c>
      <c r="AY168" s="266" t="s">
        <v>138</v>
      </c>
    </row>
    <row r="169" spans="1:65" s="13" customFormat="1" ht="11.25">
      <c r="B169" s="204"/>
      <c r="C169" s="205"/>
      <c r="D169" s="206" t="s">
        <v>146</v>
      </c>
      <c r="E169" s="207" t="s">
        <v>19</v>
      </c>
      <c r="F169" s="208" t="s">
        <v>558</v>
      </c>
      <c r="G169" s="205"/>
      <c r="H169" s="209">
        <v>14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146</v>
      </c>
      <c r="AU169" s="215" t="s">
        <v>84</v>
      </c>
      <c r="AV169" s="13" t="s">
        <v>84</v>
      </c>
      <c r="AW169" s="13" t="s">
        <v>35</v>
      </c>
      <c r="AX169" s="13" t="s">
        <v>74</v>
      </c>
      <c r="AY169" s="215" t="s">
        <v>138</v>
      </c>
    </row>
    <row r="170" spans="1:65" s="13" customFormat="1" ht="11.25">
      <c r="B170" s="204"/>
      <c r="C170" s="205"/>
      <c r="D170" s="206" t="s">
        <v>146</v>
      </c>
      <c r="E170" s="207" t="s">
        <v>19</v>
      </c>
      <c r="F170" s="208" t="s">
        <v>559</v>
      </c>
      <c r="G170" s="205"/>
      <c r="H170" s="209">
        <v>20.7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146</v>
      </c>
      <c r="AU170" s="215" t="s">
        <v>84</v>
      </c>
      <c r="AV170" s="13" t="s">
        <v>84</v>
      </c>
      <c r="AW170" s="13" t="s">
        <v>35</v>
      </c>
      <c r="AX170" s="13" t="s">
        <v>74</v>
      </c>
      <c r="AY170" s="215" t="s">
        <v>138</v>
      </c>
    </row>
    <row r="171" spans="1:65" s="13" customFormat="1" ht="11.25">
      <c r="B171" s="204"/>
      <c r="C171" s="205"/>
      <c r="D171" s="206" t="s">
        <v>146</v>
      </c>
      <c r="E171" s="207" t="s">
        <v>19</v>
      </c>
      <c r="F171" s="208" t="s">
        <v>560</v>
      </c>
      <c r="G171" s="205"/>
      <c r="H171" s="209">
        <v>8.8000000000000007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146</v>
      </c>
      <c r="AU171" s="215" t="s">
        <v>84</v>
      </c>
      <c r="AV171" s="13" t="s">
        <v>84</v>
      </c>
      <c r="AW171" s="13" t="s">
        <v>35</v>
      </c>
      <c r="AX171" s="13" t="s">
        <v>74</v>
      </c>
      <c r="AY171" s="215" t="s">
        <v>138</v>
      </c>
    </row>
    <row r="172" spans="1:65" s="16" customFormat="1" ht="11.25">
      <c r="B172" s="257"/>
      <c r="C172" s="258"/>
      <c r="D172" s="206" t="s">
        <v>146</v>
      </c>
      <c r="E172" s="259" t="s">
        <v>19</v>
      </c>
      <c r="F172" s="260" t="s">
        <v>544</v>
      </c>
      <c r="G172" s="258"/>
      <c r="H172" s="259" t="s">
        <v>19</v>
      </c>
      <c r="I172" s="261"/>
      <c r="J172" s="258"/>
      <c r="K172" s="258"/>
      <c r="L172" s="262"/>
      <c r="M172" s="263"/>
      <c r="N172" s="264"/>
      <c r="O172" s="264"/>
      <c r="P172" s="264"/>
      <c r="Q172" s="264"/>
      <c r="R172" s="264"/>
      <c r="S172" s="264"/>
      <c r="T172" s="265"/>
      <c r="AT172" s="266" t="s">
        <v>146</v>
      </c>
      <c r="AU172" s="266" t="s">
        <v>84</v>
      </c>
      <c r="AV172" s="16" t="s">
        <v>82</v>
      </c>
      <c r="AW172" s="16" t="s">
        <v>35</v>
      </c>
      <c r="AX172" s="16" t="s">
        <v>74</v>
      </c>
      <c r="AY172" s="266" t="s">
        <v>138</v>
      </c>
    </row>
    <row r="173" spans="1:65" s="13" customFormat="1" ht="11.25">
      <c r="B173" s="204"/>
      <c r="C173" s="205"/>
      <c r="D173" s="206" t="s">
        <v>146</v>
      </c>
      <c r="E173" s="207" t="s">
        <v>19</v>
      </c>
      <c r="F173" s="208" t="s">
        <v>561</v>
      </c>
      <c r="G173" s="205"/>
      <c r="H173" s="209">
        <v>0.88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146</v>
      </c>
      <c r="AU173" s="215" t="s">
        <v>84</v>
      </c>
      <c r="AV173" s="13" t="s">
        <v>84</v>
      </c>
      <c r="AW173" s="13" t="s">
        <v>35</v>
      </c>
      <c r="AX173" s="13" t="s">
        <v>74</v>
      </c>
      <c r="AY173" s="215" t="s">
        <v>138</v>
      </c>
    </row>
    <row r="174" spans="1:65" s="14" customFormat="1" ht="11.25">
      <c r="B174" s="216"/>
      <c r="C174" s="217"/>
      <c r="D174" s="206" t="s">
        <v>146</v>
      </c>
      <c r="E174" s="218" t="s">
        <v>19</v>
      </c>
      <c r="F174" s="219" t="s">
        <v>150</v>
      </c>
      <c r="G174" s="217"/>
      <c r="H174" s="220">
        <v>85.6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146</v>
      </c>
      <c r="AU174" s="226" t="s">
        <v>84</v>
      </c>
      <c r="AV174" s="14" t="s">
        <v>144</v>
      </c>
      <c r="AW174" s="14" t="s">
        <v>35</v>
      </c>
      <c r="AX174" s="14" t="s">
        <v>82</v>
      </c>
      <c r="AY174" s="226" t="s">
        <v>138</v>
      </c>
    </row>
    <row r="175" spans="1:65" s="2" customFormat="1" ht="16.5" customHeight="1">
      <c r="A175" s="36"/>
      <c r="B175" s="37"/>
      <c r="C175" s="190" t="s">
        <v>176</v>
      </c>
      <c r="D175" s="190" t="s">
        <v>140</v>
      </c>
      <c r="E175" s="191" t="s">
        <v>562</v>
      </c>
      <c r="F175" s="192" t="s">
        <v>563</v>
      </c>
      <c r="G175" s="193" t="s">
        <v>157</v>
      </c>
      <c r="H175" s="194">
        <v>255</v>
      </c>
      <c r="I175" s="195"/>
      <c r="J175" s="196">
        <f>ROUND(I175*H175,2)</f>
        <v>0</v>
      </c>
      <c r="K175" s="197"/>
      <c r="L175" s="41"/>
      <c r="M175" s="198" t="s">
        <v>19</v>
      </c>
      <c r="N175" s="199" t="s">
        <v>45</v>
      </c>
      <c r="O175" s="66"/>
      <c r="P175" s="200">
        <f>O175*H175</f>
        <v>0</v>
      </c>
      <c r="Q175" s="200">
        <v>2.0650000000000002E-2</v>
      </c>
      <c r="R175" s="200">
        <f>Q175*H175</f>
        <v>5.2657500000000006</v>
      </c>
      <c r="S175" s="200">
        <v>0</v>
      </c>
      <c r="T175" s="20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2" t="s">
        <v>144</v>
      </c>
      <c r="AT175" s="202" t="s">
        <v>140</v>
      </c>
      <c r="AU175" s="202" t="s">
        <v>84</v>
      </c>
      <c r="AY175" s="19" t="s">
        <v>138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9" t="s">
        <v>82</v>
      </c>
      <c r="BK175" s="203">
        <f>ROUND(I175*H175,2)</f>
        <v>0</v>
      </c>
      <c r="BL175" s="19" t="s">
        <v>144</v>
      </c>
      <c r="BM175" s="202" t="s">
        <v>564</v>
      </c>
    </row>
    <row r="176" spans="1:65" s="2" customFormat="1" ht="16.5" customHeight="1">
      <c r="A176" s="36"/>
      <c r="B176" s="37"/>
      <c r="C176" s="190" t="s">
        <v>184</v>
      </c>
      <c r="D176" s="190" t="s">
        <v>140</v>
      </c>
      <c r="E176" s="191" t="s">
        <v>565</v>
      </c>
      <c r="F176" s="192" t="s">
        <v>566</v>
      </c>
      <c r="G176" s="193" t="s">
        <v>143</v>
      </c>
      <c r="H176" s="194">
        <v>691.52300000000002</v>
      </c>
      <c r="I176" s="195"/>
      <c r="J176" s="196">
        <f>ROUND(I176*H176,2)</f>
        <v>0</v>
      </c>
      <c r="K176" s="197"/>
      <c r="L176" s="41"/>
      <c r="M176" s="198" t="s">
        <v>19</v>
      </c>
      <c r="N176" s="199" t="s">
        <v>45</v>
      </c>
      <c r="O176" s="66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2" t="s">
        <v>144</v>
      </c>
      <c r="AT176" s="202" t="s">
        <v>140</v>
      </c>
      <c r="AU176" s="202" t="s">
        <v>84</v>
      </c>
      <c r="AY176" s="19" t="s">
        <v>138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9" t="s">
        <v>82</v>
      </c>
      <c r="BK176" s="203">
        <f>ROUND(I176*H176,2)</f>
        <v>0</v>
      </c>
      <c r="BL176" s="19" t="s">
        <v>144</v>
      </c>
      <c r="BM176" s="202" t="s">
        <v>567</v>
      </c>
    </row>
    <row r="177" spans="1:65" s="12" customFormat="1" ht="22.9" customHeight="1">
      <c r="B177" s="174"/>
      <c r="C177" s="175"/>
      <c r="D177" s="176" t="s">
        <v>73</v>
      </c>
      <c r="E177" s="188" t="s">
        <v>184</v>
      </c>
      <c r="F177" s="188" t="s">
        <v>185</v>
      </c>
      <c r="G177" s="175"/>
      <c r="H177" s="175"/>
      <c r="I177" s="178"/>
      <c r="J177" s="189">
        <f>BK177</f>
        <v>0</v>
      </c>
      <c r="K177" s="175"/>
      <c r="L177" s="180"/>
      <c r="M177" s="181"/>
      <c r="N177" s="182"/>
      <c r="O177" s="182"/>
      <c r="P177" s="183">
        <f>SUM(P178:P389)</f>
        <v>0</v>
      </c>
      <c r="Q177" s="182"/>
      <c r="R177" s="183">
        <f>SUM(R178:R389)</f>
        <v>0</v>
      </c>
      <c r="S177" s="182"/>
      <c r="T177" s="184">
        <f>SUM(T178:T389)</f>
        <v>5.5411279999999996</v>
      </c>
      <c r="AR177" s="185" t="s">
        <v>82</v>
      </c>
      <c r="AT177" s="186" t="s">
        <v>73</v>
      </c>
      <c r="AU177" s="186" t="s">
        <v>82</v>
      </c>
      <c r="AY177" s="185" t="s">
        <v>138</v>
      </c>
      <c r="BK177" s="187">
        <f>SUM(BK178:BK389)</f>
        <v>0</v>
      </c>
    </row>
    <row r="178" spans="1:65" s="2" customFormat="1" ht="21.75" customHeight="1">
      <c r="A178" s="36"/>
      <c r="B178" s="37"/>
      <c r="C178" s="190" t="s">
        <v>189</v>
      </c>
      <c r="D178" s="190" t="s">
        <v>140</v>
      </c>
      <c r="E178" s="191" t="s">
        <v>568</v>
      </c>
      <c r="F178" s="192" t="s">
        <v>569</v>
      </c>
      <c r="G178" s="193" t="s">
        <v>489</v>
      </c>
      <c r="H178" s="194">
        <v>1</v>
      </c>
      <c r="I178" s="195"/>
      <c r="J178" s="196">
        <f>ROUND(I178*H178,2)</f>
        <v>0</v>
      </c>
      <c r="K178" s="197"/>
      <c r="L178" s="41"/>
      <c r="M178" s="198" t="s">
        <v>19</v>
      </c>
      <c r="N178" s="199" t="s">
        <v>45</v>
      </c>
      <c r="O178" s="66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2" t="s">
        <v>144</v>
      </c>
      <c r="AT178" s="202" t="s">
        <v>140</v>
      </c>
      <c r="AU178" s="202" t="s">
        <v>84</v>
      </c>
      <c r="AY178" s="19" t="s">
        <v>138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9" t="s">
        <v>82</v>
      </c>
      <c r="BK178" s="203">
        <f>ROUND(I178*H178,2)</f>
        <v>0</v>
      </c>
      <c r="BL178" s="19" t="s">
        <v>144</v>
      </c>
      <c r="BM178" s="202" t="s">
        <v>570</v>
      </c>
    </row>
    <row r="179" spans="1:65" s="2" customFormat="1" ht="29.25">
      <c r="A179" s="36"/>
      <c r="B179" s="37"/>
      <c r="C179" s="38"/>
      <c r="D179" s="206" t="s">
        <v>178</v>
      </c>
      <c r="E179" s="38"/>
      <c r="F179" s="238" t="s">
        <v>571</v>
      </c>
      <c r="G179" s="38"/>
      <c r="H179" s="38"/>
      <c r="I179" s="110"/>
      <c r="J179" s="38"/>
      <c r="K179" s="38"/>
      <c r="L179" s="41"/>
      <c r="M179" s="239"/>
      <c r="N179" s="240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178</v>
      </c>
      <c r="AU179" s="19" t="s">
        <v>84</v>
      </c>
    </row>
    <row r="180" spans="1:65" s="2" customFormat="1" ht="33" customHeight="1">
      <c r="A180" s="36"/>
      <c r="B180" s="37"/>
      <c r="C180" s="190" t="s">
        <v>193</v>
      </c>
      <c r="D180" s="190" t="s">
        <v>140</v>
      </c>
      <c r="E180" s="191" t="s">
        <v>572</v>
      </c>
      <c r="F180" s="192" t="s">
        <v>573</v>
      </c>
      <c r="G180" s="193" t="s">
        <v>489</v>
      </c>
      <c r="H180" s="194">
        <v>1</v>
      </c>
      <c r="I180" s="195"/>
      <c r="J180" s="196">
        <f>ROUND(I180*H180,2)</f>
        <v>0</v>
      </c>
      <c r="K180" s="197"/>
      <c r="L180" s="41"/>
      <c r="M180" s="198" t="s">
        <v>19</v>
      </c>
      <c r="N180" s="199" t="s">
        <v>45</v>
      </c>
      <c r="O180" s="66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2" t="s">
        <v>144</v>
      </c>
      <c r="AT180" s="202" t="s">
        <v>140</v>
      </c>
      <c r="AU180" s="202" t="s">
        <v>84</v>
      </c>
      <c r="AY180" s="19" t="s">
        <v>138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9" t="s">
        <v>82</v>
      </c>
      <c r="BK180" s="203">
        <f>ROUND(I180*H180,2)</f>
        <v>0</v>
      </c>
      <c r="BL180" s="19" t="s">
        <v>144</v>
      </c>
      <c r="BM180" s="202" t="s">
        <v>574</v>
      </c>
    </row>
    <row r="181" spans="1:65" s="2" customFormat="1" ht="16.5" customHeight="1">
      <c r="A181" s="36"/>
      <c r="B181" s="37"/>
      <c r="C181" s="190" t="s">
        <v>197</v>
      </c>
      <c r="D181" s="190" t="s">
        <v>140</v>
      </c>
      <c r="E181" s="191" t="s">
        <v>575</v>
      </c>
      <c r="F181" s="192" t="s">
        <v>576</v>
      </c>
      <c r="G181" s="193" t="s">
        <v>489</v>
      </c>
      <c r="H181" s="194">
        <v>1</v>
      </c>
      <c r="I181" s="195"/>
      <c r="J181" s="196">
        <f>ROUND(I181*H181,2)</f>
        <v>0</v>
      </c>
      <c r="K181" s="197"/>
      <c r="L181" s="41"/>
      <c r="M181" s="198" t="s">
        <v>19</v>
      </c>
      <c r="N181" s="199" t="s">
        <v>45</v>
      </c>
      <c r="O181" s="66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2" t="s">
        <v>144</v>
      </c>
      <c r="AT181" s="202" t="s">
        <v>140</v>
      </c>
      <c r="AU181" s="202" t="s">
        <v>84</v>
      </c>
      <c r="AY181" s="19" t="s">
        <v>138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9" t="s">
        <v>82</v>
      </c>
      <c r="BK181" s="203">
        <f>ROUND(I181*H181,2)</f>
        <v>0</v>
      </c>
      <c r="BL181" s="19" t="s">
        <v>144</v>
      </c>
      <c r="BM181" s="202" t="s">
        <v>577</v>
      </c>
    </row>
    <row r="182" spans="1:65" s="2" customFormat="1" ht="21.75" customHeight="1">
      <c r="A182" s="36"/>
      <c r="B182" s="37"/>
      <c r="C182" s="190" t="s">
        <v>201</v>
      </c>
      <c r="D182" s="190" t="s">
        <v>140</v>
      </c>
      <c r="E182" s="191" t="s">
        <v>578</v>
      </c>
      <c r="F182" s="192" t="s">
        <v>579</v>
      </c>
      <c r="G182" s="193" t="s">
        <v>143</v>
      </c>
      <c r="H182" s="194">
        <v>691.52300000000002</v>
      </c>
      <c r="I182" s="195"/>
      <c r="J182" s="196">
        <f>ROUND(I182*H182,2)</f>
        <v>0</v>
      </c>
      <c r="K182" s="197"/>
      <c r="L182" s="41"/>
      <c r="M182" s="198" t="s">
        <v>19</v>
      </c>
      <c r="N182" s="199" t="s">
        <v>45</v>
      </c>
      <c r="O182" s="66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2" t="s">
        <v>144</v>
      </c>
      <c r="AT182" s="202" t="s">
        <v>140</v>
      </c>
      <c r="AU182" s="202" t="s">
        <v>84</v>
      </c>
      <c r="AY182" s="19" t="s">
        <v>138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9" t="s">
        <v>82</v>
      </c>
      <c r="BK182" s="203">
        <f>ROUND(I182*H182,2)</f>
        <v>0</v>
      </c>
      <c r="BL182" s="19" t="s">
        <v>144</v>
      </c>
      <c r="BM182" s="202" t="s">
        <v>580</v>
      </c>
    </row>
    <row r="183" spans="1:65" s="16" customFormat="1" ht="11.25">
      <c r="B183" s="257"/>
      <c r="C183" s="258"/>
      <c r="D183" s="206" t="s">
        <v>146</v>
      </c>
      <c r="E183" s="259" t="s">
        <v>19</v>
      </c>
      <c r="F183" s="260" t="s">
        <v>504</v>
      </c>
      <c r="G183" s="258"/>
      <c r="H183" s="259" t="s">
        <v>19</v>
      </c>
      <c r="I183" s="261"/>
      <c r="J183" s="258"/>
      <c r="K183" s="258"/>
      <c r="L183" s="262"/>
      <c r="M183" s="263"/>
      <c r="N183" s="264"/>
      <c r="O183" s="264"/>
      <c r="P183" s="264"/>
      <c r="Q183" s="264"/>
      <c r="R183" s="264"/>
      <c r="S183" s="264"/>
      <c r="T183" s="265"/>
      <c r="AT183" s="266" t="s">
        <v>146</v>
      </c>
      <c r="AU183" s="266" t="s">
        <v>84</v>
      </c>
      <c r="AV183" s="16" t="s">
        <v>82</v>
      </c>
      <c r="AW183" s="16" t="s">
        <v>35</v>
      </c>
      <c r="AX183" s="16" t="s">
        <v>74</v>
      </c>
      <c r="AY183" s="266" t="s">
        <v>138</v>
      </c>
    </row>
    <row r="184" spans="1:65" s="13" customFormat="1" ht="11.25">
      <c r="B184" s="204"/>
      <c r="C184" s="205"/>
      <c r="D184" s="206" t="s">
        <v>146</v>
      </c>
      <c r="E184" s="207" t="s">
        <v>19</v>
      </c>
      <c r="F184" s="208" t="s">
        <v>505</v>
      </c>
      <c r="G184" s="205"/>
      <c r="H184" s="209">
        <v>99.084999999999994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146</v>
      </c>
      <c r="AU184" s="215" t="s">
        <v>84</v>
      </c>
      <c r="AV184" s="13" t="s">
        <v>84</v>
      </c>
      <c r="AW184" s="13" t="s">
        <v>35</v>
      </c>
      <c r="AX184" s="13" t="s">
        <v>74</v>
      </c>
      <c r="AY184" s="215" t="s">
        <v>138</v>
      </c>
    </row>
    <row r="185" spans="1:65" s="13" customFormat="1" ht="11.25">
      <c r="B185" s="204"/>
      <c r="C185" s="205"/>
      <c r="D185" s="206" t="s">
        <v>146</v>
      </c>
      <c r="E185" s="207" t="s">
        <v>19</v>
      </c>
      <c r="F185" s="208" t="s">
        <v>506</v>
      </c>
      <c r="G185" s="205"/>
      <c r="H185" s="209">
        <v>74.540000000000006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146</v>
      </c>
      <c r="AU185" s="215" t="s">
        <v>84</v>
      </c>
      <c r="AV185" s="13" t="s">
        <v>84</v>
      </c>
      <c r="AW185" s="13" t="s">
        <v>35</v>
      </c>
      <c r="AX185" s="13" t="s">
        <v>74</v>
      </c>
      <c r="AY185" s="215" t="s">
        <v>138</v>
      </c>
    </row>
    <row r="186" spans="1:65" s="13" customFormat="1" ht="11.25">
      <c r="B186" s="204"/>
      <c r="C186" s="205"/>
      <c r="D186" s="206" t="s">
        <v>146</v>
      </c>
      <c r="E186" s="207" t="s">
        <v>19</v>
      </c>
      <c r="F186" s="208" t="s">
        <v>507</v>
      </c>
      <c r="G186" s="205"/>
      <c r="H186" s="209">
        <v>53.76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146</v>
      </c>
      <c r="AU186" s="215" t="s">
        <v>84</v>
      </c>
      <c r="AV186" s="13" t="s">
        <v>84</v>
      </c>
      <c r="AW186" s="13" t="s">
        <v>35</v>
      </c>
      <c r="AX186" s="13" t="s">
        <v>74</v>
      </c>
      <c r="AY186" s="215" t="s">
        <v>138</v>
      </c>
    </row>
    <row r="187" spans="1:65" s="15" customFormat="1" ht="11.25">
      <c r="B187" s="241"/>
      <c r="C187" s="242"/>
      <c r="D187" s="206" t="s">
        <v>146</v>
      </c>
      <c r="E187" s="243" t="s">
        <v>19</v>
      </c>
      <c r="F187" s="244" t="s">
        <v>222</v>
      </c>
      <c r="G187" s="242"/>
      <c r="H187" s="245">
        <v>227.38499999999999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AT187" s="251" t="s">
        <v>146</v>
      </c>
      <c r="AU187" s="251" t="s">
        <v>84</v>
      </c>
      <c r="AV187" s="15" t="s">
        <v>154</v>
      </c>
      <c r="AW187" s="15" t="s">
        <v>35</v>
      </c>
      <c r="AX187" s="15" t="s">
        <v>74</v>
      </c>
      <c r="AY187" s="251" t="s">
        <v>138</v>
      </c>
    </row>
    <row r="188" spans="1:65" s="16" customFormat="1" ht="11.25">
      <c r="B188" s="257"/>
      <c r="C188" s="258"/>
      <c r="D188" s="206" t="s">
        <v>146</v>
      </c>
      <c r="E188" s="259" t="s">
        <v>19</v>
      </c>
      <c r="F188" s="260" t="s">
        <v>519</v>
      </c>
      <c r="G188" s="258"/>
      <c r="H188" s="259" t="s">
        <v>19</v>
      </c>
      <c r="I188" s="261"/>
      <c r="J188" s="258"/>
      <c r="K188" s="258"/>
      <c r="L188" s="262"/>
      <c r="M188" s="263"/>
      <c r="N188" s="264"/>
      <c r="O188" s="264"/>
      <c r="P188" s="264"/>
      <c r="Q188" s="264"/>
      <c r="R188" s="264"/>
      <c r="S188" s="264"/>
      <c r="T188" s="265"/>
      <c r="AT188" s="266" t="s">
        <v>146</v>
      </c>
      <c r="AU188" s="266" t="s">
        <v>84</v>
      </c>
      <c r="AV188" s="16" t="s">
        <v>82</v>
      </c>
      <c r="AW188" s="16" t="s">
        <v>35</v>
      </c>
      <c r="AX188" s="16" t="s">
        <v>74</v>
      </c>
      <c r="AY188" s="266" t="s">
        <v>138</v>
      </c>
    </row>
    <row r="189" spans="1:65" s="13" customFormat="1" ht="11.25">
      <c r="B189" s="204"/>
      <c r="C189" s="205"/>
      <c r="D189" s="206" t="s">
        <v>146</v>
      </c>
      <c r="E189" s="207" t="s">
        <v>19</v>
      </c>
      <c r="F189" s="208" t="s">
        <v>520</v>
      </c>
      <c r="G189" s="205"/>
      <c r="H189" s="209">
        <v>85.302999999999997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146</v>
      </c>
      <c r="AU189" s="215" t="s">
        <v>84</v>
      </c>
      <c r="AV189" s="13" t="s">
        <v>84</v>
      </c>
      <c r="AW189" s="13" t="s">
        <v>35</v>
      </c>
      <c r="AX189" s="13" t="s">
        <v>74</v>
      </c>
      <c r="AY189" s="215" t="s">
        <v>138</v>
      </c>
    </row>
    <row r="190" spans="1:65" s="13" customFormat="1" ht="11.25">
      <c r="B190" s="204"/>
      <c r="C190" s="205"/>
      <c r="D190" s="206" t="s">
        <v>146</v>
      </c>
      <c r="E190" s="207" t="s">
        <v>19</v>
      </c>
      <c r="F190" s="208" t="s">
        <v>521</v>
      </c>
      <c r="G190" s="205"/>
      <c r="H190" s="209">
        <v>32.799999999999997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146</v>
      </c>
      <c r="AU190" s="215" t="s">
        <v>84</v>
      </c>
      <c r="AV190" s="13" t="s">
        <v>84</v>
      </c>
      <c r="AW190" s="13" t="s">
        <v>35</v>
      </c>
      <c r="AX190" s="13" t="s">
        <v>74</v>
      </c>
      <c r="AY190" s="215" t="s">
        <v>138</v>
      </c>
    </row>
    <row r="191" spans="1:65" s="15" customFormat="1" ht="11.25">
      <c r="B191" s="241"/>
      <c r="C191" s="242"/>
      <c r="D191" s="206" t="s">
        <v>146</v>
      </c>
      <c r="E191" s="243" t="s">
        <v>19</v>
      </c>
      <c r="F191" s="244" t="s">
        <v>222</v>
      </c>
      <c r="G191" s="242"/>
      <c r="H191" s="245">
        <v>118.10299999999999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AT191" s="251" t="s">
        <v>146</v>
      </c>
      <c r="AU191" s="251" t="s">
        <v>84</v>
      </c>
      <c r="AV191" s="15" t="s">
        <v>154</v>
      </c>
      <c r="AW191" s="15" t="s">
        <v>35</v>
      </c>
      <c r="AX191" s="15" t="s">
        <v>74</v>
      </c>
      <c r="AY191" s="251" t="s">
        <v>138</v>
      </c>
    </row>
    <row r="192" spans="1:65" s="16" customFormat="1" ht="11.25">
      <c r="B192" s="257"/>
      <c r="C192" s="258"/>
      <c r="D192" s="206" t="s">
        <v>146</v>
      </c>
      <c r="E192" s="259" t="s">
        <v>19</v>
      </c>
      <c r="F192" s="260" t="s">
        <v>529</v>
      </c>
      <c r="G192" s="258"/>
      <c r="H192" s="259" t="s">
        <v>19</v>
      </c>
      <c r="I192" s="261"/>
      <c r="J192" s="258"/>
      <c r="K192" s="258"/>
      <c r="L192" s="262"/>
      <c r="M192" s="263"/>
      <c r="N192" s="264"/>
      <c r="O192" s="264"/>
      <c r="P192" s="264"/>
      <c r="Q192" s="264"/>
      <c r="R192" s="264"/>
      <c r="S192" s="264"/>
      <c r="T192" s="265"/>
      <c r="AT192" s="266" t="s">
        <v>146</v>
      </c>
      <c r="AU192" s="266" t="s">
        <v>84</v>
      </c>
      <c r="AV192" s="16" t="s">
        <v>82</v>
      </c>
      <c r="AW192" s="16" t="s">
        <v>35</v>
      </c>
      <c r="AX192" s="16" t="s">
        <v>74</v>
      </c>
      <c r="AY192" s="266" t="s">
        <v>138</v>
      </c>
    </row>
    <row r="193" spans="1:65" s="13" customFormat="1" ht="11.25">
      <c r="B193" s="204"/>
      <c r="C193" s="205"/>
      <c r="D193" s="206" t="s">
        <v>146</v>
      </c>
      <c r="E193" s="207" t="s">
        <v>19</v>
      </c>
      <c r="F193" s="208" t="s">
        <v>530</v>
      </c>
      <c r="G193" s="205"/>
      <c r="H193" s="209">
        <v>53.76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146</v>
      </c>
      <c r="AU193" s="215" t="s">
        <v>84</v>
      </c>
      <c r="AV193" s="13" t="s">
        <v>84</v>
      </c>
      <c r="AW193" s="13" t="s">
        <v>35</v>
      </c>
      <c r="AX193" s="13" t="s">
        <v>74</v>
      </c>
      <c r="AY193" s="215" t="s">
        <v>138</v>
      </c>
    </row>
    <row r="194" spans="1:65" s="13" customFormat="1" ht="11.25">
      <c r="B194" s="204"/>
      <c r="C194" s="205"/>
      <c r="D194" s="206" t="s">
        <v>146</v>
      </c>
      <c r="E194" s="207" t="s">
        <v>19</v>
      </c>
      <c r="F194" s="208" t="s">
        <v>531</v>
      </c>
      <c r="G194" s="205"/>
      <c r="H194" s="209">
        <v>19.98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146</v>
      </c>
      <c r="AU194" s="215" t="s">
        <v>84</v>
      </c>
      <c r="AV194" s="13" t="s">
        <v>84</v>
      </c>
      <c r="AW194" s="13" t="s">
        <v>35</v>
      </c>
      <c r="AX194" s="13" t="s">
        <v>74</v>
      </c>
      <c r="AY194" s="215" t="s">
        <v>138</v>
      </c>
    </row>
    <row r="195" spans="1:65" s="13" customFormat="1" ht="11.25">
      <c r="B195" s="204"/>
      <c r="C195" s="205"/>
      <c r="D195" s="206" t="s">
        <v>146</v>
      </c>
      <c r="E195" s="207" t="s">
        <v>19</v>
      </c>
      <c r="F195" s="208" t="s">
        <v>532</v>
      </c>
      <c r="G195" s="205"/>
      <c r="H195" s="209">
        <v>74.540000000000006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146</v>
      </c>
      <c r="AU195" s="215" t="s">
        <v>84</v>
      </c>
      <c r="AV195" s="13" t="s">
        <v>84</v>
      </c>
      <c r="AW195" s="13" t="s">
        <v>35</v>
      </c>
      <c r="AX195" s="13" t="s">
        <v>74</v>
      </c>
      <c r="AY195" s="215" t="s">
        <v>138</v>
      </c>
    </row>
    <row r="196" spans="1:65" s="13" customFormat="1" ht="11.25">
      <c r="B196" s="204"/>
      <c r="C196" s="205"/>
      <c r="D196" s="206" t="s">
        <v>146</v>
      </c>
      <c r="E196" s="207" t="s">
        <v>19</v>
      </c>
      <c r="F196" s="208" t="s">
        <v>533</v>
      </c>
      <c r="G196" s="205"/>
      <c r="H196" s="209">
        <v>8.6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146</v>
      </c>
      <c r="AU196" s="215" t="s">
        <v>84</v>
      </c>
      <c r="AV196" s="13" t="s">
        <v>84</v>
      </c>
      <c r="AW196" s="13" t="s">
        <v>35</v>
      </c>
      <c r="AX196" s="13" t="s">
        <v>74</v>
      </c>
      <c r="AY196" s="215" t="s">
        <v>138</v>
      </c>
    </row>
    <row r="197" spans="1:65" s="13" customFormat="1" ht="11.25">
      <c r="B197" s="204"/>
      <c r="C197" s="205"/>
      <c r="D197" s="206" t="s">
        <v>146</v>
      </c>
      <c r="E197" s="207" t="s">
        <v>19</v>
      </c>
      <c r="F197" s="208" t="s">
        <v>534</v>
      </c>
      <c r="G197" s="205"/>
      <c r="H197" s="209">
        <v>99.084999999999994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146</v>
      </c>
      <c r="AU197" s="215" t="s">
        <v>84</v>
      </c>
      <c r="AV197" s="13" t="s">
        <v>84</v>
      </c>
      <c r="AW197" s="13" t="s">
        <v>35</v>
      </c>
      <c r="AX197" s="13" t="s">
        <v>74</v>
      </c>
      <c r="AY197" s="215" t="s">
        <v>138</v>
      </c>
    </row>
    <row r="198" spans="1:65" s="15" customFormat="1" ht="11.25">
      <c r="B198" s="241"/>
      <c r="C198" s="242"/>
      <c r="D198" s="206" t="s">
        <v>146</v>
      </c>
      <c r="E198" s="243" t="s">
        <v>19</v>
      </c>
      <c r="F198" s="244" t="s">
        <v>222</v>
      </c>
      <c r="G198" s="242"/>
      <c r="H198" s="245">
        <v>255.96499999999997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AT198" s="251" t="s">
        <v>146</v>
      </c>
      <c r="AU198" s="251" t="s">
        <v>84</v>
      </c>
      <c r="AV198" s="15" t="s">
        <v>154</v>
      </c>
      <c r="AW198" s="15" t="s">
        <v>35</v>
      </c>
      <c r="AX198" s="15" t="s">
        <v>74</v>
      </c>
      <c r="AY198" s="251" t="s">
        <v>138</v>
      </c>
    </row>
    <row r="199" spans="1:65" s="16" customFormat="1" ht="11.25">
      <c r="B199" s="257"/>
      <c r="C199" s="258"/>
      <c r="D199" s="206" t="s">
        <v>146</v>
      </c>
      <c r="E199" s="259" t="s">
        <v>19</v>
      </c>
      <c r="F199" s="260" t="s">
        <v>544</v>
      </c>
      <c r="G199" s="258"/>
      <c r="H199" s="259" t="s">
        <v>19</v>
      </c>
      <c r="I199" s="261"/>
      <c r="J199" s="258"/>
      <c r="K199" s="258"/>
      <c r="L199" s="262"/>
      <c r="M199" s="263"/>
      <c r="N199" s="264"/>
      <c r="O199" s="264"/>
      <c r="P199" s="264"/>
      <c r="Q199" s="264"/>
      <c r="R199" s="264"/>
      <c r="S199" s="264"/>
      <c r="T199" s="265"/>
      <c r="AT199" s="266" t="s">
        <v>146</v>
      </c>
      <c r="AU199" s="266" t="s">
        <v>84</v>
      </c>
      <c r="AV199" s="16" t="s">
        <v>82</v>
      </c>
      <c r="AW199" s="16" t="s">
        <v>35</v>
      </c>
      <c r="AX199" s="16" t="s">
        <v>74</v>
      </c>
      <c r="AY199" s="266" t="s">
        <v>138</v>
      </c>
    </row>
    <row r="200" spans="1:65" s="13" customFormat="1" ht="11.25">
      <c r="B200" s="204"/>
      <c r="C200" s="205"/>
      <c r="D200" s="206" t="s">
        <v>146</v>
      </c>
      <c r="E200" s="207" t="s">
        <v>19</v>
      </c>
      <c r="F200" s="208" t="s">
        <v>521</v>
      </c>
      <c r="G200" s="205"/>
      <c r="H200" s="209">
        <v>32.799999999999997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146</v>
      </c>
      <c r="AU200" s="215" t="s">
        <v>84</v>
      </c>
      <c r="AV200" s="13" t="s">
        <v>84</v>
      </c>
      <c r="AW200" s="13" t="s">
        <v>35</v>
      </c>
      <c r="AX200" s="13" t="s">
        <v>74</v>
      </c>
      <c r="AY200" s="215" t="s">
        <v>138</v>
      </c>
    </row>
    <row r="201" spans="1:65" s="13" customFormat="1" ht="11.25">
      <c r="B201" s="204"/>
      <c r="C201" s="205"/>
      <c r="D201" s="206" t="s">
        <v>146</v>
      </c>
      <c r="E201" s="207" t="s">
        <v>19</v>
      </c>
      <c r="F201" s="208" t="s">
        <v>545</v>
      </c>
      <c r="G201" s="205"/>
      <c r="H201" s="209">
        <v>39.270000000000003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146</v>
      </c>
      <c r="AU201" s="215" t="s">
        <v>84</v>
      </c>
      <c r="AV201" s="13" t="s">
        <v>84</v>
      </c>
      <c r="AW201" s="13" t="s">
        <v>35</v>
      </c>
      <c r="AX201" s="13" t="s">
        <v>74</v>
      </c>
      <c r="AY201" s="215" t="s">
        <v>138</v>
      </c>
    </row>
    <row r="202" spans="1:65" s="13" customFormat="1" ht="11.25">
      <c r="B202" s="204"/>
      <c r="C202" s="205"/>
      <c r="D202" s="206" t="s">
        <v>146</v>
      </c>
      <c r="E202" s="207" t="s">
        <v>19</v>
      </c>
      <c r="F202" s="208" t="s">
        <v>546</v>
      </c>
      <c r="G202" s="205"/>
      <c r="H202" s="209">
        <v>18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146</v>
      </c>
      <c r="AU202" s="215" t="s">
        <v>84</v>
      </c>
      <c r="AV202" s="13" t="s">
        <v>84</v>
      </c>
      <c r="AW202" s="13" t="s">
        <v>35</v>
      </c>
      <c r="AX202" s="13" t="s">
        <v>74</v>
      </c>
      <c r="AY202" s="215" t="s">
        <v>138</v>
      </c>
    </row>
    <row r="203" spans="1:65" s="15" customFormat="1" ht="11.25">
      <c r="B203" s="241"/>
      <c r="C203" s="242"/>
      <c r="D203" s="206" t="s">
        <v>146</v>
      </c>
      <c r="E203" s="243" t="s">
        <v>19</v>
      </c>
      <c r="F203" s="244" t="s">
        <v>222</v>
      </c>
      <c r="G203" s="242"/>
      <c r="H203" s="245">
        <v>90.07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AT203" s="251" t="s">
        <v>146</v>
      </c>
      <c r="AU203" s="251" t="s">
        <v>84</v>
      </c>
      <c r="AV203" s="15" t="s">
        <v>154</v>
      </c>
      <c r="AW203" s="15" t="s">
        <v>35</v>
      </c>
      <c r="AX203" s="15" t="s">
        <v>74</v>
      </c>
      <c r="AY203" s="251" t="s">
        <v>138</v>
      </c>
    </row>
    <row r="204" spans="1:65" s="14" customFormat="1" ht="11.25">
      <c r="B204" s="216"/>
      <c r="C204" s="217"/>
      <c r="D204" s="206" t="s">
        <v>146</v>
      </c>
      <c r="E204" s="218" t="s">
        <v>19</v>
      </c>
      <c r="F204" s="219" t="s">
        <v>150</v>
      </c>
      <c r="G204" s="217"/>
      <c r="H204" s="220">
        <v>691.52300000000002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146</v>
      </c>
      <c r="AU204" s="226" t="s">
        <v>84</v>
      </c>
      <c r="AV204" s="14" t="s">
        <v>144</v>
      </c>
      <c r="AW204" s="14" t="s">
        <v>35</v>
      </c>
      <c r="AX204" s="14" t="s">
        <v>82</v>
      </c>
      <c r="AY204" s="226" t="s">
        <v>138</v>
      </c>
    </row>
    <row r="205" spans="1:65" s="2" customFormat="1" ht="21.75" customHeight="1">
      <c r="A205" s="36"/>
      <c r="B205" s="37"/>
      <c r="C205" s="190" t="s">
        <v>208</v>
      </c>
      <c r="D205" s="190" t="s">
        <v>140</v>
      </c>
      <c r="E205" s="191" t="s">
        <v>581</v>
      </c>
      <c r="F205" s="192" t="s">
        <v>582</v>
      </c>
      <c r="G205" s="193" t="s">
        <v>143</v>
      </c>
      <c r="H205" s="194">
        <v>62237.07</v>
      </c>
      <c r="I205" s="195"/>
      <c r="J205" s="196">
        <f>ROUND(I205*H205,2)</f>
        <v>0</v>
      </c>
      <c r="K205" s="197"/>
      <c r="L205" s="41"/>
      <c r="M205" s="198" t="s">
        <v>19</v>
      </c>
      <c r="N205" s="199" t="s">
        <v>45</v>
      </c>
      <c r="O205" s="66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2" t="s">
        <v>144</v>
      </c>
      <c r="AT205" s="202" t="s">
        <v>140</v>
      </c>
      <c r="AU205" s="202" t="s">
        <v>84</v>
      </c>
      <c r="AY205" s="19" t="s">
        <v>138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9" t="s">
        <v>82</v>
      </c>
      <c r="BK205" s="203">
        <f>ROUND(I205*H205,2)</f>
        <v>0</v>
      </c>
      <c r="BL205" s="19" t="s">
        <v>144</v>
      </c>
      <c r="BM205" s="202" t="s">
        <v>583</v>
      </c>
    </row>
    <row r="206" spans="1:65" s="16" customFormat="1" ht="11.25">
      <c r="B206" s="257"/>
      <c r="C206" s="258"/>
      <c r="D206" s="206" t="s">
        <v>146</v>
      </c>
      <c r="E206" s="259" t="s">
        <v>19</v>
      </c>
      <c r="F206" s="260" t="s">
        <v>504</v>
      </c>
      <c r="G206" s="258"/>
      <c r="H206" s="259" t="s">
        <v>19</v>
      </c>
      <c r="I206" s="261"/>
      <c r="J206" s="258"/>
      <c r="K206" s="258"/>
      <c r="L206" s="262"/>
      <c r="M206" s="263"/>
      <c r="N206" s="264"/>
      <c r="O206" s="264"/>
      <c r="P206" s="264"/>
      <c r="Q206" s="264"/>
      <c r="R206" s="264"/>
      <c r="S206" s="264"/>
      <c r="T206" s="265"/>
      <c r="AT206" s="266" t="s">
        <v>146</v>
      </c>
      <c r="AU206" s="266" t="s">
        <v>84</v>
      </c>
      <c r="AV206" s="16" t="s">
        <v>82</v>
      </c>
      <c r="AW206" s="16" t="s">
        <v>35</v>
      </c>
      <c r="AX206" s="16" t="s">
        <v>74</v>
      </c>
      <c r="AY206" s="266" t="s">
        <v>138</v>
      </c>
    </row>
    <row r="207" spans="1:65" s="13" customFormat="1" ht="11.25">
      <c r="B207" s="204"/>
      <c r="C207" s="205"/>
      <c r="D207" s="206" t="s">
        <v>146</v>
      </c>
      <c r="E207" s="207" t="s">
        <v>19</v>
      </c>
      <c r="F207" s="208" t="s">
        <v>505</v>
      </c>
      <c r="G207" s="205"/>
      <c r="H207" s="209">
        <v>99.084999999999994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146</v>
      </c>
      <c r="AU207" s="215" t="s">
        <v>84</v>
      </c>
      <c r="AV207" s="13" t="s">
        <v>84</v>
      </c>
      <c r="AW207" s="13" t="s">
        <v>35</v>
      </c>
      <c r="AX207" s="13" t="s">
        <v>74</v>
      </c>
      <c r="AY207" s="215" t="s">
        <v>138</v>
      </c>
    </row>
    <row r="208" spans="1:65" s="13" customFormat="1" ht="11.25">
      <c r="B208" s="204"/>
      <c r="C208" s="205"/>
      <c r="D208" s="206" t="s">
        <v>146</v>
      </c>
      <c r="E208" s="207" t="s">
        <v>19</v>
      </c>
      <c r="F208" s="208" t="s">
        <v>506</v>
      </c>
      <c r="G208" s="205"/>
      <c r="H208" s="209">
        <v>74.540000000000006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146</v>
      </c>
      <c r="AU208" s="215" t="s">
        <v>84</v>
      </c>
      <c r="AV208" s="13" t="s">
        <v>84</v>
      </c>
      <c r="AW208" s="13" t="s">
        <v>35</v>
      </c>
      <c r="AX208" s="13" t="s">
        <v>74</v>
      </c>
      <c r="AY208" s="215" t="s">
        <v>138</v>
      </c>
    </row>
    <row r="209" spans="2:51" s="13" customFormat="1" ht="11.25">
      <c r="B209" s="204"/>
      <c r="C209" s="205"/>
      <c r="D209" s="206" t="s">
        <v>146</v>
      </c>
      <c r="E209" s="207" t="s">
        <v>19</v>
      </c>
      <c r="F209" s="208" t="s">
        <v>507</v>
      </c>
      <c r="G209" s="205"/>
      <c r="H209" s="209">
        <v>53.76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146</v>
      </c>
      <c r="AU209" s="215" t="s">
        <v>84</v>
      </c>
      <c r="AV209" s="13" t="s">
        <v>84</v>
      </c>
      <c r="AW209" s="13" t="s">
        <v>35</v>
      </c>
      <c r="AX209" s="13" t="s">
        <v>74</v>
      </c>
      <c r="AY209" s="215" t="s">
        <v>138</v>
      </c>
    </row>
    <row r="210" spans="2:51" s="15" customFormat="1" ht="11.25">
      <c r="B210" s="241"/>
      <c r="C210" s="242"/>
      <c r="D210" s="206" t="s">
        <v>146</v>
      </c>
      <c r="E210" s="243" t="s">
        <v>19</v>
      </c>
      <c r="F210" s="244" t="s">
        <v>222</v>
      </c>
      <c r="G210" s="242"/>
      <c r="H210" s="245">
        <v>227.38499999999999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AT210" s="251" t="s">
        <v>146</v>
      </c>
      <c r="AU210" s="251" t="s">
        <v>84</v>
      </c>
      <c r="AV210" s="15" t="s">
        <v>154</v>
      </c>
      <c r="AW210" s="15" t="s">
        <v>35</v>
      </c>
      <c r="AX210" s="15" t="s">
        <v>74</v>
      </c>
      <c r="AY210" s="251" t="s">
        <v>138</v>
      </c>
    </row>
    <row r="211" spans="2:51" s="16" customFormat="1" ht="11.25">
      <c r="B211" s="257"/>
      <c r="C211" s="258"/>
      <c r="D211" s="206" t="s">
        <v>146</v>
      </c>
      <c r="E211" s="259" t="s">
        <v>19</v>
      </c>
      <c r="F211" s="260" t="s">
        <v>519</v>
      </c>
      <c r="G211" s="258"/>
      <c r="H211" s="259" t="s">
        <v>19</v>
      </c>
      <c r="I211" s="261"/>
      <c r="J211" s="258"/>
      <c r="K211" s="258"/>
      <c r="L211" s="262"/>
      <c r="M211" s="263"/>
      <c r="N211" s="264"/>
      <c r="O211" s="264"/>
      <c r="P211" s="264"/>
      <c r="Q211" s="264"/>
      <c r="R211" s="264"/>
      <c r="S211" s="264"/>
      <c r="T211" s="265"/>
      <c r="AT211" s="266" t="s">
        <v>146</v>
      </c>
      <c r="AU211" s="266" t="s">
        <v>84</v>
      </c>
      <c r="AV211" s="16" t="s">
        <v>82</v>
      </c>
      <c r="AW211" s="16" t="s">
        <v>35</v>
      </c>
      <c r="AX211" s="16" t="s">
        <v>74</v>
      </c>
      <c r="AY211" s="266" t="s">
        <v>138</v>
      </c>
    </row>
    <row r="212" spans="2:51" s="13" customFormat="1" ht="11.25">
      <c r="B212" s="204"/>
      <c r="C212" s="205"/>
      <c r="D212" s="206" t="s">
        <v>146</v>
      </c>
      <c r="E212" s="207" t="s">
        <v>19</v>
      </c>
      <c r="F212" s="208" t="s">
        <v>520</v>
      </c>
      <c r="G212" s="205"/>
      <c r="H212" s="209">
        <v>85.302999999999997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146</v>
      </c>
      <c r="AU212" s="215" t="s">
        <v>84</v>
      </c>
      <c r="AV212" s="13" t="s">
        <v>84</v>
      </c>
      <c r="AW212" s="13" t="s">
        <v>35</v>
      </c>
      <c r="AX212" s="13" t="s">
        <v>74</v>
      </c>
      <c r="AY212" s="215" t="s">
        <v>138</v>
      </c>
    </row>
    <row r="213" spans="2:51" s="13" customFormat="1" ht="11.25">
      <c r="B213" s="204"/>
      <c r="C213" s="205"/>
      <c r="D213" s="206" t="s">
        <v>146</v>
      </c>
      <c r="E213" s="207" t="s">
        <v>19</v>
      </c>
      <c r="F213" s="208" t="s">
        <v>521</v>
      </c>
      <c r="G213" s="205"/>
      <c r="H213" s="209">
        <v>32.799999999999997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146</v>
      </c>
      <c r="AU213" s="215" t="s">
        <v>84</v>
      </c>
      <c r="AV213" s="13" t="s">
        <v>84</v>
      </c>
      <c r="AW213" s="13" t="s">
        <v>35</v>
      </c>
      <c r="AX213" s="13" t="s">
        <v>74</v>
      </c>
      <c r="AY213" s="215" t="s">
        <v>138</v>
      </c>
    </row>
    <row r="214" spans="2:51" s="15" customFormat="1" ht="11.25">
      <c r="B214" s="241"/>
      <c r="C214" s="242"/>
      <c r="D214" s="206" t="s">
        <v>146</v>
      </c>
      <c r="E214" s="243" t="s">
        <v>19</v>
      </c>
      <c r="F214" s="244" t="s">
        <v>222</v>
      </c>
      <c r="G214" s="242"/>
      <c r="H214" s="245">
        <v>118.10299999999999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AT214" s="251" t="s">
        <v>146</v>
      </c>
      <c r="AU214" s="251" t="s">
        <v>84</v>
      </c>
      <c r="AV214" s="15" t="s">
        <v>154</v>
      </c>
      <c r="AW214" s="15" t="s">
        <v>35</v>
      </c>
      <c r="AX214" s="15" t="s">
        <v>74</v>
      </c>
      <c r="AY214" s="251" t="s">
        <v>138</v>
      </c>
    </row>
    <row r="215" spans="2:51" s="16" customFormat="1" ht="11.25">
      <c r="B215" s="257"/>
      <c r="C215" s="258"/>
      <c r="D215" s="206" t="s">
        <v>146</v>
      </c>
      <c r="E215" s="259" t="s">
        <v>19</v>
      </c>
      <c r="F215" s="260" t="s">
        <v>529</v>
      </c>
      <c r="G215" s="258"/>
      <c r="H215" s="259" t="s">
        <v>19</v>
      </c>
      <c r="I215" s="261"/>
      <c r="J215" s="258"/>
      <c r="K215" s="258"/>
      <c r="L215" s="262"/>
      <c r="M215" s="263"/>
      <c r="N215" s="264"/>
      <c r="O215" s="264"/>
      <c r="P215" s="264"/>
      <c r="Q215" s="264"/>
      <c r="R215" s="264"/>
      <c r="S215" s="264"/>
      <c r="T215" s="265"/>
      <c r="AT215" s="266" t="s">
        <v>146</v>
      </c>
      <c r="AU215" s="266" t="s">
        <v>84</v>
      </c>
      <c r="AV215" s="16" t="s">
        <v>82</v>
      </c>
      <c r="AW215" s="16" t="s">
        <v>35</v>
      </c>
      <c r="AX215" s="16" t="s">
        <v>74</v>
      </c>
      <c r="AY215" s="266" t="s">
        <v>138</v>
      </c>
    </row>
    <row r="216" spans="2:51" s="13" customFormat="1" ht="11.25">
      <c r="B216" s="204"/>
      <c r="C216" s="205"/>
      <c r="D216" s="206" t="s">
        <v>146</v>
      </c>
      <c r="E216" s="207" t="s">
        <v>19</v>
      </c>
      <c r="F216" s="208" t="s">
        <v>530</v>
      </c>
      <c r="G216" s="205"/>
      <c r="H216" s="209">
        <v>53.76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146</v>
      </c>
      <c r="AU216" s="215" t="s">
        <v>84</v>
      </c>
      <c r="AV216" s="13" t="s">
        <v>84</v>
      </c>
      <c r="AW216" s="13" t="s">
        <v>35</v>
      </c>
      <c r="AX216" s="13" t="s">
        <v>74</v>
      </c>
      <c r="AY216" s="215" t="s">
        <v>138</v>
      </c>
    </row>
    <row r="217" spans="2:51" s="13" customFormat="1" ht="11.25">
      <c r="B217" s="204"/>
      <c r="C217" s="205"/>
      <c r="D217" s="206" t="s">
        <v>146</v>
      </c>
      <c r="E217" s="207" t="s">
        <v>19</v>
      </c>
      <c r="F217" s="208" t="s">
        <v>531</v>
      </c>
      <c r="G217" s="205"/>
      <c r="H217" s="209">
        <v>19.98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146</v>
      </c>
      <c r="AU217" s="215" t="s">
        <v>84</v>
      </c>
      <c r="AV217" s="13" t="s">
        <v>84</v>
      </c>
      <c r="AW217" s="13" t="s">
        <v>35</v>
      </c>
      <c r="AX217" s="13" t="s">
        <v>74</v>
      </c>
      <c r="AY217" s="215" t="s">
        <v>138</v>
      </c>
    </row>
    <row r="218" spans="2:51" s="13" customFormat="1" ht="11.25">
      <c r="B218" s="204"/>
      <c r="C218" s="205"/>
      <c r="D218" s="206" t="s">
        <v>146</v>
      </c>
      <c r="E218" s="207" t="s">
        <v>19</v>
      </c>
      <c r="F218" s="208" t="s">
        <v>532</v>
      </c>
      <c r="G218" s="205"/>
      <c r="H218" s="209">
        <v>74.540000000000006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146</v>
      </c>
      <c r="AU218" s="215" t="s">
        <v>84</v>
      </c>
      <c r="AV218" s="13" t="s">
        <v>84</v>
      </c>
      <c r="AW218" s="13" t="s">
        <v>35</v>
      </c>
      <c r="AX218" s="13" t="s">
        <v>74</v>
      </c>
      <c r="AY218" s="215" t="s">
        <v>138</v>
      </c>
    </row>
    <row r="219" spans="2:51" s="13" customFormat="1" ht="11.25">
      <c r="B219" s="204"/>
      <c r="C219" s="205"/>
      <c r="D219" s="206" t="s">
        <v>146</v>
      </c>
      <c r="E219" s="207" t="s">
        <v>19</v>
      </c>
      <c r="F219" s="208" t="s">
        <v>533</v>
      </c>
      <c r="G219" s="205"/>
      <c r="H219" s="209">
        <v>8.6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146</v>
      </c>
      <c r="AU219" s="215" t="s">
        <v>84</v>
      </c>
      <c r="AV219" s="13" t="s">
        <v>84</v>
      </c>
      <c r="AW219" s="13" t="s">
        <v>35</v>
      </c>
      <c r="AX219" s="13" t="s">
        <v>74</v>
      </c>
      <c r="AY219" s="215" t="s">
        <v>138</v>
      </c>
    </row>
    <row r="220" spans="2:51" s="13" customFormat="1" ht="11.25">
      <c r="B220" s="204"/>
      <c r="C220" s="205"/>
      <c r="D220" s="206" t="s">
        <v>146</v>
      </c>
      <c r="E220" s="207" t="s">
        <v>19</v>
      </c>
      <c r="F220" s="208" t="s">
        <v>534</v>
      </c>
      <c r="G220" s="205"/>
      <c r="H220" s="209">
        <v>99.084999999999994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146</v>
      </c>
      <c r="AU220" s="215" t="s">
        <v>84</v>
      </c>
      <c r="AV220" s="13" t="s">
        <v>84</v>
      </c>
      <c r="AW220" s="13" t="s">
        <v>35</v>
      </c>
      <c r="AX220" s="13" t="s">
        <v>74</v>
      </c>
      <c r="AY220" s="215" t="s">
        <v>138</v>
      </c>
    </row>
    <row r="221" spans="2:51" s="15" customFormat="1" ht="11.25">
      <c r="B221" s="241"/>
      <c r="C221" s="242"/>
      <c r="D221" s="206" t="s">
        <v>146</v>
      </c>
      <c r="E221" s="243" t="s">
        <v>19</v>
      </c>
      <c r="F221" s="244" t="s">
        <v>222</v>
      </c>
      <c r="G221" s="242"/>
      <c r="H221" s="245">
        <v>255.96499999999997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AT221" s="251" t="s">
        <v>146</v>
      </c>
      <c r="AU221" s="251" t="s">
        <v>84</v>
      </c>
      <c r="AV221" s="15" t="s">
        <v>154</v>
      </c>
      <c r="AW221" s="15" t="s">
        <v>35</v>
      </c>
      <c r="AX221" s="15" t="s">
        <v>74</v>
      </c>
      <c r="AY221" s="251" t="s">
        <v>138</v>
      </c>
    </row>
    <row r="222" spans="2:51" s="16" customFormat="1" ht="11.25">
      <c r="B222" s="257"/>
      <c r="C222" s="258"/>
      <c r="D222" s="206" t="s">
        <v>146</v>
      </c>
      <c r="E222" s="259" t="s">
        <v>19</v>
      </c>
      <c r="F222" s="260" t="s">
        <v>544</v>
      </c>
      <c r="G222" s="258"/>
      <c r="H222" s="259" t="s">
        <v>19</v>
      </c>
      <c r="I222" s="261"/>
      <c r="J222" s="258"/>
      <c r="K222" s="258"/>
      <c r="L222" s="262"/>
      <c r="M222" s="263"/>
      <c r="N222" s="264"/>
      <c r="O222" s="264"/>
      <c r="P222" s="264"/>
      <c r="Q222" s="264"/>
      <c r="R222" s="264"/>
      <c r="S222" s="264"/>
      <c r="T222" s="265"/>
      <c r="AT222" s="266" t="s">
        <v>146</v>
      </c>
      <c r="AU222" s="266" t="s">
        <v>84</v>
      </c>
      <c r="AV222" s="16" t="s">
        <v>82</v>
      </c>
      <c r="AW222" s="16" t="s">
        <v>35</v>
      </c>
      <c r="AX222" s="16" t="s">
        <v>74</v>
      </c>
      <c r="AY222" s="266" t="s">
        <v>138</v>
      </c>
    </row>
    <row r="223" spans="2:51" s="13" customFormat="1" ht="11.25">
      <c r="B223" s="204"/>
      <c r="C223" s="205"/>
      <c r="D223" s="206" t="s">
        <v>146</v>
      </c>
      <c r="E223" s="207" t="s">
        <v>19</v>
      </c>
      <c r="F223" s="208" t="s">
        <v>521</v>
      </c>
      <c r="G223" s="205"/>
      <c r="H223" s="209">
        <v>32.799999999999997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146</v>
      </c>
      <c r="AU223" s="215" t="s">
        <v>84</v>
      </c>
      <c r="AV223" s="13" t="s">
        <v>84</v>
      </c>
      <c r="AW223" s="13" t="s">
        <v>35</v>
      </c>
      <c r="AX223" s="13" t="s">
        <v>74</v>
      </c>
      <c r="AY223" s="215" t="s">
        <v>138</v>
      </c>
    </row>
    <row r="224" spans="2:51" s="13" customFormat="1" ht="11.25">
      <c r="B224" s="204"/>
      <c r="C224" s="205"/>
      <c r="D224" s="206" t="s">
        <v>146</v>
      </c>
      <c r="E224" s="207" t="s">
        <v>19</v>
      </c>
      <c r="F224" s="208" t="s">
        <v>545</v>
      </c>
      <c r="G224" s="205"/>
      <c r="H224" s="209">
        <v>39.270000000000003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146</v>
      </c>
      <c r="AU224" s="215" t="s">
        <v>84</v>
      </c>
      <c r="AV224" s="13" t="s">
        <v>84</v>
      </c>
      <c r="AW224" s="13" t="s">
        <v>35</v>
      </c>
      <c r="AX224" s="13" t="s">
        <v>74</v>
      </c>
      <c r="AY224" s="215" t="s">
        <v>138</v>
      </c>
    </row>
    <row r="225" spans="1:65" s="13" customFormat="1" ht="11.25">
      <c r="B225" s="204"/>
      <c r="C225" s="205"/>
      <c r="D225" s="206" t="s">
        <v>146</v>
      </c>
      <c r="E225" s="207" t="s">
        <v>19</v>
      </c>
      <c r="F225" s="208" t="s">
        <v>546</v>
      </c>
      <c r="G225" s="205"/>
      <c r="H225" s="209">
        <v>18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146</v>
      </c>
      <c r="AU225" s="215" t="s">
        <v>84</v>
      </c>
      <c r="AV225" s="13" t="s">
        <v>84</v>
      </c>
      <c r="AW225" s="13" t="s">
        <v>35</v>
      </c>
      <c r="AX225" s="13" t="s">
        <v>74</v>
      </c>
      <c r="AY225" s="215" t="s">
        <v>138</v>
      </c>
    </row>
    <row r="226" spans="1:65" s="15" customFormat="1" ht="11.25">
      <c r="B226" s="241"/>
      <c r="C226" s="242"/>
      <c r="D226" s="206" t="s">
        <v>146</v>
      </c>
      <c r="E226" s="243" t="s">
        <v>19</v>
      </c>
      <c r="F226" s="244" t="s">
        <v>222</v>
      </c>
      <c r="G226" s="242"/>
      <c r="H226" s="245">
        <v>90.07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AT226" s="251" t="s">
        <v>146</v>
      </c>
      <c r="AU226" s="251" t="s">
        <v>84</v>
      </c>
      <c r="AV226" s="15" t="s">
        <v>154</v>
      </c>
      <c r="AW226" s="15" t="s">
        <v>35</v>
      </c>
      <c r="AX226" s="15" t="s">
        <v>74</v>
      </c>
      <c r="AY226" s="251" t="s">
        <v>138</v>
      </c>
    </row>
    <row r="227" spans="1:65" s="14" customFormat="1" ht="11.25">
      <c r="B227" s="216"/>
      <c r="C227" s="217"/>
      <c r="D227" s="206" t="s">
        <v>146</v>
      </c>
      <c r="E227" s="218" t="s">
        <v>19</v>
      </c>
      <c r="F227" s="219" t="s">
        <v>150</v>
      </c>
      <c r="G227" s="217"/>
      <c r="H227" s="220">
        <v>691.52300000000002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146</v>
      </c>
      <c r="AU227" s="226" t="s">
        <v>84</v>
      </c>
      <c r="AV227" s="14" t="s">
        <v>144</v>
      </c>
      <c r="AW227" s="14" t="s">
        <v>35</v>
      </c>
      <c r="AX227" s="14" t="s">
        <v>82</v>
      </c>
      <c r="AY227" s="226" t="s">
        <v>138</v>
      </c>
    </row>
    <row r="228" spans="1:65" s="13" customFormat="1" ht="11.25">
      <c r="B228" s="204"/>
      <c r="C228" s="205"/>
      <c r="D228" s="206" t="s">
        <v>146</v>
      </c>
      <c r="E228" s="205"/>
      <c r="F228" s="208" t="s">
        <v>584</v>
      </c>
      <c r="G228" s="205"/>
      <c r="H228" s="209">
        <v>62237.07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146</v>
      </c>
      <c r="AU228" s="215" t="s">
        <v>84</v>
      </c>
      <c r="AV228" s="13" t="s">
        <v>84</v>
      </c>
      <c r="AW228" s="13" t="s">
        <v>4</v>
      </c>
      <c r="AX228" s="13" t="s">
        <v>82</v>
      </c>
      <c r="AY228" s="215" t="s">
        <v>138</v>
      </c>
    </row>
    <row r="229" spans="1:65" s="2" customFormat="1" ht="21.75" customHeight="1">
      <c r="A229" s="36"/>
      <c r="B229" s="37"/>
      <c r="C229" s="190" t="s">
        <v>8</v>
      </c>
      <c r="D229" s="190" t="s">
        <v>140</v>
      </c>
      <c r="E229" s="191" t="s">
        <v>585</v>
      </c>
      <c r="F229" s="192" t="s">
        <v>586</v>
      </c>
      <c r="G229" s="193" t="s">
        <v>143</v>
      </c>
      <c r="H229" s="194">
        <v>691.52300000000002</v>
      </c>
      <c r="I229" s="195"/>
      <c r="J229" s="196">
        <f>ROUND(I229*H229,2)</f>
        <v>0</v>
      </c>
      <c r="K229" s="197"/>
      <c r="L229" s="41"/>
      <c r="M229" s="198" t="s">
        <v>19</v>
      </c>
      <c r="N229" s="199" t="s">
        <v>45</v>
      </c>
      <c r="O229" s="66"/>
      <c r="P229" s="200">
        <f>O229*H229</f>
        <v>0</v>
      </c>
      <c r="Q229" s="200">
        <v>0</v>
      </c>
      <c r="R229" s="200">
        <f>Q229*H229</f>
        <v>0</v>
      </c>
      <c r="S229" s="200">
        <v>0</v>
      </c>
      <c r="T229" s="201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2" t="s">
        <v>144</v>
      </c>
      <c r="AT229" s="202" t="s">
        <v>140</v>
      </c>
      <c r="AU229" s="202" t="s">
        <v>84</v>
      </c>
      <c r="AY229" s="19" t="s">
        <v>138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9" t="s">
        <v>82</v>
      </c>
      <c r="BK229" s="203">
        <f>ROUND(I229*H229,2)</f>
        <v>0</v>
      </c>
      <c r="BL229" s="19" t="s">
        <v>144</v>
      </c>
      <c r="BM229" s="202" t="s">
        <v>587</v>
      </c>
    </row>
    <row r="230" spans="1:65" s="16" customFormat="1" ht="11.25">
      <c r="B230" s="257"/>
      <c r="C230" s="258"/>
      <c r="D230" s="206" t="s">
        <v>146</v>
      </c>
      <c r="E230" s="259" t="s">
        <v>19</v>
      </c>
      <c r="F230" s="260" t="s">
        <v>504</v>
      </c>
      <c r="G230" s="258"/>
      <c r="H230" s="259" t="s">
        <v>19</v>
      </c>
      <c r="I230" s="261"/>
      <c r="J230" s="258"/>
      <c r="K230" s="258"/>
      <c r="L230" s="262"/>
      <c r="M230" s="263"/>
      <c r="N230" s="264"/>
      <c r="O230" s="264"/>
      <c r="P230" s="264"/>
      <c r="Q230" s="264"/>
      <c r="R230" s="264"/>
      <c r="S230" s="264"/>
      <c r="T230" s="265"/>
      <c r="AT230" s="266" t="s">
        <v>146</v>
      </c>
      <c r="AU230" s="266" t="s">
        <v>84</v>
      </c>
      <c r="AV230" s="16" t="s">
        <v>82</v>
      </c>
      <c r="AW230" s="16" t="s">
        <v>35</v>
      </c>
      <c r="AX230" s="16" t="s">
        <v>74</v>
      </c>
      <c r="AY230" s="266" t="s">
        <v>138</v>
      </c>
    </row>
    <row r="231" spans="1:65" s="13" customFormat="1" ht="11.25">
      <c r="B231" s="204"/>
      <c r="C231" s="205"/>
      <c r="D231" s="206" t="s">
        <v>146</v>
      </c>
      <c r="E231" s="207" t="s">
        <v>19</v>
      </c>
      <c r="F231" s="208" t="s">
        <v>505</v>
      </c>
      <c r="G231" s="205"/>
      <c r="H231" s="209">
        <v>99.084999999999994</v>
      </c>
      <c r="I231" s="210"/>
      <c r="J231" s="205"/>
      <c r="K231" s="205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146</v>
      </c>
      <c r="AU231" s="215" t="s">
        <v>84</v>
      </c>
      <c r="AV231" s="13" t="s">
        <v>84</v>
      </c>
      <c r="AW231" s="13" t="s">
        <v>35</v>
      </c>
      <c r="AX231" s="13" t="s">
        <v>74</v>
      </c>
      <c r="AY231" s="215" t="s">
        <v>138</v>
      </c>
    </row>
    <row r="232" spans="1:65" s="13" customFormat="1" ht="11.25">
      <c r="B232" s="204"/>
      <c r="C232" s="205"/>
      <c r="D232" s="206" t="s">
        <v>146</v>
      </c>
      <c r="E232" s="207" t="s">
        <v>19</v>
      </c>
      <c r="F232" s="208" t="s">
        <v>506</v>
      </c>
      <c r="G232" s="205"/>
      <c r="H232" s="209">
        <v>74.540000000000006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146</v>
      </c>
      <c r="AU232" s="215" t="s">
        <v>84</v>
      </c>
      <c r="AV232" s="13" t="s">
        <v>84</v>
      </c>
      <c r="AW232" s="13" t="s">
        <v>35</v>
      </c>
      <c r="AX232" s="13" t="s">
        <v>74</v>
      </c>
      <c r="AY232" s="215" t="s">
        <v>138</v>
      </c>
    </row>
    <row r="233" spans="1:65" s="13" customFormat="1" ht="11.25">
      <c r="B233" s="204"/>
      <c r="C233" s="205"/>
      <c r="D233" s="206" t="s">
        <v>146</v>
      </c>
      <c r="E233" s="207" t="s">
        <v>19</v>
      </c>
      <c r="F233" s="208" t="s">
        <v>507</v>
      </c>
      <c r="G233" s="205"/>
      <c r="H233" s="209">
        <v>53.76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146</v>
      </c>
      <c r="AU233" s="215" t="s">
        <v>84</v>
      </c>
      <c r="AV233" s="13" t="s">
        <v>84</v>
      </c>
      <c r="AW233" s="13" t="s">
        <v>35</v>
      </c>
      <c r="AX233" s="13" t="s">
        <v>74</v>
      </c>
      <c r="AY233" s="215" t="s">
        <v>138</v>
      </c>
    </row>
    <row r="234" spans="1:65" s="15" customFormat="1" ht="11.25">
      <c r="B234" s="241"/>
      <c r="C234" s="242"/>
      <c r="D234" s="206" t="s">
        <v>146</v>
      </c>
      <c r="E234" s="243" t="s">
        <v>19</v>
      </c>
      <c r="F234" s="244" t="s">
        <v>222</v>
      </c>
      <c r="G234" s="242"/>
      <c r="H234" s="245">
        <v>227.38499999999999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146</v>
      </c>
      <c r="AU234" s="251" t="s">
        <v>84</v>
      </c>
      <c r="AV234" s="15" t="s">
        <v>154</v>
      </c>
      <c r="AW234" s="15" t="s">
        <v>35</v>
      </c>
      <c r="AX234" s="15" t="s">
        <v>74</v>
      </c>
      <c r="AY234" s="251" t="s">
        <v>138</v>
      </c>
    </row>
    <row r="235" spans="1:65" s="16" customFormat="1" ht="11.25">
      <c r="B235" s="257"/>
      <c r="C235" s="258"/>
      <c r="D235" s="206" t="s">
        <v>146</v>
      </c>
      <c r="E235" s="259" t="s">
        <v>19</v>
      </c>
      <c r="F235" s="260" t="s">
        <v>519</v>
      </c>
      <c r="G235" s="258"/>
      <c r="H235" s="259" t="s">
        <v>19</v>
      </c>
      <c r="I235" s="261"/>
      <c r="J235" s="258"/>
      <c r="K235" s="258"/>
      <c r="L235" s="262"/>
      <c r="M235" s="263"/>
      <c r="N235" s="264"/>
      <c r="O235" s="264"/>
      <c r="P235" s="264"/>
      <c r="Q235" s="264"/>
      <c r="R235" s="264"/>
      <c r="S235" s="264"/>
      <c r="T235" s="265"/>
      <c r="AT235" s="266" t="s">
        <v>146</v>
      </c>
      <c r="AU235" s="266" t="s">
        <v>84</v>
      </c>
      <c r="AV235" s="16" t="s">
        <v>82</v>
      </c>
      <c r="AW235" s="16" t="s">
        <v>35</v>
      </c>
      <c r="AX235" s="16" t="s">
        <v>74</v>
      </c>
      <c r="AY235" s="266" t="s">
        <v>138</v>
      </c>
    </row>
    <row r="236" spans="1:65" s="13" customFormat="1" ht="11.25">
      <c r="B236" s="204"/>
      <c r="C236" s="205"/>
      <c r="D236" s="206" t="s">
        <v>146</v>
      </c>
      <c r="E236" s="207" t="s">
        <v>19</v>
      </c>
      <c r="F236" s="208" t="s">
        <v>520</v>
      </c>
      <c r="G236" s="205"/>
      <c r="H236" s="209">
        <v>85.302999999999997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146</v>
      </c>
      <c r="AU236" s="215" t="s">
        <v>84</v>
      </c>
      <c r="AV236" s="13" t="s">
        <v>84</v>
      </c>
      <c r="AW236" s="13" t="s">
        <v>35</v>
      </c>
      <c r="AX236" s="13" t="s">
        <v>74</v>
      </c>
      <c r="AY236" s="215" t="s">
        <v>138</v>
      </c>
    </row>
    <row r="237" spans="1:65" s="13" customFormat="1" ht="11.25">
      <c r="B237" s="204"/>
      <c r="C237" s="205"/>
      <c r="D237" s="206" t="s">
        <v>146</v>
      </c>
      <c r="E237" s="207" t="s">
        <v>19</v>
      </c>
      <c r="F237" s="208" t="s">
        <v>521</v>
      </c>
      <c r="G237" s="205"/>
      <c r="H237" s="209">
        <v>32.799999999999997</v>
      </c>
      <c r="I237" s="210"/>
      <c r="J237" s="205"/>
      <c r="K237" s="205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146</v>
      </c>
      <c r="AU237" s="215" t="s">
        <v>84</v>
      </c>
      <c r="AV237" s="13" t="s">
        <v>84</v>
      </c>
      <c r="AW237" s="13" t="s">
        <v>35</v>
      </c>
      <c r="AX237" s="13" t="s">
        <v>74</v>
      </c>
      <c r="AY237" s="215" t="s">
        <v>138</v>
      </c>
    </row>
    <row r="238" spans="1:65" s="15" customFormat="1" ht="11.25">
      <c r="B238" s="241"/>
      <c r="C238" s="242"/>
      <c r="D238" s="206" t="s">
        <v>146</v>
      </c>
      <c r="E238" s="243" t="s">
        <v>19</v>
      </c>
      <c r="F238" s="244" t="s">
        <v>222</v>
      </c>
      <c r="G238" s="242"/>
      <c r="H238" s="245">
        <v>118.10299999999999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AT238" s="251" t="s">
        <v>146</v>
      </c>
      <c r="AU238" s="251" t="s">
        <v>84</v>
      </c>
      <c r="AV238" s="15" t="s">
        <v>154</v>
      </c>
      <c r="AW238" s="15" t="s">
        <v>35</v>
      </c>
      <c r="AX238" s="15" t="s">
        <v>74</v>
      </c>
      <c r="AY238" s="251" t="s">
        <v>138</v>
      </c>
    </row>
    <row r="239" spans="1:65" s="16" customFormat="1" ht="11.25">
      <c r="B239" s="257"/>
      <c r="C239" s="258"/>
      <c r="D239" s="206" t="s">
        <v>146</v>
      </c>
      <c r="E239" s="259" t="s">
        <v>19</v>
      </c>
      <c r="F239" s="260" t="s">
        <v>529</v>
      </c>
      <c r="G239" s="258"/>
      <c r="H239" s="259" t="s">
        <v>19</v>
      </c>
      <c r="I239" s="261"/>
      <c r="J239" s="258"/>
      <c r="K239" s="258"/>
      <c r="L239" s="262"/>
      <c r="M239" s="263"/>
      <c r="N239" s="264"/>
      <c r="O239" s="264"/>
      <c r="P239" s="264"/>
      <c r="Q239" s="264"/>
      <c r="R239" s="264"/>
      <c r="S239" s="264"/>
      <c r="T239" s="265"/>
      <c r="AT239" s="266" t="s">
        <v>146</v>
      </c>
      <c r="AU239" s="266" t="s">
        <v>84</v>
      </c>
      <c r="AV239" s="16" t="s">
        <v>82</v>
      </c>
      <c r="AW239" s="16" t="s">
        <v>35</v>
      </c>
      <c r="AX239" s="16" t="s">
        <v>74</v>
      </c>
      <c r="AY239" s="266" t="s">
        <v>138</v>
      </c>
    </row>
    <row r="240" spans="1:65" s="13" customFormat="1" ht="11.25">
      <c r="B240" s="204"/>
      <c r="C240" s="205"/>
      <c r="D240" s="206" t="s">
        <v>146</v>
      </c>
      <c r="E240" s="207" t="s">
        <v>19</v>
      </c>
      <c r="F240" s="208" t="s">
        <v>530</v>
      </c>
      <c r="G240" s="205"/>
      <c r="H240" s="209">
        <v>53.76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146</v>
      </c>
      <c r="AU240" s="215" t="s">
        <v>84</v>
      </c>
      <c r="AV240" s="13" t="s">
        <v>84</v>
      </c>
      <c r="AW240" s="13" t="s">
        <v>35</v>
      </c>
      <c r="AX240" s="13" t="s">
        <v>74</v>
      </c>
      <c r="AY240" s="215" t="s">
        <v>138</v>
      </c>
    </row>
    <row r="241" spans="1:65" s="13" customFormat="1" ht="11.25">
      <c r="B241" s="204"/>
      <c r="C241" s="205"/>
      <c r="D241" s="206" t="s">
        <v>146</v>
      </c>
      <c r="E241" s="207" t="s">
        <v>19</v>
      </c>
      <c r="F241" s="208" t="s">
        <v>531</v>
      </c>
      <c r="G241" s="205"/>
      <c r="H241" s="209">
        <v>19.98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146</v>
      </c>
      <c r="AU241" s="215" t="s">
        <v>84</v>
      </c>
      <c r="AV241" s="13" t="s">
        <v>84</v>
      </c>
      <c r="AW241" s="13" t="s">
        <v>35</v>
      </c>
      <c r="AX241" s="13" t="s">
        <v>74</v>
      </c>
      <c r="AY241" s="215" t="s">
        <v>138</v>
      </c>
    </row>
    <row r="242" spans="1:65" s="13" customFormat="1" ht="11.25">
      <c r="B242" s="204"/>
      <c r="C242" s="205"/>
      <c r="D242" s="206" t="s">
        <v>146</v>
      </c>
      <c r="E242" s="207" t="s">
        <v>19</v>
      </c>
      <c r="F242" s="208" t="s">
        <v>532</v>
      </c>
      <c r="G242" s="205"/>
      <c r="H242" s="209">
        <v>74.540000000000006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146</v>
      </c>
      <c r="AU242" s="215" t="s">
        <v>84</v>
      </c>
      <c r="AV242" s="13" t="s">
        <v>84</v>
      </c>
      <c r="AW242" s="13" t="s">
        <v>35</v>
      </c>
      <c r="AX242" s="13" t="s">
        <v>74</v>
      </c>
      <c r="AY242" s="215" t="s">
        <v>138</v>
      </c>
    </row>
    <row r="243" spans="1:65" s="13" customFormat="1" ht="11.25">
      <c r="B243" s="204"/>
      <c r="C243" s="205"/>
      <c r="D243" s="206" t="s">
        <v>146</v>
      </c>
      <c r="E243" s="207" t="s">
        <v>19</v>
      </c>
      <c r="F243" s="208" t="s">
        <v>533</v>
      </c>
      <c r="G243" s="205"/>
      <c r="H243" s="209">
        <v>8.6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146</v>
      </c>
      <c r="AU243" s="215" t="s">
        <v>84</v>
      </c>
      <c r="AV243" s="13" t="s">
        <v>84</v>
      </c>
      <c r="AW243" s="13" t="s">
        <v>35</v>
      </c>
      <c r="AX243" s="13" t="s">
        <v>74</v>
      </c>
      <c r="AY243" s="215" t="s">
        <v>138</v>
      </c>
    </row>
    <row r="244" spans="1:65" s="13" customFormat="1" ht="11.25">
      <c r="B244" s="204"/>
      <c r="C244" s="205"/>
      <c r="D244" s="206" t="s">
        <v>146</v>
      </c>
      <c r="E244" s="207" t="s">
        <v>19</v>
      </c>
      <c r="F244" s="208" t="s">
        <v>534</v>
      </c>
      <c r="G244" s="205"/>
      <c r="H244" s="209">
        <v>99.084999999999994</v>
      </c>
      <c r="I244" s="210"/>
      <c r="J244" s="205"/>
      <c r="K244" s="205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146</v>
      </c>
      <c r="AU244" s="215" t="s">
        <v>84</v>
      </c>
      <c r="AV244" s="13" t="s">
        <v>84</v>
      </c>
      <c r="AW244" s="13" t="s">
        <v>35</v>
      </c>
      <c r="AX244" s="13" t="s">
        <v>74</v>
      </c>
      <c r="AY244" s="215" t="s">
        <v>138</v>
      </c>
    </row>
    <row r="245" spans="1:65" s="15" customFormat="1" ht="11.25">
      <c r="B245" s="241"/>
      <c r="C245" s="242"/>
      <c r="D245" s="206" t="s">
        <v>146</v>
      </c>
      <c r="E245" s="243" t="s">
        <v>19</v>
      </c>
      <c r="F245" s="244" t="s">
        <v>222</v>
      </c>
      <c r="G245" s="242"/>
      <c r="H245" s="245">
        <v>255.96499999999997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AT245" s="251" t="s">
        <v>146</v>
      </c>
      <c r="AU245" s="251" t="s">
        <v>84</v>
      </c>
      <c r="AV245" s="15" t="s">
        <v>154</v>
      </c>
      <c r="AW245" s="15" t="s">
        <v>35</v>
      </c>
      <c r="AX245" s="15" t="s">
        <v>74</v>
      </c>
      <c r="AY245" s="251" t="s">
        <v>138</v>
      </c>
    </row>
    <row r="246" spans="1:65" s="16" customFormat="1" ht="11.25">
      <c r="B246" s="257"/>
      <c r="C246" s="258"/>
      <c r="D246" s="206" t="s">
        <v>146</v>
      </c>
      <c r="E246" s="259" t="s">
        <v>19</v>
      </c>
      <c r="F246" s="260" t="s">
        <v>544</v>
      </c>
      <c r="G246" s="258"/>
      <c r="H246" s="259" t="s">
        <v>19</v>
      </c>
      <c r="I246" s="261"/>
      <c r="J246" s="258"/>
      <c r="K246" s="258"/>
      <c r="L246" s="262"/>
      <c r="M246" s="263"/>
      <c r="N246" s="264"/>
      <c r="O246" s="264"/>
      <c r="P246" s="264"/>
      <c r="Q246" s="264"/>
      <c r="R246" s="264"/>
      <c r="S246" s="264"/>
      <c r="T246" s="265"/>
      <c r="AT246" s="266" t="s">
        <v>146</v>
      </c>
      <c r="AU246" s="266" t="s">
        <v>84</v>
      </c>
      <c r="AV246" s="16" t="s">
        <v>82</v>
      </c>
      <c r="AW246" s="16" t="s">
        <v>35</v>
      </c>
      <c r="AX246" s="16" t="s">
        <v>74</v>
      </c>
      <c r="AY246" s="266" t="s">
        <v>138</v>
      </c>
    </row>
    <row r="247" spans="1:65" s="13" customFormat="1" ht="11.25">
      <c r="B247" s="204"/>
      <c r="C247" s="205"/>
      <c r="D247" s="206" t="s">
        <v>146</v>
      </c>
      <c r="E247" s="207" t="s">
        <v>19</v>
      </c>
      <c r="F247" s="208" t="s">
        <v>521</v>
      </c>
      <c r="G247" s="205"/>
      <c r="H247" s="209">
        <v>32.799999999999997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146</v>
      </c>
      <c r="AU247" s="215" t="s">
        <v>84</v>
      </c>
      <c r="AV247" s="13" t="s">
        <v>84</v>
      </c>
      <c r="AW247" s="13" t="s">
        <v>35</v>
      </c>
      <c r="AX247" s="13" t="s">
        <v>74</v>
      </c>
      <c r="AY247" s="215" t="s">
        <v>138</v>
      </c>
    </row>
    <row r="248" spans="1:65" s="13" customFormat="1" ht="11.25">
      <c r="B248" s="204"/>
      <c r="C248" s="205"/>
      <c r="D248" s="206" t="s">
        <v>146</v>
      </c>
      <c r="E248" s="207" t="s">
        <v>19</v>
      </c>
      <c r="F248" s="208" t="s">
        <v>545</v>
      </c>
      <c r="G248" s="205"/>
      <c r="H248" s="209">
        <v>39.270000000000003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146</v>
      </c>
      <c r="AU248" s="215" t="s">
        <v>84</v>
      </c>
      <c r="AV248" s="13" t="s">
        <v>84</v>
      </c>
      <c r="AW248" s="13" t="s">
        <v>35</v>
      </c>
      <c r="AX248" s="13" t="s">
        <v>74</v>
      </c>
      <c r="AY248" s="215" t="s">
        <v>138</v>
      </c>
    </row>
    <row r="249" spans="1:65" s="13" customFormat="1" ht="11.25">
      <c r="B249" s="204"/>
      <c r="C249" s="205"/>
      <c r="D249" s="206" t="s">
        <v>146</v>
      </c>
      <c r="E249" s="207" t="s">
        <v>19</v>
      </c>
      <c r="F249" s="208" t="s">
        <v>546</v>
      </c>
      <c r="G249" s="205"/>
      <c r="H249" s="209">
        <v>18</v>
      </c>
      <c r="I249" s="210"/>
      <c r="J249" s="205"/>
      <c r="K249" s="205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146</v>
      </c>
      <c r="AU249" s="215" t="s">
        <v>84</v>
      </c>
      <c r="AV249" s="13" t="s">
        <v>84</v>
      </c>
      <c r="AW249" s="13" t="s">
        <v>35</v>
      </c>
      <c r="AX249" s="13" t="s">
        <v>74</v>
      </c>
      <c r="AY249" s="215" t="s">
        <v>138</v>
      </c>
    </row>
    <row r="250" spans="1:65" s="15" customFormat="1" ht="11.25">
      <c r="B250" s="241"/>
      <c r="C250" s="242"/>
      <c r="D250" s="206" t="s">
        <v>146</v>
      </c>
      <c r="E250" s="243" t="s">
        <v>19</v>
      </c>
      <c r="F250" s="244" t="s">
        <v>222</v>
      </c>
      <c r="G250" s="242"/>
      <c r="H250" s="245">
        <v>90.07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AT250" s="251" t="s">
        <v>146</v>
      </c>
      <c r="AU250" s="251" t="s">
        <v>84</v>
      </c>
      <c r="AV250" s="15" t="s">
        <v>154</v>
      </c>
      <c r="AW250" s="15" t="s">
        <v>35</v>
      </c>
      <c r="AX250" s="15" t="s">
        <v>74</v>
      </c>
      <c r="AY250" s="251" t="s">
        <v>138</v>
      </c>
    </row>
    <row r="251" spans="1:65" s="14" customFormat="1" ht="11.25">
      <c r="B251" s="216"/>
      <c r="C251" s="217"/>
      <c r="D251" s="206" t="s">
        <v>146</v>
      </c>
      <c r="E251" s="218" t="s">
        <v>19</v>
      </c>
      <c r="F251" s="219" t="s">
        <v>150</v>
      </c>
      <c r="G251" s="217"/>
      <c r="H251" s="220">
        <v>691.52300000000002</v>
      </c>
      <c r="I251" s="221"/>
      <c r="J251" s="217"/>
      <c r="K251" s="217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146</v>
      </c>
      <c r="AU251" s="226" t="s">
        <v>84</v>
      </c>
      <c r="AV251" s="14" t="s">
        <v>144</v>
      </c>
      <c r="AW251" s="14" t="s">
        <v>35</v>
      </c>
      <c r="AX251" s="14" t="s">
        <v>82</v>
      </c>
      <c r="AY251" s="226" t="s">
        <v>138</v>
      </c>
    </row>
    <row r="252" spans="1:65" s="2" customFormat="1" ht="16.5" customHeight="1">
      <c r="A252" s="36"/>
      <c r="B252" s="37"/>
      <c r="C252" s="190" t="s">
        <v>205</v>
      </c>
      <c r="D252" s="190" t="s">
        <v>140</v>
      </c>
      <c r="E252" s="191" t="s">
        <v>588</v>
      </c>
      <c r="F252" s="192" t="s">
        <v>589</v>
      </c>
      <c r="G252" s="193" t="s">
        <v>157</v>
      </c>
      <c r="H252" s="194">
        <v>113.65</v>
      </c>
      <c r="I252" s="195"/>
      <c r="J252" s="196">
        <f>ROUND(I252*H252,2)</f>
        <v>0</v>
      </c>
      <c r="K252" s="197"/>
      <c r="L252" s="41"/>
      <c r="M252" s="198" t="s">
        <v>19</v>
      </c>
      <c r="N252" s="199" t="s">
        <v>45</v>
      </c>
      <c r="O252" s="66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2" t="s">
        <v>144</v>
      </c>
      <c r="AT252" s="202" t="s">
        <v>140</v>
      </c>
      <c r="AU252" s="202" t="s">
        <v>84</v>
      </c>
      <c r="AY252" s="19" t="s">
        <v>138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9" t="s">
        <v>82</v>
      </c>
      <c r="BK252" s="203">
        <f>ROUND(I252*H252,2)</f>
        <v>0</v>
      </c>
      <c r="BL252" s="19" t="s">
        <v>144</v>
      </c>
      <c r="BM252" s="202" t="s">
        <v>590</v>
      </c>
    </row>
    <row r="253" spans="1:65" s="16" customFormat="1" ht="11.25">
      <c r="B253" s="257"/>
      <c r="C253" s="258"/>
      <c r="D253" s="206" t="s">
        <v>146</v>
      </c>
      <c r="E253" s="259" t="s">
        <v>19</v>
      </c>
      <c r="F253" s="260" t="s">
        <v>591</v>
      </c>
      <c r="G253" s="258"/>
      <c r="H253" s="259" t="s">
        <v>19</v>
      </c>
      <c r="I253" s="261"/>
      <c r="J253" s="258"/>
      <c r="K253" s="258"/>
      <c r="L253" s="262"/>
      <c r="M253" s="263"/>
      <c r="N253" s="264"/>
      <c r="O253" s="264"/>
      <c r="P253" s="264"/>
      <c r="Q253" s="264"/>
      <c r="R253" s="264"/>
      <c r="S253" s="264"/>
      <c r="T253" s="265"/>
      <c r="AT253" s="266" t="s">
        <v>146</v>
      </c>
      <c r="AU253" s="266" t="s">
        <v>84</v>
      </c>
      <c r="AV253" s="16" t="s">
        <v>82</v>
      </c>
      <c r="AW253" s="16" t="s">
        <v>35</v>
      </c>
      <c r="AX253" s="16" t="s">
        <v>74</v>
      </c>
      <c r="AY253" s="266" t="s">
        <v>138</v>
      </c>
    </row>
    <row r="254" spans="1:65" s="13" customFormat="1" ht="11.25">
      <c r="B254" s="204"/>
      <c r="C254" s="205"/>
      <c r="D254" s="206" t="s">
        <v>146</v>
      </c>
      <c r="E254" s="207" t="s">
        <v>19</v>
      </c>
      <c r="F254" s="208" t="s">
        <v>592</v>
      </c>
      <c r="G254" s="205"/>
      <c r="H254" s="209">
        <v>35.25</v>
      </c>
      <c r="I254" s="210"/>
      <c r="J254" s="205"/>
      <c r="K254" s="205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146</v>
      </c>
      <c r="AU254" s="215" t="s">
        <v>84</v>
      </c>
      <c r="AV254" s="13" t="s">
        <v>84</v>
      </c>
      <c r="AW254" s="13" t="s">
        <v>35</v>
      </c>
      <c r="AX254" s="13" t="s">
        <v>74</v>
      </c>
      <c r="AY254" s="215" t="s">
        <v>138</v>
      </c>
    </row>
    <row r="255" spans="1:65" s="16" customFormat="1" ht="11.25">
      <c r="B255" s="257"/>
      <c r="C255" s="258"/>
      <c r="D255" s="206" t="s">
        <v>146</v>
      </c>
      <c r="E255" s="259" t="s">
        <v>19</v>
      </c>
      <c r="F255" s="260" t="s">
        <v>519</v>
      </c>
      <c r="G255" s="258"/>
      <c r="H255" s="259" t="s">
        <v>19</v>
      </c>
      <c r="I255" s="261"/>
      <c r="J255" s="258"/>
      <c r="K255" s="258"/>
      <c r="L255" s="262"/>
      <c r="M255" s="263"/>
      <c r="N255" s="264"/>
      <c r="O255" s="264"/>
      <c r="P255" s="264"/>
      <c r="Q255" s="264"/>
      <c r="R255" s="264"/>
      <c r="S255" s="264"/>
      <c r="T255" s="265"/>
      <c r="AT255" s="266" t="s">
        <v>146</v>
      </c>
      <c r="AU255" s="266" t="s">
        <v>84</v>
      </c>
      <c r="AV255" s="16" t="s">
        <v>82</v>
      </c>
      <c r="AW255" s="16" t="s">
        <v>35</v>
      </c>
      <c r="AX255" s="16" t="s">
        <v>74</v>
      </c>
      <c r="AY255" s="266" t="s">
        <v>138</v>
      </c>
    </row>
    <row r="256" spans="1:65" s="13" customFormat="1" ht="11.25">
      <c r="B256" s="204"/>
      <c r="C256" s="205"/>
      <c r="D256" s="206" t="s">
        <v>146</v>
      </c>
      <c r="E256" s="207" t="s">
        <v>19</v>
      </c>
      <c r="F256" s="208" t="s">
        <v>593</v>
      </c>
      <c r="G256" s="205"/>
      <c r="H256" s="209">
        <v>19.45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146</v>
      </c>
      <c r="AU256" s="215" t="s">
        <v>84</v>
      </c>
      <c r="AV256" s="13" t="s">
        <v>84</v>
      </c>
      <c r="AW256" s="13" t="s">
        <v>35</v>
      </c>
      <c r="AX256" s="13" t="s">
        <v>74</v>
      </c>
      <c r="AY256" s="215" t="s">
        <v>138</v>
      </c>
    </row>
    <row r="257" spans="1:65" s="16" customFormat="1" ht="11.25">
      <c r="B257" s="257"/>
      <c r="C257" s="258"/>
      <c r="D257" s="206" t="s">
        <v>146</v>
      </c>
      <c r="E257" s="259" t="s">
        <v>19</v>
      </c>
      <c r="F257" s="260" t="s">
        <v>529</v>
      </c>
      <c r="G257" s="258"/>
      <c r="H257" s="259" t="s">
        <v>19</v>
      </c>
      <c r="I257" s="261"/>
      <c r="J257" s="258"/>
      <c r="K257" s="258"/>
      <c r="L257" s="262"/>
      <c r="M257" s="263"/>
      <c r="N257" s="264"/>
      <c r="O257" s="264"/>
      <c r="P257" s="264"/>
      <c r="Q257" s="264"/>
      <c r="R257" s="264"/>
      <c r="S257" s="264"/>
      <c r="T257" s="265"/>
      <c r="AT257" s="266" t="s">
        <v>146</v>
      </c>
      <c r="AU257" s="266" t="s">
        <v>84</v>
      </c>
      <c r="AV257" s="16" t="s">
        <v>82</v>
      </c>
      <c r="AW257" s="16" t="s">
        <v>35</v>
      </c>
      <c r="AX257" s="16" t="s">
        <v>74</v>
      </c>
      <c r="AY257" s="266" t="s">
        <v>138</v>
      </c>
    </row>
    <row r="258" spans="1:65" s="13" customFormat="1" ht="11.25">
      <c r="B258" s="204"/>
      <c r="C258" s="205"/>
      <c r="D258" s="206" t="s">
        <v>146</v>
      </c>
      <c r="E258" s="207" t="s">
        <v>19</v>
      </c>
      <c r="F258" s="208" t="s">
        <v>594</v>
      </c>
      <c r="G258" s="205"/>
      <c r="H258" s="209">
        <v>41.6</v>
      </c>
      <c r="I258" s="210"/>
      <c r="J258" s="205"/>
      <c r="K258" s="205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146</v>
      </c>
      <c r="AU258" s="215" t="s">
        <v>84</v>
      </c>
      <c r="AV258" s="13" t="s">
        <v>84</v>
      </c>
      <c r="AW258" s="13" t="s">
        <v>35</v>
      </c>
      <c r="AX258" s="13" t="s">
        <v>74</v>
      </c>
      <c r="AY258" s="215" t="s">
        <v>138</v>
      </c>
    </row>
    <row r="259" spans="1:65" s="16" customFormat="1" ht="11.25">
      <c r="B259" s="257"/>
      <c r="C259" s="258"/>
      <c r="D259" s="206" t="s">
        <v>146</v>
      </c>
      <c r="E259" s="259" t="s">
        <v>19</v>
      </c>
      <c r="F259" s="260" t="s">
        <v>544</v>
      </c>
      <c r="G259" s="258"/>
      <c r="H259" s="259" t="s">
        <v>19</v>
      </c>
      <c r="I259" s="261"/>
      <c r="J259" s="258"/>
      <c r="K259" s="258"/>
      <c r="L259" s="262"/>
      <c r="M259" s="263"/>
      <c r="N259" s="264"/>
      <c r="O259" s="264"/>
      <c r="P259" s="264"/>
      <c r="Q259" s="264"/>
      <c r="R259" s="264"/>
      <c r="S259" s="264"/>
      <c r="T259" s="265"/>
      <c r="AT259" s="266" t="s">
        <v>146</v>
      </c>
      <c r="AU259" s="266" t="s">
        <v>84</v>
      </c>
      <c r="AV259" s="16" t="s">
        <v>82</v>
      </c>
      <c r="AW259" s="16" t="s">
        <v>35</v>
      </c>
      <c r="AX259" s="16" t="s">
        <v>74</v>
      </c>
      <c r="AY259" s="266" t="s">
        <v>138</v>
      </c>
    </row>
    <row r="260" spans="1:65" s="13" customFormat="1" ht="11.25">
      <c r="B260" s="204"/>
      <c r="C260" s="205"/>
      <c r="D260" s="206" t="s">
        <v>146</v>
      </c>
      <c r="E260" s="207" t="s">
        <v>19</v>
      </c>
      <c r="F260" s="208" t="s">
        <v>595</v>
      </c>
      <c r="G260" s="205"/>
      <c r="H260" s="209">
        <v>17.350000000000001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146</v>
      </c>
      <c r="AU260" s="215" t="s">
        <v>84</v>
      </c>
      <c r="AV260" s="13" t="s">
        <v>84</v>
      </c>
      <c r="AW260" s="13" t="s">
        <v>35</v>
      </c>
      <c r="AX260" s="13" t="s">
        <v>74</v>
      </c>
      <c r="AY260" s="215" t="s">
        <v>138</v>
      </c>
    </row>
    <row r="261" spans="1:65" s="14" customFormat="1" ht="11.25">
      <c r="B261" s="216"/>
      <c r="C261" s="217"/>
      <c r="D261" s="206" t="s">
        <v>146</v>
      </c>
      <c r="E261" s="218" t="s">
        <v>19</v>
      </c>
      <c r="F261" s="219" t="s">
        <v>150</v>
      </c>
      <c r="G261" s="217"/>
      <c r="H261" s="220">
        <v>113.65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146</v>
      </c>
      <c r="AU261" s="226" t="s">
        <v>84</v>
      </c>
      <c r="AV261" s="14" t="s">
        <v>144</v>
      </c>
      <c r="AW261" s="14" t="s">
        <v>35</v>
      </c>
      <c r="AX261" s="14" t="s">
        <v>82</v>
      </c>
      <c r="AY261" s="226" t="s">
        <v>138</v>
      </c>
    </row>
    <row r="262" spans="1:65" s="2" customFormat="1" ht="16.5" customHeight="1">
      <c r="A262" s="36"/>
      <c r="B262" s="37"/>
      <c r="C262" s="190" t="s">
        <v>224</v>
      </c>
      <c r="D262" s="190" t="s">
        <v>140</v>
      </c>
      <c r="E262" s="191" t="s">
        <v>596</v>
      </c>
      <c r="F262" s="192" t="s">
        <v>597</v>
      </c>
      <c r="G262" s="193" t="s">
        <v>157</v>
      </c>
      <c r="H262" s="194">
        <v>10228.5</v>
      </c>
      <c r="I262" s="195"/>
      <c r="J262" s="196">
        <f>ROUND(I262*H262,2)</f>
        <v>0</v>
      </c>
      <c r="K262" s="197"/>
      <c r="L262" s="41"/>
      <c r="M262" s="198" t="s">
        <v>19</v>
      </c>
      <c r="N262" s="199" t="s">
        <v>45</v>
      </c>
      <c r="O262" s="66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2" t="s">
        <v>144</v>
      </c>
      <c r="AT262" s="202" t="s">
        <v>140</v>
      </c>
      <c r="AU262" s="202" t="s">
        <v>84</v>
      </c>
      <c r="AY262" s="19" t="s">
        <v>138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9" t="s">
        <v>82</v>
      </c>
      <c r="BK262" s="203">
        <f>ROUND(I262*H262,2)</f>
        <v>0</v>
      </c>
      <c r="BL262" s="19" t="s">
        <v>144</v>
      </c>
      <c r="BM262" s="202" t="s">
        <v>598</v>
      </c>
    </row>
    <row r="263" spans="1:65" s="16" customFormat="1" ht="11.25">
      <c r="B263" s="257"/>
      <c r="C263" s="258"/>
      <c r="D263" s="206" t="s">
        <v>146</v>
      </c>
      <c r="E263" s="259" t="s">
        <v>19</v>
      </c>
      <c r="F263" s="260" t="s">
        <v>591</v>
      </c>
      <c r="G263" s="258"/>
      <c r="H263" s="259" t="s">
        <v>19</v>
      </c>
      <c r="I263" s="261"/>
      <c r="J263" s="258"/>
      <c r="K263" s="258"/>
      <c r="L263" s="262"/>
      <c r="M263" s="263"/>
      <c r="N263" s="264"/>
      <c r="O263" s="264"/>
      <c r="P263" s="264"/>
      <c r="Q263" s="264"/>
      <c r="R263" s="264"/>
      <c r="S263" s="264"/>
      <c r="T263" s="265"/>
      <c r="AT263" s="266" t="s">
        <v>146</v>
      </c>
      <c r="AU263" s="266" t="s">
        <v>84</v>
      </c>
      <c r="AV263" s="16" t="s">
        <v>82</v>
      </c>
      <c r="AW263" s="16" t="s">
        <v>35</v>
      </c>
      <c r="AX263" s="16" t="s">
        <v>74</v>
      </c>
      <c r="AY263" s="266" t="s">
        <v>138</v>
      </c>
    </row>
    <row r="264" spans="1:65" s="13" customFormat="1" ht="11.25">
      <c r="B264" s="204"/>
      <c r="C264" s="205"/>
      <c r="D264" s="206" t="s">
        <v>146</v>
      </c>
      <c r="E264" s="207" t="s">
        <v>19</v>
      </c>
      <c r="F264" s="208" t="s">
        <v>592</v>
      </c>
      <c r="G264" s="205"/>
      <c r="H264" s="209">
        <v>35.25</v>
      </c>
      <c r="I264" s="210"/>
      <c r="J264" s="205"/>
      <c r="K264" s="205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146</v>
      </c>
      <c r="AU264" s="215" t="s">
        <v>84</v>
      </c>
      <c r="AV264" s="13" t="s">
        <v>84</v>
      </c>
      <c r="AW264" s="13" t="s">
        <v>35</v>
      </c>
      <c r="AX264" s="13" t="s">
        <v>74</v>
      </c>
      <c r="AY264" s="215" t="s">
        <v>138</v>
      </c>
    </row>
    <row r="265" spans="1:65" s="16" customFormat="1" ht="11.25">
      <c r="B265" s="257"/>
      <c r="C265" s="258"/>
      <c r="D265" s="206" t="s">
        <v>146</v>
      </c>
      <c r="E265" s="259" t="s">
        <v>19</v>
      </c>
      <c r="F265" s="260" t="s">
        <v>519</v>
      </c>
      <c r="G265" s="258"/>
      <c r="H265" s="259" t="s">
        <v>19</v>
      </c>
      <c r="I265" s="261"/>
      <c r="J265" s="258"/>
      <c r="K265" s="258"/>
      <c r="L265" s="262"/>
      <c r="M265" s="263"/>
      <c r="N265" s="264"/>
      <c r="O265" s="264"/>
      <c r="P265" s="264"/>
      <c r="Q265" s="264"/>
      <c r="R265" s="264"/>
      <c r="S265" s="264"/>
      <c r="T265" s="265"/>
      <c r="AT265" s="266" t="s">
        <v>146</v>
      </c>
      <c r="AU265" s="266" t="s">
        <v>84</v>
      </c>
      <c r="AV265" s="16" t="s">
        <v>82</v>
      </c>
      <c r="AW265" s="16" t="s">
        <v>35</v>
      </c>
      <c r="AX265" s="16" t="s">
        <v>74</v>
      </c>
      <c r="AY265" s="266" t="s">
        <v>138</v>
      </c>
    </row>
    <row r="266" spans="1:65" s="13" customFormat="1" ht="11.25">
      <c r="B266" s="204"/>
      <c r="C266" s="205"/>
      <c r="D266" s="206" t="s">
        <v>146</v>
      </c>
      <c r="E266" s="207" t="s">
        <v>19</v>
      </c>
      <c r="F266" s="208" t="s">
        <v>593</v>
      </c>
      <c r="G266" s="205"/>
      <c r="H266" s="209">
        <v>19.45</v>
      </c>
      <c r="I266" s="210"/>
      <c r="J266" s="205"/>
      <c r="K266" s="205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146</v>
      </c>
      <c r="AU266" s="215" t="s">
        <v>84</v>
      </c>
      <c r="AV266" s="13" t="s">
        <v>84</v>
      </c>
      <c r="AW266" s="13" t="s">
        <v>35</v>
      </c>
      <c r="AX266" s="13" t="s">
        <v>74</v>
      </c>
      <c r="AY266" s="215" t="s">
        <v>138</v>
      </c>
    </row>
    <row r="267" spans="1:65" s="16" customFormat="1" ht="11.25">
      <c r="B267" s="257"/>
      <c r="C267" s="258"/>
      <c r="D267" s="206" t="s">
        <v>146</v>
      </c>
      <c r="E267" s="259" t="s">
        <v>19</v>
      </c>
      <c r="F267" s="260" t="s">
        <v>529</v>
      </c>
      <c r="G267" s="258"/>
      <c r="H267" s="259" t="s">
        <v>19</v>
      </c>
      <c r="I267" s="261"/>
      <c r="J267" s="258"/>
      <c r="K267" s="258"/>
      <c r="L267" s="262"/>
      <c r="M267" s="263"/>
      <c r="N267" s="264"/>
      <c r="O267" s="264"/>
      <c r="P267" s="264"/>
      <c r="Q267" s="264"/>
      <c r="R267" s="264"/>
      <c r="S267" s="264"/>
      <c r="T267" s="265"/>
      <c r="AT267" s="266" t="s">
        <v>146</v>
      </c>
      <c r="AU267" s="266" t="s">
        <v>84</v>
      </c>
      <c r="AV267" s="16" t="s">
        <v>82</v>
      </c>
      <c r="AW267" s="16" t="s">
        <v>35</v>
      </c>
      <c r="AX267" s="16" t="s">
        <v>74</v>
      </c>
      <c r="AY267" s="266" t="s">
        <v>138</v>
      </c>
    </row>
    <row r="268" spans="1:65" s="13" customFormat="1" ht="11.25">
      <c r="B268" s="204"/>
      <c r="C268" s="205"/>
      <c r="D268" s="206" t="s">
        <v>146</v>
      </c>
      <c r="E268" s="207" t="s">
        <v>19</v>
      </c>
      <c r="F268" s="208" t="s">
        <v>594</v>
      </c>
      <c r="G268" s="205"/>
      <c r="H268" s="209">
        <v>41.6</v>
      </c>
      <c r="I268" s="210"/>
      <c r="J268" s="205"/>
      <c r="K268" s="205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146</v>
      </c>
      <c r="AU268" s="215" t="s">
        <v>84</v>
      </c>
      <c r="AV268" s="13" t="s">
        <v>84</v>
      </c>
      <c r="AW268" s="13" t="s">
        <v>35</v>
      </c>
      <c r="AX268" s="13" t="s">
        <v>74</v>
      </c>
      <c r="AY268" s="215" t="s">
        <v>138</v>
      </c>
    </row>
    <row r="269" spans="1:65" s="16" customFormat="1" ht="11.25">
      <c r="B269" s="257"/>
      <c r="C269" s="258"/>
      <c r="D269" s="206" t="s">
        <v>146</v>
      </c>
      <c r="E269" s="259" t="s">
        <v>19</v>
      </c>
      <c r="F269" s="260" t="s">
        <v>544</v>
      </c>
      <c r="G269" s="258"/>
      <c r="H269" s="259" t="s">
        <v>19</v>
      </c>
      <c r="I269" s="261"/>
      <c r="J269" s="258"/>
      <c r="K269" s="258"/>
      <c r="L269" s="262"/>
      <c r="M269" s="263"/>
      <c r="N269" s="264"/>
      <c r="O269" s="264"/>
      <c r="P269" s="264"/>
      <c r="Q269" s="264"/>
      <c r="R269" s="264"/>
      <c r="S269" s="264"/>
      <c r="T269" s="265"/>
      <c r="AT269" s="266" t="s">
        <v>146</v>
      </c>
      <c r="AU269" s="266" t="s">
        <v>84</v>
      </c>
      <c r="AV269" s="16" t="s">
        <v>82</v>
      </c>
      <c r="AW269" s="16" t="s">
        <v>35</v>
      </c>
      <c r="AX269" s="16" t="s">
        <v>74</v>
      </c>
      <c r="AY269" s="266" t="s">
        <v>138</v>
      </c>
    </row>
    <row r="270" spans="1:65" s="13" customFormat="1" ht="11.25">
      <c r="B270" s="204"/>
      <c r="C270" s="205"/>
      <c r="D270" s="206" t="s">
        <v>146</v>
      </c>
      <c r="E270" s="207" t="s">
        <v>19</v>
      </c>
      <c r="F270" s="208" t="s">
        <v>595</v>
      </c>
      <c r="G270" s="205"/>
      <c r="H270" s="209">
        <v>17.350000000000001</v>
      </c>
      <c r="I270" s="210"/>
      <c r="J270" s="205"/>
      <c r="K270" s="205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146</v>
      </c>
      <c r="AU270" s="215" t="s">
        <v>84</v>
      </c>
      <c r="AV270" s="13" t="s">
        <v>84</v>
      </c>
      <c r="AW270" s="13" t="s">
        <v>35</v>
      </c>
      <c r="AX270" s="13" t="s">
        <v>74</v>
      </c>
      <c r="AY270" s="215" t="s">
        <v>138</v>
      </c>
    </row>
    <row r="271" spans="1:65" s="14" customFormat="1" ht="11.25">
      <c r="B271" s="216"/>
      <c r="C271" s="217"/>
      <c r="D271" s="206" t="s">
        <v>146</v>
      </c>
      <c r="E271" s="218" t="s">
        <v>19</v>
      </c>
      <c r="F271" s="219" t="s">
        <v>150</v>
      </c>
      <c r="G271" s="217"/>
      <c r="H271" s="220">
        <v>113.65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146</v>
      </c>
      <c r="AU271" s="226" t="s">
        <v>84</v>
      </c>
      <c r="AV271" s="14" t="s">
        <v>144</v>
      </c>
      <c r="AW271" s="14" t="s">
        <v>35</v>
      </c>
      <c r="AX271" s="14" t="s">
        <v>82</v>
      </c>
      <c r="AY271" s="226" t="s">
        <v>138</v>
      </c>
    </row>
    <row r="272" spans="1:65" s="13" customFormat="1" ht="11.25">
      <c r="B272" s="204"/>
      <c r="C272" s="205"/>
      <c r="D272" s="206" t="s">
        <v>146</v>
      </c>
      <c r="E272" s="205"/>
      <c r="F272" s="208" t="s">
        <v>599</v>
      </c>
      <c r="G272" s="205"/>
      <c r="H272" s="209">
        <v>10228.5</v>
      </c>
      <c r="I272" s="210"/>
      <c r="J272" s="205"/>
      <c r="K272" s="205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146</v>
      </c>
      <c r="AU272" s="215" t="s">
        <v>84</v>
      </c>
      <c r="AV272" s="13" t="s">
        <v>84</v>
      </c>
      <c r="AW272" s="13" t="s">
        <v>4</v>
      </c>
      <c r="AX272" s="13" t="s">
        <v>82</v>
      </c>
      <c r="AY272" s="215" t="s">
        <v>138</v>
      </c>
    </row>
    <row r="273" spans="1:65" s="2" customFormat="1" ht="16.5" customHeight="1">
      <c r="A273" s="36"/>
      <c r="B273" s="37"/>
      <c r="C273" s="190" t="s">
        <v>230</v>
      </c>
      <c r="D273" s="190" t="s">
        <v>140</v>
      </c>
      <c r="E273" s="191" t="s">
        <v>600</v>
      </c>
      <c r="F273" s="192" t="s">
        <v>601</v>
      </c>
      <c r="G273" s="193" t="s">
        <v>157</v>
      </c>
      <c r="H273" s="194">
        <v>113.65</v>
      </c>
      <c r="I273" s="195"/>
      <c r="J273" s="196">
        <f>ROUND(I273*H273,2)</f>
        <v>0</v>
      </c>
      <c r="K273" s="197"/>
      <c r="L273" s="41"/>
      <c r="M273" s="198" t="s">
        <v>19</v>
      </c>
      <c r="N273" s="199" t="s">
        <v>45</v>
      </c>
      <c r="O273" s="66"/>
      <c r="P273" s="200">
        <f>O273*H273</f>
        <v>0</v>
      </c>
      <c r="Q273" s="200">
        <v>0</v>
      </c>
      <c r="R273" s="200">
        <f>Q273*H273</f>
        <v>0</v>
      </c>
      <c r="S273" s="200">
        <v>0</v>
      </c>
      <c r="T273" s="20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2" t="s">
        <v>144</v>
      </c>
      <c r="AT273" s="202" t="s">
        <v>140</v>
      </c>
      <c r="AU273" s="202" t="s">
        <v>84</v>
      </c>
      <c r="AY273" s="19" t="s">
        <v>138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19" t="s">
        <v>82</v>
      </c>
      <c r="BK273" s="203">
        <f>ROUND(I273*H273,2)</f>
        <v>0</v>
      </c>
      <c r="BL273" s="19" t="s">
        <v>144</v>
      </c>
      <c r="BM273" s="202" t="s">
        <v>602</v>
      </c>
    </row>
    <row r="274" spans="1:65" s="16" customFormat="1" ht="11.25">
      <c r="B274" s="257"/>
      <c r="C274" s="258"/>
      <c r="D274" s="206" t="s">
        <v>146</v>
      </c>
      <c r="E274" s="259" t="s">
        <v>19</v>
      </c>
      <c r="F274" s="260" t="s">
        <v>591</v>
      </c>
      <c r="G274" s="258"/>
      <c r="H274" s="259" t="s">
        <v>19</v>
      </c>
      <c r="I274" s="261"/>
      <c r="J274" s="258"/>
      <c r="K274" s="258"/>
      <c r="L274" s="262"/>
      <c r="M274" s="263"/>
      <c r="N274" s="264"/>
      <c r="O274" s="264"/>
      <c r="P274" s="264"/>
      <c r="Q274" s="264"/>
      <c r="R274" s="264"/>
      <c r="S274" s="264"/>
      <c r="T274" s="265"/>
      <c r="AT274" s="266" t="s">
        <v>146</v>
      </c>
      <c r="AU274" s="266" t="s">
        <v>84</v>
      </c>
      <c r="AV274" s="16" t="s">
        <v>82</v>
      </c>
      <c r="AW274" s="16" t="s">
        <v>35</v>
      </c>
      <c r="AX274" s="16" t="s">
        <v>74</v>
      </c>
      <c r="AY274" s="266" t="s">
        <v>138</v>
      </c>
    </row>
    <row r="275" spans="1:65" s="13" customFormat="1" ht="11.25">
      <c r="B275" s="204"/>
      <c r="C275" s="205"/>
      <c r="D275" s="206" t="s">
        <v>146</v>
      </c>
      <c r="E275" s="207" t="s">
        <v>19</v>
      </c>
      <c r="F275" s="208" t="s">
        <v>592</v>
      </c>
      <c r="G275" s="205"/>
      <c r="H275" s="209">
        <v>35.25</v>
      </c>
      <c r="I275" s="210"/>
      <c r="J275" s="205"/>
      <c r="K275" s="205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146</v>
      </c>
      <c r="AU275" s="215" t="s">
        <v>84</v>
      </c>
      <c r="AV275" s="13" t="s">
        <v>84</v>
      </c>
      <c r="AW275" s="13" t="s">
        <v>35</v>
      </c>
      <c r="AX275" s="13" t="s">
        <v>74</v>
      </c>
      <c r="AY275" s="215" t="s">
        <v>138</v>
      </c>
    </row>
    <row r="276" spans="1:65" s="16" customFormat="1" ht="11.25">
      <c r="B276" s="257"/>
      <c r="C276" s="258"/>
      <c r="D276" s="206" t="s">
        <v>146</v>
      </c>
      <c r="E276" s="259" t="s">
        <v>19</v>
      </c>
      <c r="F276" s="260" t="s">
        <v>519</v>
      </c>
      <c r="G276" s="258"/>
      <c r="H276" s="259" t="s">
        <v>19</v>
      </c>
      <c r="I276" s="261"/>
      <c r="J276" s="258"/>
      <c r="K276" s="258"/>
      <c r="L276" s="262"/>
      <c r="M276" s="263"/>
      <c r="N276" s="264"/>
      <c r="O276" s="264"/>
      <c r="P276" s="264"/>
      <c r="Q276" s="264"/>
      <c r="R276" s="264"/>
      <c r="S276" s="264"/>
      <c r="T276" s="265"/>
      <c r="AT276" s="266" t="s">
        <v>146</v>
      </c>
      <c r="AU276" s="266" t="s">
        <v>84</v>
      </c>
      <c r="AV276" s="16" t="s">
        <v>82</v>
      </c>
      <c r="AW276" s="16" t="s">
        <v>35</v>
      </c>
      <c r="AX276" s="16" t="s">
        <v>74</v>
      </c>
      <c r="AY276" s="266" t="s">
        <v>138</v>
      </c>
    </row>
    <row r="277" spans="1:65" s="13" customFormat="1" ht="11.25">
      <c r="B277" s="204"/>
      <c r="C277" s="205"/>
      <c r="D277" s="206" t="s">
        <v>146</v>
      </c>
      <c r="E277" s="207" t="s">
        <v>19</v>
      </c>
      <c r="F277" s="208" t="s">
        <v>593</v>
      </c>
      <c r="G277" s="205"/>
      <c r="H277" s="209">
        <v>19.45</v>
      </c>
      <c r="I277" s="210"/>
      <c r="J277" s="205"/>
      <c r="K277" s="205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146</v>
      </c>
      <c r="AU277" s="215" t="s">
        <v>84</v>
      </c>
      <c r="AV277" s="13" t="s">
        <v>84</v>
      </c>
      <c r="AW277" s="13" t="s">
        <v>35</v>
      </c>
      <c r="AX277" s="13" t="s">
        <v>74</v>
      </c>
      <c r="AY277" s="215" t="s">
        <v>138</v>
      </c>
    </row>
    <row r="278" spans="1:65" s="16" customFormat="1" ht="11.25">
      <c r="B278" s="257"/>
      <c r="C278" s="258"/>
      <c r="D278" s="206" t="s">
        <v>146</v>
      </c>
      <c r="E278" s="259" t="s">
        <v>19</v>
      </c>
      <c r="F278" s="260" t="s">
        <v>529</v>
      </c>
      <c r="G278" s="258"/>
      <c r="H278" s="259" t="s">
        <v>19</v>
      </c>
      <c r="I278" s="261"/>
      <c r="J278" s="258"/>
      <c r="K278" s="258"/>
      <c r="L278" s="262"/>
      <c r="M278" s="263"/>
      <c r="N278" s="264"/>
      <c r="O278" s="264"/>
      <c r="P278" s="264"/>
      <c r="Q278" s="264"/>
      <c r="R278" s="264"/>
      <c r="S278" s="264"/>
      <c r="T278" s="265"/>
      <c r="AT278" s="266" t="s">
        <v>146</v>
      </c>
      <c r="AU278" s="266" t="s">
        <v>84</v>
      </c>
      <c r="AV278" s="16" t="s">
        <v>82</v>
      </c>
      <c r="AW278" s="16" t="s">
        <v>35</v>
      </c>
      <c r="AX278" s="16" t="s">
        <v>74</v>
      </c>
      <c r="AY278" s="266" t="s">
        <v>138</v>
      </c>
    </row>
    <row r="279" spans="1:65" s="13" customFormat="1" ht="11.25">
      <c r="B279" s="204"/>
      <c r="C279" s="205"/>
      <c r="D279" s="206" t="s">
        <v>146</v>
      </c>
      <c r="E279" s="207" t="s">
        <v>19</v>
      </c>
      <c r="F279" s="208" t="s">
        <v>594</v>
      </c>
      <c r="G279" s="205"/>
      <c r="H279" s="209">
        <v>41.6</v>
      </c>
      <c r="I279" s="210"/>
      <c r="J279" s="205"/>
      <c r="K279" s="205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146</v>
      </c>
      <c r="AU279" s="215" t="s">
        <v>84</v>
      </c>
      <c r="AV279" s="13" t="s">
        <v>84</v>
      </c>
      <c r="AW279" s="13" t="s">
        <v>35</v>
      </c>
      <c r="AX279" s="13" t="s">
        <v>74</v>
      </c>
      <c r="AY279" s="215" t="s">
        <v>138</v>
      </c>
    </row>
    <row r="280" spans="1:65" s="16" customFormat="1" ht="11.25">
      <c r="B280" s="257"/>
      <c r="C280" s="258"/>
      <c r="D280" s="206" t="s">
        <v>146</v>
      </c>
      <c r="E280" s="259" t="s">
        <v>19</v>
      </c>
      <c r="F280" s="260" t="s">
        <v>544</v>
      </c>
      <c r="G280" s="258"/>
      <c r="H280" s="259" t="s">
        <v>19</v>
      </c>
      <c r="I280" s="261"/>
      <c r="J280" s="258"/>
      <c r="K280" s="258"/>
      <c r="L280" s="262"/>
      <c r="M280" s="263"/>
      <c r="N280" s="264"/>
      <c r="O280" s="264"/>
      <c r="P280" s="264"/>
      <c r="Q280" s="264"/>
      <c r="R280" s="264"/>
      <c r="S280" s="264"/>
      <c r="T280" s="265"/>
      <c r="AT280" s="266" t="s">
        <v>146</v>
      </c>
      <c r="AU280" s="266" t="s">
        <v>84</v>
      </c>
      <c r="AV280" s="16" t="s">
        <v>82</v>
      </c>
      <c r="AW280" s="16" t="s">
        <v>35</v>
      </c>
      <c r="AX280" s="16" t="s">
        <v>74</v>
      </c>
      <c r="AY280" s="266" t="s">
        <v>138</v>
      </c>
    </row>
    <row r="281" spans="1:65" s="13" customFormat="1" ht="11.25">
      <c r="B281" s="204"/>
      <c r="C281" s="205"/>
      <c r="D281" s="206" t="s">
        <v>146</v>
      </c>
      <c r="E281" s="207" t="s">
        <v>19</v>
      </c>
      <c r="F281" s="208" t="s">
        <v>595</v>
      </c>
      <c r="G281" s="205"/>
      <c r="H281" s="209">
        <v>17.350000000000001</v>
      </c>
      <c r="I281" s="210"/>
      <c r="J281" s="205"/>
      <c r="K281" s="205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146</v>
      </c>
      <c r="AU281" s="215" t="s">
        <v>84</v>
      </c>
      <c r="AV281" s="13" t="s">
        <v>84</v>
      </c>
      <c r="AW281" s="13" t="s">
        <v>35</v>
      </c>
      <c r="AX281" s="13" t="s">
        <v>74</v>
      </c>
      <c r="AY281" s="215" t="s">
        <v>138</v>
      </c>
    </row>
    <row r="282" spans="1:65" s="14" customFormat="1" ht="11.25">
      <c r="B282" s="216"/>
      <c r="C282" s="217"/>
      <c r="D282" s="206" t="s">
        <v>146</v>
      </c>
      <c r="E282" s="218" t="s">
        <v>19</v>
      </c>
      <c r="F282" s="219" t="s">
        <v>150</v>
      </c>
      <c r="G282" s="217"/>
      <c r="H282" s="220">
        <v>113.65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146</v>
      </c>
      <c r="AU282" s="226" t="s">
        <v>84</v>
      </c>
      <c r="AV282" s="14" t="s">
        <v>144</v>
      </c>
      <c r="AW282" s="14" t="s">
        <v>35</v>
      </c>
      <c r="AX282" s="14" t="s">
        <v>82</v>
      </c>
      <c r="AY282" s="226" t="s">
        <v>138</v>
      </c>
    </row>
    <row r="283" spans="1:65" s="2" customFormat="1" ht="16.5" customHeight="1">
      <c r="A283" s="36"/>
      <c r="B283" s="37"/>
      <c r="C283" s="190" t="s">
        <v>236</v>
      </c>
      <c r="D283" s="190" t="s">
        <v>140</v>
      </c>
      <c r="E283" s="191" t="s">
        <v>603</v>
      </c>
      <c r="F283" s="192" t="s">
        <v>604</v>
      </c>
      <c r="G283" s="193" t="s">
        <v>143</v>
      </c>
      <c r="H283" s="194">
        <v>691.52300000000002</v>
      </c>
      <c r="I283" s="195"/>
      <c r="J283" s="196">
        <f>ROUND(I283*H283,2)</f>
        <v>0</v>
      </c>
      <c r="K283" s="197"/>
      <c r="L283" s="41"/>
      <c r="M283" s="198" t="s">
        <v>19</v>
      </c>
      <c r="N283" s="199" t="s">
        <v>45</v>
      </c>
      <c r="O283" s="66"/>
      <c r="P283" s="200">
        <f>O283*H283</f>
        <v>0</v>
      </c>
      <c r="Q283" s="200">
        <v>0</v>
      </c>
      <c r="R283" s="200">
        <f>Q283*H283</f>
        <v>0</v>
      </c>
      <c r="S283" s="200">
        <v>0</v>
      </c>
      <c r="T283" s="201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2" t="s">
        <v>144</v>
      </c>
      <c r="AT283" s="202" t="s">
        <v>140</v>
      </c>
      <c r="AU283" s="202" t="s">
        <v>84</v>
      </c>
      <c r="AY283" s="19" t="s">
        <v>138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9" t="s">
        <v>82</v>
      </c>
      <c r="BK283" s="203">
        <f>ROUND(I283*H283,2)</f>
        <v>0</v>
      </c>
      <c r="BL283" s="19" t="s">
        <v>144</v>
      </c>
      <c r="BM283" s="202" t="s">
        <v>605</v>
      </c>
    </row>
    <row r="284" spans="1:65" s="16" customFormat="1" ht="11.25">
      <c r="B284" s="257"/>
      <c r="C284" s="258"/>
      <c r="D284" s="206" t="s">
        <v>146</v>
      </c>
      <c r="E284" s="259" t="s">
        <v>19</v>
      </c>
      <c r="F284" s="260" t="s">
        <v>504</v>
      </c>
      <c r="G284" s="258"/>
      <c r="H284" s="259" t="s">
        <v>19</v>
      </c>
      <c r="I284" s="261"/>
      <c r="J284" s="258"/>
      <c r="K284" s="258"/>
      <c r="L284" s="262"/>
      <c r="M284" s="263"/>
      <c r="N284" s="264"/>
      <c r="O284" s="264"/>
      <c r="P284" s="264"/>
      <c r="Q284" s="264"/>
      <c r="R284" s="264"/>
      <c r="S284" s="264"/>
      <c r="T284" s="265"/>
      <c r="AT284" s="266" t="s">
        <v>146</v>
      </c>
      <c r="AU284" s="266" t="s">
        <v>84</v>
      </c>
      <c r="AV284" s="16" t="s">
        <v>82</v>
      </c>
      <c r="AW284" s="16" t="s">
        <v>35</v>
      </c>
      <c r="AX284" s="16" t="s">
        <v>74</v>
      </c>
      <c r="AY284" s="266" t="s">
        <v>138</v>
      </c>
    </row>
    <row r="285" spans="1:65" s="13" customFormat="1" ht="11.25">
      <c r="B285" s="204"/>
      <c r="C285" s="205"/>
      <c r="D285" s="206" t="s">
        <v>146</v>
      </c>
      <c r="E285" s="207" t="s">
        <v>19</v>
      </c>
      <c r="F285" s="208" t="s">
        <v>505</v>
      </c>
      <c r="G285" s="205"/>
      <c r="H285" s="209">
        <v>99.084999999999994</v>
      </c>
      <c r="I285" s="210"/>
      <c r="J285" s="205"/>
      <c r="K285" s="205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146</v>
      </c>
      <c r="AU285" s="215" t="s">
        <v>84</v>
      </c>
      <c r="AV285" s="13" t="s">
        <v>84</v>
      </c>
      <c r="AW285" s="13" t="s">
        <v>35</v>
      </c>
      <c r="AX285" s="13" t="s">
        <v>74</v>
      </c>
      <c r="AY285" s="215" t="s">
        <v>138</v>
      </c>
    </row>
    <row r="286" spans="1:65" s="13" customFormat="1" ht="11.25">
      <c r="B286" s="204"/>
      <c r="C286" s="205"/>
      <c r="D286" s="206" t="s">
        <v>146</v>
      </c>
      <c r="E286" s="207" t="s">
        <v>19</v>
      </c>
      <c r="F286" s="208" t="s">
        <v>506</v>
      </c>
      <c r="G286" s="205"/>
      <c r="H286" s="209">
        <v>74.540000000000006</v>
      </c>
      <c r="I286" s="210"/>
      <c r="J286" s="205"/>
      <c r="K286" s="205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146</v>
      </c>
      <c r="AU286" s="215" t="s">
        <v>84</v>
      </c>
      <c r="AV286" s="13" t="s">
        <v>84</v>
      </c>
      <c r="AW286" s="13" t="s">
        <v>35</v>
      </c>
      <c r="AX286" s="13" t="s">
        <v>74</v>
      </c>
      <c r="AY286" s="215" t="s">
        <v>138</v>
      </c>
    </row>
    <row r="287" spans="1:65" s="13" customFormat="1" ht="11.25">
      <c r="B287" s="204"/>
      <c r="C287" s="205"/>
      <c r="D287" s="206" t="s">
        <v>146</v>
      </c>
      <c r="E287" s="207" t="s">
        <v>19</v>
      </c>
      <c r="F287" s="208" t="s">
        <v>507</v>
      </c>
      <c r="G287" s="205"/>
      <c r="H287" s="209">
        <v>53.76</v>
      </c>
      <c r="I287" s="210"/>
      <c r="J287" s="205"/>
      <c r="K287" s="205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146</v>
      </c>
      <c r="AU287" s="215" t="s">
        <v>84</v>
      </c>
      <c r="AV287" s="13" t="s">
        <v>84</v>
      </c>
      <c r="AW287" s="13" t="s">
        <v>35</v>
      </c>
      <c r="AX287" s="13" t="s">
        <v>74</v>
      </c>
      <c r="AY287" s="215" t="s">
        <v>138</v>
      </c>
    </row>
    <row r="288" spans="1:65" s="15" customFormat="1" ht="11.25">
      <c r="B288" s="241"/>
      <c r="C288" s="242"/>
      <c r="D288" s="206" t="s">
        <v>146</v>
      </c>
      <c r="E288" s="243" t="s">
        <v>19</v>
      </c>
      <c r="F288" s="244" t="s">
        <v>222</v>
      </c>
      <c r="G288" s="242"/>
      <c r="H288" s="245">
        <v>227.38499999999999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AT288" s="251" t="s">
        <v>146</v>
      </c>
      <c r="AU288" s="251" t="s">
        <v>84</v>
      </c>
      <c r="AV288" s="15" t="s">
        <v>154</v>
      </c>
      <c r="AW288" s="15" t="s">
        <v>35</v>
      </c>
      <c r="AX288" s="15" t="s">
        <v>74</v>
      </c>
      <c r="AY288" s="251" t="s">
        <v>138</v>
      </c>
    </row>
    <row r="289" spans="2:51" s="16" customFormat="1" ht="11.25">
      <c r="B289" s="257"/>
      <c r="C289" s="258"/>
      <c r="D289" s="206" t="s">
        <v>146</v>
      </c>
      <c r="E289" s="259" t="s">
        <v>19</v>
      </c>
      <c r="F289" s="260" t="s">
        <v>519</v>
      </c>
      <c r="G289" s="258"/>
      <c r="H289" s="259" t="s">
        <v>19</v>
      </c>
      <c r="I289" s="261"/>
      <c r="J289" s="258"/>
      <c r="K289" s="258"/>
      <c r="L289" s="262"/>
      <c r="M289" s="263"/>
      <c r="N289" s="264"/>
      <c r="O289" s="264"/>
      <c r="P289" s="264"/>
      <c r="Q289" s="264"/>
      <c r="R289" s="264"/>
      <c r="S289" s="264"/>
      <c r="T289" s="265"/>
      <c r="AT289" s="266" t="s">
        <v>146</v>
      </c>
      <c r="AU289" s="266" t="s">
        <v>84</v>
      </c>
      <c r="AV289" s="16" t="s">
        <v>82</v>
      </c>
      <c r="AW289" s="16" t="s">
        <v>35</v>
      </c>
      <c r="AX289" s="16" t="s">
        <v>74</v>
      </c>
      <c r="AY289" s="266" t="s">
        <v>138</v>
      </c>
    </row>
    <row r="290" spans="2:51" s="13" customFormat="1" ht="11.25">
      <c r="B290" s="204"/>
      <c r="C290" s="205"/>
      <c r="D290" s="206" t="s">
        <v>146</v>
      </c>
      <c r="E290" s="207" t="s">
        <v>19</v>
      </c>
      <c r="F290" s="208" t="s">
        <v>520</v>
      </c>
      <c r="G290" s="205"/>
      <c r="H290" s="209">
        <v>85.302999999999997</v>
      </c>
      <c r="I290" s="210"/>
      <c r="J290" s="205"/>
      <c r="K290" s="205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146</v>
      </c>
      <c r="AU290" s="215" t="s">
        <v>84</v>
      </c>
      <c r="AV290" s="13" t="s">
        <v>84</v>
      </c>
      <c r="AW290" s="13" t="s">
        <v>35</v>
      </c>
      <c r="AX290" s="13" t="s">
        <v>74</v>
      </c>
      <c r="AY290" s="215" t="s">
        <v>138</v>
      </c>
    </row>
    <row r="291" spans="2:51" s="13" customFormat="1" ht="11.25">
      <c r="B291" s="204"/>
      <c r="C291" s="205"/>
      <c r="D291" s="206" t="s">
        <v>146</v>
      </c>
      <c r="E291" s="207" t="s">
        <v>19</v>
      </c>
      <c r="F291" s="208" t="s">
        <v>521</v>
      </c>
      <c r="G291" s="205"/>
      <c r="H291" s="209">
        <v>32.799999999999997</v>
      </c>
      <c r="I291" s="210"/>
      <c r="J291" s="205"/>
      <c r="K291" s="205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146</v>
      </c>
      <c r="AU291" s="215" t="s">
        <v>84</v>
      </c>
      <c r="AV291" s="13" t="s">
        <v>84</v>
      </c>
      <c r="AW291" s="13" t="s">
        <v>35</v>
      </c>
      <c r="AX291" s="13" t="s">
        <v>74</v>
      </c>
      <c r="AY291" s="215" t="s">
        <v>138</v>
      </c>
    </row>
    <row r="292" spans="2:51" s="15" customFormat="1" ht="11.25">
      <c r="B292" s="241"/>
      <c r="C292" s="242"/>
      <c r="D292" s="206" t="s">
        <v>146</v>
      </c>
      <c r="E292" s="243" t="s">
        <v>19</v>
      </c>
      <c r="F292" s="244" t="s">
        <v>222</v>
      </c>
      <c r="G292" s="242"/>
      <c r="H292" s="245">
        <v>118.10299999999999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AT292" s="251" t="s">
        <v>146</v>
      </c>
      <c r="AU292" s="251" t="s">
        <v>84</v>
      </c>
      <c r="AV292" s="15" t="s">
        <v>154</v>
      </c>
      <c r="AW292" s="15" t="s">
        <v>35</v>
      </c>
      <c r="AX292" s="15" t="s">
        <v>74</v>
      </c>
      <c r="AY292" s="251" t="s">
        <v>138</v>
      </c>
    </row>
    <row r="293" spans="2:51" s="16" customFormat="1" ht="11.25">
      <c r="B293" s="257"/>
      <c r="C293" s="258"/>
      <c r="D293" s="206" t="s">
        <v>146</v>
      </c>
      <c r="E293" s="259" t="s">
        <v>19</v>
      </c>
      <c r="F293" s="260" t="s">
        <v>529</v>
      </c>
      <c r="G293" s="258"/>
      <c r="H293" s="259" t="s">
        <v>19</v>
      </c>
      <c r="I293" s="261"/>
      <c r="J293" s="258"/>
      <c r="K293" s="258"/>
      <c r="L293" s="262"/>
      <c r="M293" s="263"/>
      <c r="N293" s="264"/>
      <c r="O293" s="264"/>
      <c r="P293" s="264"/>
      <c r="Q293" s="264"/>
      <c r="R293" s="264"/>
      <c r="S293" s="264"/>
      <c r="T293" s="265"/>
      <c r="AT293" s="266" t="s">
        <v>146</v>
      </c>
      <c r="AU293" s="266" t="s">
        <v>84</v>
      </c>
      <c r="AV293" s="16" t="s">
        <v>82</v>
      </c>
      <c r="AW293" s="16" t="s">
        <v>35</v>
      </c>
      <c r="AX293" s="16" t="s">
        <v>74</v>
      </c>
      <c r="AY293" s="266" t="s">
        <v>138</v>
      </c>
    </row>
    <row r="294" spans="2:51" s="13" customFormat="1" ht="11.25">
      <c r="B294" s="204"/>
      <c r="C294" s="205"/>
      <c r="D294" s="206" t="s">
        <v>146</v>
      </c>
      <c r="E294" s="207" t="s">
        <v>19</v>
      </c>
      <c r="F294" s="208" t="s">
        <v>530</v>
      </c>
      <c r="G294" s="205"/>
      <c r="H294" s="209">
        <v>53.76</v>
      </c>
      <c r="I294" s="210"/>
      <c r="J294" s="205"/>
      <c r="K294" s="205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146</v>
      </c>
      <c r="AU294" s="215" t="s">
        <v>84</v>
      </c>
      <c r="AV294" s="13" t="s">
        <v>84</v>
      </c>
      <c r="AW294" s="13" t="s">
        <v>35</v>
      </c>
      <c r="AX294" s="13" t="s">
        <v>74</v>
      </c>
      <c r="AY294" s="215" t="s">
        <v>138</v>
      </c>
    </row>
    <row r="295" spans="2:51" s="13" customFormat="1" ht="11.25">
      <c r="B295" s="204"/>
      <c r="C295" s="205"/>
      <c r="D295" s="206" t="s">
        <v>146</v>
      </c>
      <c r="E295" s="207" t="s">
        <v>19</v>
      </c>
      <c r="F295" s="208" t="s">
        <v>531</v>
      </c>
      <c r="G295" s="205"/>
      <c r="H295" s="209">
        <v>19.98</v>
      </c>
      <c r="I295" s="210"/>
      <c r="J295" s="205"/>
      <c r="K295" s="205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146</v>
      </c>
      <c r="AU295" s="215" t="s">
        <v>84</v>
      </c>
      <c r="AV295" s="13" t="s">
        <v>84</v>
      </c>
      <c r="AW295" s="13" t="s">
        <v>35</v>
      </c>
      <c r="AX295" s="13" t="s">
        <v>74</v>
      </c>
      <c r="AY295" s="215" t="s">
        <v>138</v>
      </c>
    </row>
    <row r="296" spans="2:51" s="13" customFormat="1" ht="11.25">
      <c r="B296" s="204"/>
      <c r="C296" s="205"/>
      <c r="D296" s="206" t="s">
        <v>146</v>
      </c>
      <c r="E296" s="207" t="s">
        <v>19</v>
      </c>
      <c r="F296" s="208" t="s">
        <v>532</v>
      </c>
      <c r="G296" s="205"/>
      <c r="H296" s="209">
        <v>74.540000000000006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146</v>
      </c>
      <c r="AU296" s="215" t="s">
        <v>84</v>
      </c>
      <c r="AV296" s="13" t="s">
        <v>84</v>
      </c>
      <c r="AW296" s="13" t="s">
        <v>35</v>
      </c>
      <c r="AX296" s="13" t="s">
        <v>74</v>
      </c>
      <c r="AY296" s="215" t="s">
        <v>138</v>
      </c>
    </row>
    <row r="297" spans="2:51" s="13" customFormat="1" ht="11.25">
      <c r="B297" s="204"/>
      <c r="C297" s="205"/>
      <c r="D297" s="206" t="s">
        <v>146</v>
      </c>
      <c r="E297" s="207" t="s">
        <v>19</v>
      </c>
      <c r="F297" s="208" t="s">
        <v>533</v>
      </c>
      <c r="G297" s="205"/>
      <c r="H297" s="209">
        <v>8.6</v>
      </c>
      <c r="I297" s="210"/>
      <c r="J297" s="205"/>
      <c r="K297" s="205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146</v>
      </c>
      <c r="AU297" s="215" t="s">
        <v>84</v>
      </c>
      <c r="AV297" s="13" t="s">
        <v>84</v>
      </c>
      <c r="AW297" s="13" t="s">
        <v>35</v>
      </c>
      <c r="AX297" s="13" t="s">
        <v>74</v>
      </c>
      <c r="AY297" s="215" t="s">
        <v>138</v>
      </c>
    </row>
    <row r="298" spans="2:51" s="13" customFormat="1" ht="11.25">
      <c r="B298" s="204"/>
      <c r="C298" s="205"/>
      <c r="D298" s="206" t="s">
        <v>146</v>
      </c>
      <c r="E298" s="207" t="s">
        <v>19</v>
      </c>
      <c r="F298" s="208" t="s">
        <v>534</v>
      </c>
      <c r="G298" s="205"/>
      <c r="H298" s="209">
        <v>99.084999999999994</v>
      </c>
      <c r="I298" s="210"/>
      <c r="J298" s="205"/>
      <c r="K298" s="205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146</v>
      </c>
      <c r="AU298" s="215" t="s">
        <v>84</v>
      </c>
      <c r="AV298" s="13" t="s">
        <v>84</v>
      </c>
      <c r="AW298" s="13" t="s">
        <v>35</v>
      </c>
      <c r="AX298" s="13" t="s">
        <v>74</v>
      </c>
      <c r="AY298" s="215" t="s">
        <v>138</v>
      </c>
    </row>
    <row r="299" spans="2:51" s="15" customFormat="1" ht="11.25">
      <c r="B299" s="241"/>
      <c r="C299" s="242"/>
      <c r="D299" s="206" t="s">
        <v>146</v>
      </c>
      <c r="E299" s="243" t="s">
        <v>19</v>
      </c>
      <c r="F299" s="244" t="s">
        <v>222</v>
      </c>
      <c r="G299" s="242"/>
      <c r="H299" s="245">
        <v>255.96499999999997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AT299" s="251" t="s">
        <v>146</v>
      </c>
      <c r="AU299" s="251" t="s">
        <v>84</v>
      </c>
      <c r="AV299" s="15" t="s">
        <v>154</v>
      </c>
      <c r="AW299" s="15" t="s">
        <v>35</v>
      </c>
      <c r="AX299" s="15" t="s">
        <v>74</v>
      </c>
      <c r="AY299" s="251" t="s">
        <v>138</v>
      </c>
    </row>
    <row r="300" spans="2:51" s="16" customFormat="1" ht="11.25">
      <c r="B300" s="257"/>
      <c r="C300" s="258"/>
      <c r="D300" s="206" t="s">
        <v>146</v>
      </c>
      <c r="E300" s="259" t="s">
        <v>19</v>
      </c>
      <c r="F300" s="260" t="s">
        <v>544</v>
      </c>
      <c r="G300" s="258"/>
      <c r="H300" s="259" t="s">
        <v>19</v>
      </c>
      <c r="I300" s="261"/>
      <c r="J300" s="258"/>
      <c r="K300" s="258"/>
      <c r="L300" s="262"/>
      <c r="M300" s="263"/>
      <c r="N300" s="264"/>
      <c r="O300" s="264"/>
      <c r="P300" s="264"/>
      <c r="Q300" s="264"/>
      <c r="R300" s="264"/>
      <c r="S300" s="264"/>
      <c r="T300" s="265"/>
      <c r="AT300" s="266" t="s">
        <v>146</v>
      </c>
      <c r="AU300" s="266" t="s">
        <v>84</v>
      </c>
      <c r="AV300" s="16" t="s">
        <v>82</v>
      </c>
      <c r="AW300" s="16" t="s">
        <v>35</v>
      </c>
      <c r="AX300" s="16" t="s">
        <v>74</v>
      </c>
      <c r="AY300" s="266" t="s">
        <v>138</v>
      </c>
    </row>
    <row r="301" spans="2:51" s="13" customFormat="1" ht="11.25">
      <c r="B301" s="204"/>
      <c r="C301" s="205"/>
      <c r="D301" s="206" t="s">
        <v>146</v>
      </c>
      <c r="E301" s="207" t="s">
        <v>19</v>
      </c>
      <c r="F301" s="208" t="s">
        <v>521</v>
      </c>
      <c r="G301" s="205"/>
      <c r="H301" s="209">
        <v>32.799999999999997</v>
      </c>
      <c r="I301" s="210"/>
      <c r="J301" s="205"/>
      <c r="K301" s="205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146</v>
      </c>
      <c r="AU301" s="215" t="s">
        <v>84</v>
      </c>
      <c r="AV301" s="13" t="s">
        <v>84</v>
      </c>
      <c r="AW301" s="13" t="s">
        <v>35</v>
      </c>
      <c r="AX301" s="13" t="s">
        <v>74</v>
      </c>
      <c r="AY301" s="215" t="s">
        <v>138</v>
      </c>
    </row>
    <row r="302" spans="2:51" s="13" customFormat="1" ht="11.25">
      <c r="B302" s="204"/>
      <c r="C302" s="205"/>
      <c r="D302" s="206" t="s">
        <v>146</v>
      </c>
      <c r="E302" s="207" t="s">
        <v>19</v>
      </c>
      <c r="F302" s="208" t="s">
        <v>545</v>
      </c>
      <c r="G302" s="205"/>
      <c r="H302" s="209">
        <v>39.270000000000003</v>
      </c>
      <c r="I302" s="210"/>
      <c r="J302" s="205"/>
      <c r="K302" s="205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146</v>
      </c>
      <c r="AU302" s="215" t="s">
        <v>84</v>
      </c>
      <c r="AV302" s="13" t="s">
        <v>84</v>
      </c>
      <c r="AW302" s="13" t="s">
        <v>35</v>
      </c>
      <c r="AX302" s="13" t="s">
        <v>74</v>
      </c>
      <c r="AY302" s="215" t="s">
        <v>138</v>
      </c>
    </row>
    <row r="303" spans="2:51" s="13" customFormat="1" ht="11.25">
      <c r="B303" s="204"/>
      <c r="C303" s="205"/>
      <c r="D303" s="206" t="s">
        <v>146</v>
      </c>
      <c r="E303" s="207" t="s">
        <v>19</v>
      </c>
      <c r="F303" s="208" t="s">
        <v>546</v>
      </c>
      <c r="G303" s="205"/>
      <c r="H303" s="209">
        <v>18</v>
      </c>
      <c r="I303" s="210"/>
      <c r="J303" s="205"/>
      <c r="K303" s="205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146</v>
      </c>
      <c r="AU303" s="215" t="s">
        <v>84</v>
      </c>
      <c r="AV303" s="13" t="s">
        <v>84</v>
      </c>
      <c r="AW303" s="13" t="s">
        <v>35</v>
      </c>
      <c r="AX303" s="13" t="s">
        <v>74</v>
      </c>
      <c r="AY303" s="215" t="s">
        <v>138</v>
      </c>
    </row>
    <row r="304" spans="2:51" s="15" customFormat="1" ht="11.25">
      <c r="B304" s="241"/>
      <c r="C304" s="242"/>
      <c r="D304" s="206" t="s">
        <v>146</v>
      </c>
      <c r="E304" s="243" t="s">
        <v>19</v>
      </c>
      <c r="F304" s="244" t="s">
        <v>222</v>
      </c>
      <c r="G304" s="242"/>
      <c r="H304" s="245">
        <v>90.07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AT304" s="251" t="s">
        <v>146</v>
      </c>
      <c r="AU304" s="251" t="s">
        <v>84</v>
      </c>
      <c r="AV304" s="15" t="s">
        <v>154</v>
      </c>
      <c r="AW304" s="15" t="s">
        <v>35</v>
      </c>
      <c r="AX304" s="15" t="s">
        <v>74</v>
      </c>
      <c r="AY304" s="251" t="s">
        <v>138</v>
      </c>
    </row>
    <row r="305" spans="1:65" s="14" customFormat="1" ht="11.25">
      <c r="B305" s="216"/>
      <c r="C305" s="217"/>
      <c r="D305" s="206" t="s">
        <v>146</v>
      </c>
      <c r="E305" s="218" t="s">
        <v>19</v>
      </c>
      <c r="F305" s="219" t="s">
        <v>150</v>
      </c>
      <c r="G305" s="217"/>
      <c r="H305" s="220">
        <v>691.52300000000002</v>
      </c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146</v>
      </c>
      <c r="AU305" s="226" t="s">
        <v>84</v>
      </c>
      <c r="AV305" s="14" t="s">
        <v>144</v>
      </c>
      <c r="AW305" s="14" t="s">
        <v>35</v>
      </c>
      <c r="AX305" s="14" t="s">
        <v>82</v>
      </c>
      <c r="AY305" s="226" t="s">
        <v>138</v>
      </c>
    </row>
    <row r="306" spans="1:65" s="2" customFormat="1" ht="16.5" customHeight="1">
      <c r="A306" s="36"/>
      <c r="B306" s="37"/>
      <c r="C306" s="190" t="s">
        <v>243</v>
      </c>
      <c r="D306" s="190" t="s">
        <v>140</v>
      </c>
      <c r="E306" s="191" t="s">
        <v>606</v>
      </c>
      <c r="F306" s="192" t="s">
        <v>607</v>
      </c>
      <c r="G306" s="193" t="s">
        <v>143</v>
      </c>
      <c r="H306" s="194">
        <v>62237.07</v>
      </c>
      <c r="I306" s="195"/>
      <c r="J306" s="196">
        <f>ROUND(I306*H306,2)</f>
        <v>0</v>
      </c>
      <c r="K306" s="197"/>
      <c r="L306" s="41"/>
      <c r="M306" s="198" t="s">
        <v>19</v>
      </c>
      <c r="N306" s="199" t="s">
        <v>45</v>
      </c>
      <c r="O306" s="66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2" t="s">
        <v>144</v>
      </c>
      <c r="AT306" s="202" t="s">
        <v>140</v>
      </c>
      <c r="AU306" s="202" t="s">
        <v>84</v>
      </c>
      <c r="AY306" s="19" t="s">
        <v>138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9" t="s">
        <v>82</v>
      </c>
      <c r="BK306" s="203">
        <f>ROUND(I306*H306,2)</f>
        <v>0</v>
      </c>
      <c r="BL306" s="19" t="s">
        <v>144</v>
      </c>
      <c r="BM306" s="202" t="s">
        <v>608</v>
      </c>
    </row>
    <row r="307" spans="1:65" s="16" customFormat="1" ht="11.25">
      <c r="B307" s="257"/>
      <c r="C307" s="258"/>
      <c r="D307" s="206" t="s">
        <v>146</v>
      </c>
      <c r="E307" s="259" t="s">
        <v>19</v>
      </c>
      <c r="F307" s="260" t="s">
        <v>504</v>
      </c>
      <c r="G307" s="258"/>
      <c r="H307" s="259" t="s">
        <v>19</v>
      </c>
      <c r="I307" s="261"/>
      <c r="J307" s="258"/>
      <c r="K307" s="258"/>
      <c r="L307" s="262"/>
      <c r="M307" s="263"/>
      <c r="N307" s="264"/>
      <c r="O307" s="264"/>
      <c r="P307" s="264"/>
      <c r="Q307" s="264"/>
      <c r="R307" s="264"/>
      <c r="S307" s="264"/>
      <c r="T307" s="265"/>
      <c r="AT307" s="266" t="s">
        <v>146</v>
      </c>
      <c r="AU307" s="266" t="s">
        <v>84</v>
      </c>
      <c r="AV307" s="16" t="s">
        <v>82</v>
      </c>
      <c r="AW307" s="16" t="s">
        <v>35</v>
      </c>
      <c r="AX307" s="16" t="s">
        <v>74</v>
      </c>
      <c r="AY307" s="266" t="s">
        <v>138</v>
      </c>
    </row>
    <row r="308" spans="1:65" s="13" customFormat="1" ht="11.25">
      <c r="B308" s="204"/>
      <c r="C308" s="205"/>
      <c r="D308" s="206" t="s">
        <v>146</v>
      </c>
      <c r="E308" s="207" t="s">
        <v>19</v>
      </c>
      <c r="F308" s="208" t="s">
        <v>505</v>
      </c>
      <c r="G308" s="205"/>
      <c r="H308" s="209">
        <v>99.084999999999994</v>
      </c>
      <c r="I308" s="210"/>
      <c r="J308" s="205"/>
      <c r="K308" s="205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146</v>
      </c>
      <c r="AU308" s="215" t="s">
        <v>84</v>
      </c>
      <c r="AV308" s="13" t="s">
        <v>84</v>
      </c>
      <c r="AW308" s="13" t="s">
        <v>35</v>
      </c>
      <c r="AX308" s="13" t="s">
        <v>74</v>
      </c>
      <c r="AY308" s="215" t="s">
        <v>138</v>
      </c>
    </row>
    <row r="309" spans="1:65" s="13" customFormat="1" ht="11.25">
      <c r="B309" s="204"/>
      <c r="C309" s="205"/>
      <c r="D309" s="206" t="s">
        <v>146</v>
      </c>
      <c r="E309" s="207" t="s">
        <v>19</v>
      </c>
      <c r="F309" s="208" t="s">
        <v>506</v>
      </c>
      <c r="G309" s="205"/>
      <c r="H309" s="209">
        <v>74.540000000000006</v>
      </c>
      <c r="I309" s="210"/>
      <c r="J309" s="205"/>
      <c r="K309" s="205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146</v>
      </c>
      <c r="AU309" s="215" t="s">
        <v>84</v>
      </c>
      <c r="AV309" s="13" t="s">
        <v>84</v>
      </c>
      <c r="AW309" s="13" t="s">
        <v>35</v>
      </c>
      <c r="AX309" s="13" t="s">
        <v>74</v>
      </c>
      <c r="AY309" s="215" t="s">
        <v>138</v>
      </c>
    </row>
    <row r="310" spans="1:65" s="13" customFormat="1" ht="11.25">
      <c r="B310" s="204"/>
      <c r="C310" s="205"/>
      <c r="D310" s="206" t="s">
        <v>146</v>
      </c>
      <c r="E310" s="207" t="s">
        <v>19</v>
      </c>
      <c r="F310" s="208" t="s">
        <v>507</v>
      </c>
      <c r="G310" s="205"/>
      <c r="H310" s="209">
        <v>53.76</v>
      </c>
      <c r="I310" s="210"/>
      <c r="J310" s="205"/>
      <c r="K310" s="205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146</v>
      </c>
      <c r="AU310" s="215" t="s">
        <v>84</v>
      </c>
      <c r="AV310" s="13" t="s">
        <v>84</v>
      </c>
      <c r="AW310" s="13" t="s">
        <v>35</v>
      </c>
      <c r="AX310" s="13" t="s">
        <v>74</v>
      </c>
      <c r="AY310" s="215" t="s">
        <v>138</v>
      </c>
    </row>
    <row r="311" spans="1:65" s="15" customFormat="1" ht="11.25">
      <c r="B311" s="241"/>
      <c r="C311" s="242"/>
      <c r="D311" s="206" t="s">
        <v>146</v>
      </c>
      <c r="E311" s="243" t="s">
        <v>19</v>
      </c>
      <c r="F311" s="244" t="s">
        <v>222</v>
      </c>
      <c r="G311" s="242"/>
      <c r="H311" s="245">
        <v>227.38499999999999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AT311" s="251" t="s">
        <v>146</v>
      </c>
      <c r="AU311" s="251" t="s">
        <v>84</v>
      </c>
      <c r="AV311" s="15" t="s">
        <v>154</v>
      </c>
      <c r="AW311" s="15" t="s">
        <v>35</v>
      </c>
      <c r="AX311" s="15" t="s">
        <v>74</v>
      </c>
      <c r="AY311" s="251" t="s">
        <v>138</v>
      </c>
    </row>
    <row r="312" spans="1:65" s="16" customFormat="1" ht="11.25">
      <c r="B312" s="257"/>
      <c r="C312" s="258"/>
      <c r="D312" s="206" t="s">
        <v>146</v>
      </c>
      <c r="E312" s="259" t="s">
        <v>19</v>
      </c>
      <c r="F312" s="260" t="s">
        <v>519</v>
      </c>
      <c r="G312" s="258"/>
      <c r="H312" s="259" t="s">
        <v>19</v>
      </c>
      <c r="I312" s="261"/>
      <c r="J312" s="258"/>
      <c r="K312" s="258"/>
      <c r="L312" s="262"/>
      <c r="M312" s="263"/>
      <c r="N312" s="264"/>
      <c r="O312" s="264"/>
      <c r="P312" s="264"/>
      <c r="Q312" s="264"/>
      <c r="R312" s="264"/>
      <c r="S312" s="264"/>
      <c r="T312" s="265"/>
      <c r="AT312" s="266" t="s">
        <v>146</v>
      </c>
      <c r="AU312" s="266" t="s">
        <v>84</v>
      </c>
      <c r="AV312" s="16" t="s">
        <v>82</v>
      </c>
      <c r="AW312" s="16" t="s">
        <v>35</v>
      </c>
      <c r="AX312" s="16" t="s">
        <v>74</v>
      </c>
      <c r="AY312" s="266" t="s">
        <v>138</v>
      </c>
    </row>
    <row r="313" spans="1:65" s="13" customFormat="1" ht="11.25">
      <c r="B313" s="204"/>
      <c r="C313" s="205"/>
      <c r="D313" s="206" t="s">
        <v>146</v>
      </c>
      <c r="E313" s="207" t="s">
        <v>19</v>
      </c>
      <c r="F313" s="208" t="s">
        <v>520</v>
      </c>
      <c r="G313" s="205"/>
      <c r="H313" s="209">
        <v>85.302999999999997</v>
      </c>
      <c r="I313" s="210"/>
      <c r="J313" s="205"/>
      <c r="K313" s="205"/>
      <c r="L313" s="211"/>
      <c r="M313" s="212"/>
      <c r="N313" s="213"/>
      <c r="O313" s="213"/>
      <c r="P313" s="213"/>
      <c r="Q313" s="213"/>
      <c r="R313" s="213"/>
      <c r="S313" s="213"/>
      <c r="T313" s="214"/>
      <c r="AT313" s="215" t="s">
        <v>146</v>
      </c>
      <c r="AU313" s="215" t="s">
        <v>84</v>
      </c>
      <c r="AV313" s="13" t="s">
        <v>84</v>
      </c>
      <c r="AW313" s="13" t="s">
        <v>35</v>
      </c>
      <c r="AX313" s="13" t="s">
        <v>74</v>
      </c>
      <c r="AY313" s="215" t="s">
        <v>138</v>
      </c>
    </row>
    <row r="314" spans="1:65" s="13" customFormat="1" ht="11.25">
      <c r="B314" s="204"/>
      <c r="C314" s="205"/>
      <c r="D314" s="206" t="s">
        <v>146</v>
      </c>
      <c r="E314" s="207" t="s">
        <v>19</v>
      </c>
      <c r="F314" s="208" t="s">
        <v>521</v>
      </c>
      <c r="G314" s="205"/>
      <c r="H314" s="209">
        <v>32.799999999999997</v>
      </c>
      <c r="I314" s="210"/>
      <c r="J314" s="205"/>
      <c r="K314" s="205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146</v>
      </c>
      <c r="AU314" s="215" t="s">
        <v>84</v>
      </c>
      <c r="AV314" s="13" t="s">
        <v>84</v>
      </c>
      <c r="AW314" s="13" t="s">
        <v>35</v>
      </c>
      <c r="AX314" s="13" t="s">
        <v>74</v>
      </c>
      <c r="AY314" s="215" t="s">
        <v>138</v>
      </c>
    </row>
    <row r="315" spans="1:65" s="15" customFormat="1" ht="11.25">
      <c r="B315" s="241"/>
      <c r="C315" s="242"/>
      <c r="D315" s="206" t="s">
        <v>146</v>
      </c>
      <c r="E315" s="243" t="s">
        <v>19</v>
      </c>
      <c r="F315" s="244" t="s">
        <v>222</v>
      </c>
      <c r="G315" s="242"/>
      <c r="H315" s="245">
        <v>118.10299999999999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AT315" s="251" t="s">
        <v>146</v>
      </c>
      <c r="AU315" s="251" t="s">
        <v>84</v>
      </c>
      <c r="AV315" s="15" t="s">
        <v>154</v>
      </c>
      <c r="AW315" s="15" t="s">
        <v>35</v>
      </c>
      <c r="AX315" s="15" t="s">
        <v>74</v>
      </c>
      <c r="AY315" s="251" t="s">
        <v>138</v>
      </c>
    </row>
    <row r="316" spans="1:65" s="16" customFormat="1" ht="11.25">
      <c r="B316" s="257"/>
      <c r="C316" s="258"/>
      <c r="D316" s="206" t="s">
        <v>146</v>
      </c>
      <c r="E316" s="259" t="s">
        <v>19</v>
      </c>
      <c r="F316" s="260" t="s">
        <v>529</v>
      </c>
      <c r="G316" s="258"/>
      <c r="H316" s="259" t="s">
        <v>19</v>
      </c>
      <c r="I316" s="261"/>
      <c r="J316" s="258"/>
      <c r="K316" s="258"/>
      <c r="L316" s="262"/>
      <c r="M316" s="263"/>
      <c r="N316" s="264"/>
      <c r="O316" s="264"/>
      <c r="P316" s="264"/>
      <c r="Q316" s="264"/>
      <c r="R316" s="264"/>
      <c r="S316" s="264"/>
      <c r="T316" s="265"/>
      <c r="AT316" s="266" t="s">
        <v>146</v>
      </c>
      <c r="AU316" s="266" t="s">
        <v>84</v>
      </c>
      <c r="AV316" s="16" t="s">
        <v>82</v>
      </c>
      <c r="AW316" s="16" t="s">
        <v>35</v>
      </c>
      <c r="AX316" s="16" t="s">
        <v>74</v>
      </c>
      <c r="AY316" s="266" t="s">
        <v>138</v>
      </c>
    </row>
    <row r="317" spans="1:65" s="13" customFormat="1" ht="11.25">
      <c r="B317" s="204"/>
      <c r="C317" s="205"/>
      <c r="D317" s="206" t="s">
        <v>146</v>
      </c>
      <c r="E317" s="207" t="s">
        <v>19</v>
      </c>
      <c r="F317" s="208" t="s">
        <v>530</v>
      </c>
      <c r="G317" s="205"/>
      <c r="H317" s="209">
        <v>53.76</v>
      </c>
      <c r="I317" s="210"/>
      <c r="J317" s="205"/>
      <c r="K317" s="205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146</v>
      </c>
      <c r="AU317" s="215" t="s">
        <v>84</v>
      </c>
      <c r="AV317" s="13" t="s">
        <v>84</v>
      </c>
      <c r="AW317" s="13" t="s">
        <v>35</v>
      </c>
      <c r="AX317" s="13" t="s">
        <v>74</v>
      </c>
      <c r="AY317" s="215" t="s">
        <v>138</v>
      </c>
    </row>
    <row r="318" spans="1:65" s="13" customFormat="1" ht="11.25">
      <c r="B318" s="204"/>
      <c r="C318" s="205"/>
      <c r="D318" s="206" t="s">
        <v>146</v>
      </c>
      <c r="E318" s="207" t="s">
        <v>19</v>
      </c>
      <c r="F318" s="208" t="s">
        <v>531</v>
      </c>
      <c r="G318" s="205"/>
      <c r="H318" s="209">
        <v>19.98</v>
      </c>
      <c r="I318" s="210"/>
      <c r="J318" s="205"/>
      <c r="K318" s="205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146</v>
      </c>
      <c r="AU318" s="215" t="s">
        <v>84</v>
      </c>
      <c r="AV318" s="13" t="s">
        <v>84</v>
      </c>
      <c r="AW318" s="13" t="s">
        <v>35</v>
      </c>
      <c r="AX318" s="13" t="s">
        <v>74</v>
      </c>
      <c r="AY318" s="215" t="s">
        <v>138</v>
      </c>
    </row>
    <row r="319" spans="1:65" s="13" customFormat="1" ht="11.25">
      <c r="B319" s="204"/>
      <c r="C319" s="205"/>
      <c r="D319" s="206" t="s">
        <v>146</v>
      </c>
      <c r="E319" s="207" t="s">
        <v>19</v>
      </c>
      <c r="F319" s="208" t="s">
        <v>532</v>
      </c>
      <c r="G319" s="205"/>
      <c r="H319" s="209">
        <v>74.540000000000006</v>
      </c>
      <c r="I319" s="210"/>
      <c r="J319" s="205"/>
      <c r="K319" s="205"/>
      <c r="L319" s="211"/>
      <c r="M319" s="212"/>
      <c r="N319" s="213"/>
      <c r="O319" s="213"/>
      <c r="P319" s="213"/>
      <c r="Q319" s="213"/>
      <c r="R319" s="213"/>
      <c r="S319" s="213"/>
      <c r="T319" s="214"/>
      <c r="AT319" s="215" t="s">
        <v>146</v>
      </c>
      <c r="AU319" s="215" t="s">
        <v>84</v>
      </c>
      <c r="AV319" s="13" t="s">
        <v>84</v>
      </c>
      <c r="AW319" s="13" t="s">
        <v>35</v>
      </c>
      <c r="AX319" s="13" t="s">
        <v>74</v>
      </c>
      <c r="AY319" s="215" t="s">
        <v>138</v>
      </c>
    </row>
    <row r="320" spans="1:65" s="13" customFormat="1" ht="11.25">
      <c r="B320" s="204"/>
      <c r="C320" s="205"/>
      <c r="D320" s="206" t="s">
        <v>146</v>
      </c>
      <c r="E320" s="207" t="s">
        <v>19</v>
      </c>
      <c r="F320" s="208" t="s">
        <v>533</v>
      </c>
      <c r="G320" s="205"/>
      <c r="H320" s="209">
        <v>8.6</v>
      </c>
      <c r="I320" s="210"/>
      <c r="J320" s="205"/>
      <c r="K320" s="205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146</v>
      </c>
      <c r="AU320" s="215" t="s">
        <v>84</v>
      </c>
      <c r="AV320" s="13" t="s">
        <v>84</v>
      </c>
      <c r="AW320" s="13" t="s">
        <v>35</v>
      </c>
      <c r="AX320" s="13" t="s">
        <v>74</v>
      </c>
      <c r="AY320" s="215" t="s">
        <v>138</v>
      </c>
    </row>
    <row r="321" spans="1:65" s="13" customFormat="1" ht="11.25">
      <c r="B321" s="204"/>
      <c r="C321" s="205"/>
      <c r="D321" s="206" t="s">
        <v>146</v>
      </c>
      <c r="E321" s="207" t="s">
        <v>19</v>
      </c>
      <c r="F321" s="208" t="s">
        <v>534</v>
      </c>
      <c r="G321" s="205"/>
      <c r="H321" s="209">
        <v>99.084999999999994</v>
      </c>
      <c r="I321" s="210"/>
      <c r="J321" s="205"/>
      <c r="K321" s="205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146</v>
      </c>
      <c r="AU321" s="215" t="s">
        <v>84</v>
      </c>
      <c r="AV321" s="13" t="s">
        <v>84</v>
      </c>
      <c r="AW321" s="13" t="s">
        <v>35</v>
      </c>
      <c r="AX321" s="13" t="s">
        <v>74</v>
      </c>
      <c r="AY321" s="215" t="s">
        <v>138</v>
      </c>
    </row>
    <row r="322" spans="1:65" s="15" customFormat="1" ht="11.25">
      <c r="B322" s="241"/>
      <c r="C322" s="242"/>
      <c r="D322" s="206" t="s">
        <v>146</v>
      </c>
      <c r="E322" s="243" t="s">
        <v>19</v>
      </c>
      <c r="F322" s="244" t="s">
        <v>222</v>
      </c>
      <c r="G322" s="242"/>
      <c r="H322" s="245">
        <v>255.96499999999997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AT322" s="251" t="s">
        <v>146</v>
      </c>
      <c r="AU322" s="251" t="s">
        <v>84</v>
      </c>
      <c r="AV322" s="15" t="s">
        <v>154</v>
      </c>
      <c r="AW322" s="15" t="s">
        <v>35</v>
      </c>
      <c r="AX322" s="15" t="s">
        <v>74</v>
      </c>
      <c r="AY322" s="251" t="s">
        <v>138</v>
      </c>
    </row>
    <row r="323" spans="1:65" s="16" customFormat="1" ht="11.25">
      <c r="B323" s="257"/>
      <c r="C323" s="258"/>
      <c r="D323" s="206" t="s">
        <v>146</v>
      </c>
      <c r="E323" s="259" t="s">
        <v>19</v>
      </c>
      <c r="F323" s="260" t="s">
        <v>544</v>
      </c>
      <c r="G323" s="258"/>
      <c r="H323" s="259" t="s">
        <v>19</v>
      </c>
      <c r="I323" s="261"/>
      <c r="J323" s="258"/>
      <c r="K323" s="258"/>
      <c r="L323" s="262"/>
      <c r="M323" s="263"/>
      <c r="N323" s="264"/>
      <c r="O323" s="264"/>
      <c r="P323" s="264"/>
      <c r="Q323" s="264"/>
      <c r="R323" s="264"/>
      <c r="S323" s="264"/>
      <c r="T323" s="265"/>
      <c r="AT323" s="266" t="s">
        <v>146</v>
      </c>
      <c r="AU323" s="266" t="s">
        <v>84</v>
      </c>
      <c r="AV323" s="16" t="s">
        <v>82</v>
      </c>
      <c r="AW323" s="16" t="s">
        <v>35</v>
      </c>
      <c r="AX323" s="16" t="s">
        <v>74</v>
      </c>
      <c r="AY323" s="266" t="s">
        <v>138</v>
      </c>
    </row>
    <row r="324" spans="1:65" s="13" customFormat="1" ht="11.25">
      <c r="B324" s="204"/>
      <c r="C324" s="205"/>
      <c r="D324" s="206" t="s">
        <v>146</v>
      </c>
      <c r="E324" s="207" t="s">
        <v>19</v>
      </c>
      <c r="F324" s="208" t="s">
        <v>521</v>
      </c>
      <c r="G324" s="205"/>
      <c r="H324" s="209">
        <v>32.799999999999997</v>
      </c>
      <c r="I324" s="210"/>
      <c r="J324" s="205"/>
      <c r="K324" s="205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146</v>
      </c>
      <c r="AU324" s="215" t="s">
        <v>84</v>
      </c>
      <c r="AV324" s="13" t="s">
        <v>84</v>
      </c>
      <c r="AW324" s="13" t="s">
        <v>35</v>
      </c>
      <c r="AX324" s="13" t="s">
        <v>74</v>
      </c>
      <c r="AY324" s="215" t="s">
        <v>138</v>
      </c>
    </row>
    <row r="325" spans="1:65" s="13" customFormat="1" ht="11.25">
      <c r="B325" s="204"/>
      <c r="C325" s="205"/>
      <c r="D325" s="206" t="s">
        <v>146</v>
      </c>
      <c r="E325" s="207" t="s">
        <v>19</v>
      </c>
      <c r="F325" s="208" t="s">
        <v>545</v>
      </c>
      <c r="G325" s="205"/>
      <c r="H325" s="209">
        <v>39.270000000000003</v>
      </c>
      <c r="I325" s="210"/>
      <c r="J325" s="205"/>
      <c r="K325" s="205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146</v>
      </c>
      <c r="AU325" s="215" t="s">
        <v>84</v>
      </c>
      <c r="AV325" s="13" t="s">
        <v>84</v>
      </c>
      <c r="AW325" s="13" t="s">
        <v>35</v>
      </c>
      <c r="AX325" s="13" t="s">
        <v>74</v>
      </c>
      <c r="AY325" s="215" t="s">
        <v>138</v>
      </c>
    </row>
    <row r="326" spans="1:65" s="13" customFormat="1" ht="11.25">
      <c r="B326" s="204"/>
      <c r="C326" s="205"/>
      <c r="D326" s="206" t="s">
        <v>146</v>
      </c>
      <c r="E326" s="207" t="s">
        <v>19</v>
      </c>
      <c r="F326" s="208" t="s">
        <v>546</v>
      </c>
      <c r="G326" s="205"/>
      <c r="H326" s="209">
        <v>18</v>
      </c>
      <c r="I326" s="210"/>
      <c r="J326" s="205"/>
      <c r="K326" s="205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146</v>
      </c>
      <c r="AU326" s="215" t="s">
        <v>84</v>
      </c>
      <c r="AV326" s="13" t="s">
        <v>84</v>
      </c>
      <c r="AW326" s="13" t="s">
        <v>35</v>
      </c>
      <c r="AX326" s="13" t="s">
        <v>74</v>
      </c>
      <c r="AY326" s="215" t="s">
        <v>138</v>
      </c>
    </row>
    <row r="327" spans="1:65" s="15" customFormat="1" ht="11.25">
      <c r="B327" s="241"/>
      <c r="C327" s="242"/>
      <c r="D327" s="206" t="s">
        <v>146</v>
      </c>
      <c r="E327" s="243" t="s">
        <v>19</v>
      </c>
      <c r="F327" s="244" t="s">
        <v>222</v>
      </c>
      <c r="G327" s="242"/>
      <c r="H327" s="245">
        <v>90.07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AT327" s="251" t="s">
        <v>146</v>
      </c>
      <c r="AU327" s="251" t="s">
        <v>84</v>
      </c>
      <c r="AV327" s="15" t="s">
        <v>154</v>
      </c>
      <c r="AW327" s="15" t="s">
        <v>35</v>
      </c>
      <c r="AX327" s="15" t="s">
        <v>74</v>
      </c>
      <c r="AY327" s="251" t="s">
        <v>138</v>
      </c>
    </row>
    <row r="328" spans="1:65" s="14" customFormat="1" ht="11.25">
      <c r="B328" s="216"/>
      <c r="C328" s="217"/>
      <c r="D328" s="206" t="s">
        <v>146</v>
      </c>
      <c r="E328" s="218" t="s">
        <v>19</v>
      </c>
      <c r="F328" s="219" t="s">
        <v>150</v>
      </c>
      <c r="G328" s="217"/>
      <c r="H328" s="220">
        <v>691.52300000000002</v>
      </c>
      <c r="I328" s="221"/>
      <c r="J328" s="217"/>
      <c r="K328" s="217"/>
      <c r="L328" s="222"/>
      <c r="M328" s="223"/>
      <c r="N328" s="224"/>
      <c r="O328" s="224"/>
      <c r="P328" s="224"/>
      <c r="Q328" s="224"/>
      <c r="R328" s="224"/>
      <c r="S328" s="224"/>
      <c r="T328" s="225"/>
      <c r="AT328" s="226" t="s">
        <v>146</v>
      </c>
      <c r="AU328" s="226" t="s">
        <v>84</v>
      </c>
      <c r="AV328" s="14" t="s">
        <v>144</v>
      </c>
      <c r="AW328" s="14" t="s">
        <v>35</v>
      </c>
      <c r="AX328" s="14" t="s">
        <v>82</v>
      </c>
      <c r="AY328" s="226" t="s">
        <v>138</v>
      </c>
    </row>
    <row r="329" spans="1:65" s="13" customFormat="1" ht="11.25">
      <c r="B329" s="204"/>
      <c r="C329" s="205"/>
      <c r="D329" s="206" t="s">
        <v>146</v>
      </c>
      <c r="E329" s="205"/>
      <c r="F329" s="208" t="s">
        <v>584</v>
      </c>
      <c r="G329" s="205"/>
      <c r="H329" s="209">
        <v>62237.07</v>
      </c>
      <c r="I329" s="210"/>
      <c r="J329" s="205"/>
      <c r="K329" s="205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146</v>
      </c>
      <c r="AU329" s="215" t="s">
        <v>84</v>
      </c>
      <c r="AV329" s="13" t="s">
        <v>84</v>
      </c>
      <c r="AW329" s="13" t="s">
        <v>4</v>
      </c>
      <c r="AX329" s="13" t="s">
        <v>82</v>
      </c>
      <c r="AY329" s="215" t="s">
        <v>138</v>
      </c>
    </row>
    <row r="330" spans="1:65" s="2" customFormat="1" ht="16.5" customHeight="1">
      <c r="A330" s="36"/>
      <c r="B330" s="37"/>
      <c r="C330" s="190" t="s">
        <v>7</v>
      </c>
      <c r="D330" s="190" t="s">
        <v>140</v>
      </c>
      <c r="E330" s="191" t="s">
        <v>609</v>
      </c>
      <c r="F330" s="192" t="s">
        <v>610</v>
      </c>
      <c r="G330" s="193" t="s">
        <v>143</v>
      </c>
      <c r="H330" s="194">
        <v>691.52300000000002</v>
      </c>
      <c r="I330" s="195"/>
      <c r="J330" s="196">
        <f>ROUND(I330*H330,2)</f>
        <v>0</v>
      </c>
      <c r="K330" s="197"/>
      <c r="L330" s="41"/>
      <c r="M330" s="198" t="s">
        <v>19</v>
      </c>
      <c r="N330" s="199" t="s">
        <v>45</v>
      </c>
      <c r="O330" s="66"/>
      <c r="P330" s="200">
        <f>O330*H330</f>
        <v>0</v>
      </c>
      <c r="Q330" s="200">
        <v>0</v>
      </c>
      <c r="R330" s="200">
        <f>Q330*H330</f>
        <v>0</v>
      </c>
      <c r="S330" s="200">
        <v>0</v>
      </c>
      <c r="T330" s="201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2" t="s">
        <v>144</v>
      </c>
      <c r="AT330" s="202" t="s">
        <v>140</v>
      </c>
      <c r="AU330" s="202" t="s">
        <v>84</v>
      </c>
      <c r="AY330" s="19" t="s">
        <v>138</v>
      </c>
      <c r="BE330" s="203">
        <f>IF(N330="základní",J330,0)</f>
        <v>0</v>
      </c>
      <c r="BF330" s="203">
        <f>IF(N330="snížená",J330,0)</f>
        <v>0</v>
      </c>
      <c r="BG330" s="203">
        <f>IF(N330="zákl. přenesená",J330,0)</f>
        <v>0</v>
      </c>
      <c r="BH330" s="203">
        <f>IF(N330="sníž. přenesená",J330,0)</f>
        <v>0</v>
      </c>
      <c r="BI330" s="203">
        <f>IF(N330="nulová",J330,0)</f>
        <v>0</v>
      </c>
      <c r="BJ330" s="19" t="s">
        <v>82</v>
      </c>
      <c r="BK330" s="203">
        <f>ROUND(I330*H330,2)</f>
        <v>0</v>
      </c>
      <c r="BL330" s="19" t="s">
        <v>144</v>
      </c>
      <c r="BM330" s="202" t="s">
        <v>611</v>
      </c>
    </row>
    <row r="331" spans="1:65" s="16" customFormat="1" ht="11.25">
      <c r="B331" s="257"/>
      <c r="C331" s="258"/>
      <c r="D331" s="206" t="s">
        <v>146</v>
      </c>
      <c r="E331" s="259" t="s">
        <v>19</v>
      </c>
      <c r="F331" s="260" t="s">
        <v>504</v>
      </c>
      <c r="G331" s="258"/>
      <c r="H331" s="259" t="s">
        <v>19</v>
      </c>
      <c r="I331" s="261"/>
      <c r="J331" s="258"/>
      <c r="K331" s="258"/>
      <c r="L331" s="262"/>
      <c r="M331" s="263"/>
      <c r="N331" s="264"/>
      <c r="O331" s="264"/>
      <c r="P331" s="264"/>
      <c r="Q331" s="264"/>
      <c r="R331" s="264"/>
      <c r="S331" s="264"/>
      <c r="T331" s="265"/>
      <c r="AT331" s="266" t="s">
        <v>146</v>
      </c>
      <c r="AU331" s="266" t="s">
        <v>84</v>
      </c>
      <c r="AV331" s="16" t="s">
        <v>82</v>
      </c>
      <c r="AW331" s="16" t="s">
        <v>35</v>
      </c>
      <c r="AX331" s="16" t="s">
        <v>74</v>
      </c>
      <c r="AY331" s="266" t="s">
        <v>138</v>
      </c>
    </row>
    <row r="332" spans="1:65" s="13" customFormat="1" ht="11.25">
      <c r="B332" s="204"/>
      <c r="C332" s="205"/>
      <c r="D332" s="206" t="s">
        <v>146</v>
      </c>
      <c r="E332" s="207" t="s">
        <v>19</v>
      </c>
      <c r="F332" s="208" t="s">
        <v>505</v>
      </c>
      <c r="G332" s="205"/>
      <c r="H332" s="209">
        <v>99.084999999999994</v>
      </c>
      <c r="I332" s="210"/>
      <c r="J332" s="205"/>
      <c r="K332" s="205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146</v>
      </c>
      <c r="AU332" s="215" t="s">
        <v>84</v>
      </c>
      <c r="AV332" s="13" t="s">
        <v>84</v>
      </c>
      <c r="AW332" s="13" t="s">
        <v>35</v>
      </c>
      <c r="AX332" s="13" t="s">
        <v>74</v>
      </c>
      <c r="AY332" s="215" t="s">
        <v>138</v>
      </c>
    </row>
    <row r="333" spans="1:65" s="13" customFormat="1" ht="11.25">
      <c r="B333" s="204"/>
      <c r="C333" s="205"/>
      <c r="D333" s="206" t="s">
        <v>146</v>
      </c>
      <c r="E333" s="207" t="s">
        <v>19</v>
      </c>
      <c r="F333" s="208" t="s">
        <v>506</v>
      </c>
      <c r="G333" s="205"/>
      <c r="H333" s="209">
        <v>74.540000000000006</v>
      </c>
      <c r="I333" s="210"/>
      <c r="J333" s="205"/>
      <c r="K333" s="205"/>
      <c r="L333" s="211"/>
      <c r="M333" s="212"/>
      <c r="N333" s="213"/>
      <c r="O333" s="213"/>
      <c r="P333" s="213"/>
      <c r="Q333" s="213"/>
      <c r="R333" s="213"/>
      <c r="S333" s="213"/>
      <c r="T333" s="214"/>
      <c r="AT333" s="215" t="s">
        <v>146</v>
      </c>
      <c r="AU333" s="215" t="s">
        <v>84</v>
      </c>
      <c r="AV333" s="13" t="s">
        <v>84</v>
      </c>
      <c r="AW333" s="13" t="s">
        <v>35</v>
      </c>
      <c r="AX333" s="13" t="s">
        <v>74</v>
      </c>
      <c r="AY333" s="215" t="s">
        <v>138</v>
      </c>
    </row>
    <row r="334" spans="1:65" s="13" customFormat="1" ht="11.25">
      <c r="B334" s="204"/>
      <c r="C334" s="205"/>
      <c r="D334" s="206" t="s">
        <v>146</v>
      </c>
      <c r="E334" s="207" t="s">
        <v>19</v>
      </c>
      <c r="F334" s="208" t="s">
        <v>507</v>
      </c>
      <c r="G334" s="205"/>
      <c r="H334" s="209">
        <v>53.76</v>
      </c>
      <c r="I334" s="210"/>
      <c r="J334" s="205"/>
      <c r="K334" s="205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146</v>
      </c>
      <c r="AU334" s="215" t="s">
        <v>84</v>
      </c>
      <c r="AV334" s="13" t="s">
        <v>84</v>
      </c>
      <c r="AW334" s="13" t="s">
        <v>35</v>
      </c>
      <c r="AX334" s="13" t="s">
        <v>74</v>
      </c>
      <c r="AY334" s="215" t="s">
        <v>138</v>
      </c>
    </row>
    <row r="335" spans="1:65" s="15" customFormat="1" ht="11.25">
      <c r="B335" s="241"/>
      <c r="C335" s="242"/>
      <c r="D335" s="206" t="s">
        <v>146</v>
      </c>
      <c r="E335" s="243" t="s">
        <v>19</v>
      </c>
      <c r="F335" s="244" t="s">
        <v>222</v>
      </c>
      <c r="G335" s="242"/>
      <c r="H335" s="245">
        <v>227.38499999999999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AT335" s="251" t="s">
        <v>146</v>
      </c>
      <c r="AU335" s="251" t="s">
        <v>84</v>
      </c>
      <c r="AV335" s="15" t="s">
        <v>154</v>
      </c>
      <c r="AW335" s="15" t="s">
        <v>35</v>
      </c>
      <c r="AX335" s="15" t="s">
        <v>74</v>
      </c>
      <c r="AY335" s="251" t="s">
        <v>138</v>
      </c>
    </row>
    <row r="336" spans="1:65" s="16" customFormat="1" ht="11.25">
      <c r="B336" s="257"/>
      <c r="C336" s="258"/>
      <c r="D336" s="206" t="s">
        <v>146</v>
      </c>
      <c r="E336" s="259" t="s">
        <v>19</v>
      </c>
      <c r="F336" s="260" t="s">
        <v>519</v>
      </c>
      <c r="G336" s="258"/>
      <c r="H336" s="259" t="s">
        <v>19</v>
      </c>
      <c r="I336" s="261"/>
      <c r="J336" s="258"/>
      <c r="K336" s="258"/>
      <c r="L336" s="262"/>
      <c r="M336" s="263"/>
      <c r="N336" s="264"/>
      <c r="O336" s="264"/>
      <c r="P336" s="264"/>
      <c r="Q336" s="264"/>
      <c r="R336" s="264"/>
      <c r="S336" s="264"/>
      <c r="T336" s="265"/>
      <c r="AT336" s="266" t="s">
        <v>146</v>
      </c>
      <c r="AU336" s="266" t="s">
        <v>84</v>
      </c>
      <c r="AV336" s="16" t="s">
        <v>82</v>
      </c>
      <c r="AW336" s="16" t="s">
        <v>35</v>
      </c>
      <c r="AX336" s="16" t="s">
        <v>74</v>
      </c>
      <c r="AY336" s="266" t="s">
        <v>138</v>
      </c>
    </row>
    <row r="337" spans="2:51" s="13" customFormat="1" ht="11.25">
      <c r="B337" s="204"/>
      <c r="C337" s="205"/>
      <c r="D337" s="206" t="s">
        <v>146</v>
      </c>
      <c r="E337" s="207" t="s">
        <v>19</v>
      </c>
      <c r="F337" s="208" t="s">
        <v>520</v>
      </c>
      <c r="G337" s="205"/>
      <c r="H337" s="209">
        <v>85.302999999999997</v>
      </c>
      <c r="I337" s="210"/>
      <c r="J337" s="205"/>
      <c r="K337" s="205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146</v>
      </c>
      <c r="AU337" s="215" t="s">
        <v>84</v>
      </c>
      <c r="AV337" s="13" t="s">
        <v>84</v>
      </c>
      <c r="AW337" s="13" t="s">
        <v>35</v>
      </c>
      <c r="AX337" s="13" t="s">
        <v>74</v>
      </c>
      <c r="AY337" s="215" t="s">
        <v>138</v>
      </c>
    </row>
    <row r="338" spans="2:51" s="13" customFormat="1" ht="11.25">
      <c r="B338" s="204"/>
      <c r="C338" s="205"/>
      <c r="D338" s="206" t="s">
        <v>146</v>
      </c>
      <c r="E338" s="207" t="s">
        <v>19</v>
      </c>
      <c r="F338" s="208" t="s">
        <v>521</v>
      </c>
      <c r="G338" s="205"/>
      <c r="H338" s="209">
        <v>32.799999999999997</v>
      </c>
      <c r="I338" s="210"/>
      <c r="J338" s="205"/>
      <c r="K338" s="205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146</v>
      </c>
      <c r="AU338" s="215" t="s">
        <v>84</v>
      </c>
      <c r="AV338" s="13" t="s">
        <v>84</v>
      </c>
      <c r="AW338" s="13" t="s">
        <v>35</v>
      </c>
      <c r="AX338" s="13" t="s">
        <v>74</v>
      </c>
      <c r="AY338" s="215" t="s">
        <v>138</v>
      </c>
    </row>
    <row r="339" spans="2:51" s="15" customFormat="1" ht="11.25">
      <c r="B339" s="241"/>
      <c r="C339" s="242"/>
      <c r="D339" s="206" t="s">
        <v>146</v>
      </c>
      <c r="E339" s="243" t="s">
        <v>19</v>
      </c>
      <c r="F339" s="244" t="s">
        <v>222</v>
      </c>
      <c r="G339" s="242"/>
      <c r="H339" s="245">
        <v>118.10299999999999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AT339" s="251" t="s">
        <v>146</v>
      </c>
      <c r="AU339" s="251" t="s">
        <v>84</v>
      </c>
      <c r="AV339" s="15" t="s">
        <v>154</v>
      </c>
      <c r="AW339" s="15" t="s">
        <v>35</v>
      </c>
      <c r="AX339" s="15" t="s">
        <v>74</v>
      </c>
      <c r="AY339" s="251" t="s">
        <v>138</v>
      </c>
    </row>
    <row r="340" spans="2:51" s="16" customFormat="1" ht="11.25">
      <c r="B340" s="257"/>
      <c r="C340" s="258"/>
      <c r="D340" s="206" t="s">
        <v>146</v>
      </c>
      <c r="E340" s="259" t="s">
        <v>19</v>
      </c>
      <c r="F340" s="260" t="s">
        <v>529</v>
      </c>
      <c r="G340" s="258"/>
      <c r="H340" s="259" t="s">
        <v>19</v>
      </c>
      <c r="I340" s="261"/>
      <c r="J340" s="258"/>
      <c r="K340" s="258"/>
      <c r="L340" s="262"/>
      <c r="M340" s="263"/>
      <c r="N340" s="264"/>
      <c r="O340" s="264"/>
      <c r="P340" s="264"/>
      <c r="Q340" s="264"/>
      <c r="R340" s="264"/>
      <c r="S340" s="264"/>
      <c r="T340" s="265"/>
      <c r="AT340" s="266" t="s">
        <v>146</v>
      </c>
      <c r="AU340" s="266" t="s">
        <v>84</v>
      </c>
      <c r="AV340" s="16" t="s">
        <v>82</v>
      </c>
      <c r="AW340" s="16" t="s">
        <v>35</v>
      </c>
      <c r="AX340" s="16" t="s">
        <v>74</v>
      </c>
      <c r="AY340" s="266" t="s">
        <v>138</v>
      </c>
    </row>
    <row r="341" spans="2:51" s="13" customFormat="1" ht="11.25">
      <c r="B341" s="204"/>
      <c r="C341" s="205"/>
      <c r="D341" s="206" t="s">
        <v>146</v>
      </c>
      <c r="E341" s="207" t="s">
        <v>19</v>
      </c>
      <c r="F341" s="208" t="s">
        <v>530</v>
      </c>
      <c r="G341" s="205"/>
      <c r="H341" s="209">
        <v>53.76</v>
      </c>
      <c r="I341" s="210"/>
      <c r="J341" s="205"/>
      <c r="K341" s="205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146</v>
      </c>
      <c r="AU341" s="215" t="s">
        <v>84</v>
      </c>
      <c r="AV341" s="13" t="s">
        <v>84</v>
      </c>
      <c r="AW341" s="13" t="s">
        <v>35</v>
      </c>
      <c r="AX341" s="13" t="s">
        <v>74</v>
      </c>
      <c r="AY341" s="215" t="s">
        <v>138</v>
      </c>
    </row>
    <row r="342" spans="2:51" s="13" customFormat="1" ht="11.25">
      <c r="B342" s="204"/>
      <c r="C342" s="205"/>
      <c r="D342" s="206" t="s">
        <v>146</v>
      </c>
      <c r="E342" s="207" t="s">
        <v>19</v>
      </c>
      <c r="F342" s="208" t="s">
        <v>531</v>
      </c>
      <c r="G342" s="205"/>
      <c r="H342" s="209">
        <v>19.98</v>
      </c>
      <c r="I342" s="210"/>
      <c r="J342" s="205"/>
      <c r="K342" s="205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146</v>
      </c>
      <c r="AU342" s="215" t="s">
        <v>84</v>
      </c>
      <c r="AV342" s="13" t="s">
        <v>84</v>
      </c>
      <c r="AW342" s="13" t="s">
        <v>35</v>
      </c>
      <c r="AX342" s="13" t="s">
        <v>74</v>
      </c>
      <c r="AY342" s="215" t="s">
        <v>138</v>
      </c>
    </row>
    <row r="343" spans="2:51" s="13" customFormat="1" ht="11.25">
      <c r="B343" s="204"/>
      <c r="C343" s="205"/>
      <c r="D343" s="206" t="s">
        <v>146</v>
      </c>
      <c r="E343" s="207" t="s">
        <v>19</v>
      </c>
      <c r="F343" s="208" t="s">
        <v>532</v>
      </c>
      <c r="G343" s="205"/>
      <c r="H343" s="209">
        <v>74.540000000000006</v>
      </c>
      <c r="I343" s="210"/>
      <c r="J343" s="205"/>
      <c r="K343" s="205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146</v>
      </c>
      <c r="AU343" s="215" t="s">
        <v>84</v>
      </c>
      <c r="AV343" s="13" t="s">
        <v>84</v>
      </c>
      <c r="AW343" s="13" t="s">
        <v>35</v>
      </c>
      <c r="AX343" s="13" t="s">
        <v>74</v>
      </c>
      <c r="AY343" s="215" t="s">
        <v>138</v>
      </c>
    </row>
    <row r="344" spans="2:51" s="13" customFormat="1" ht="11.25">
      <c r="B344" s="204"/>
      <c r="C344" s="205"/>
      <c r="D344" s="206" t="s">
        <v>146</v>
      </c>
      <c r="E344" s="207" t="s">
        <v>19</v>
      </c>
      <c r="F344" s="208" t="s">
        <v>533</v>
      </c>
      <c r="G344" s="205"/>
      <c r="H344" s="209">
        <v>8.6</v>
      </c>
      <c r="I344" s="210"/>
      <c r="J344" s="205"/>
      <c r="K344" s="205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146</v>
      </c>
      <c r="AU344" s="215" t="s">
        <v>84</v>
      </c>
      <c r="AV344" s="13" t="s">
        <v>84</v>
      </c>
      <c r="AW344" s="13" t="s">
        <v>35</v>
      </c>
      <c r="AX344" s="13" t="s">
        <v>74</v>
      </c>
      <c r="AY344" s="215" t="s">
        <v>138</v>
      </c>
    </row>
    <row r="345" spans="2:51" s="13" customFormat="1" ht="11.25">
      <c r="B345" s="204"/>
      <c r="C345" s="205"/>
      <c r="D345" s="206" t="s">
        <v>146</v>
      </c>
      <c r="E345" s="207" t="s">
        <v>19</v>
      </c>
      <c r="F345" s="208" t="s">
        <v>534</v>
      </c>
      <c r="G345" s="205"/>
      <c r="H345" s="209">
        <v>99.084999999999994</v>
      </c>
      <c r="I345" s="210"/>
      <c r="J345" s="205"/>
      <c r="K345" s="205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146</v>
      </c>
      <c r="AU345" s="215" t="s">
        <v>84</v>
      </c>
      <c r="AV345" s="13" t="s">
        <v>84</v>
      </c>
      <c r="AW345" s="13" t="s">
        <v>35</v>
      </c>
      <c r="AX345" s="13" t="s">
        <v>74</v>
      </c>
      <c r="AY345" s="215" t="s">
        <v>138</v>
      </c>
    </row>
    <row r="346" spans="2:51" s="15" customFormat="1" ht="11.25">
      <c r="B346" s="241"/>
      <c r="C346" s="242"/>
      <c r="D346" s="206" t="s">
        <v>146</v>
      </c>
      <c r="E346" s="243" t="s">
        <v>19</v>
      </c>
      <c r="F346" s="244" t="s">
        <v>222</v>
      </c>
      <c r="G346" s="242"/>
      <c r="H346" s="245">
        <v>255.96499999999997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AT346" s="251" t="s">
        <v>146</v>
      </c>
      <c r="AU346" s="251" t="s">
        <v>84</v>
      </c>
      <c r="AV346" s="15" t="s">
        <v>154</v>
      </c>
      <c r="AW346" s="15" t="s">
        <v>35</v>
      </c>
      <c r="AX346" s="15" t="s">
        <v>74</v>
      </c>
      <c r="AY346" s="251" t="s">
        <v>138</v>
      </c>
    </row>
    <row r="347" spans="2:51" s="16" customFormat="1" ht="11.25">
      <c r="B347" s="257"/>
      <c r="C347" s="258"/>
      <c r="D347" s="206" t="s">
        <v>146</v>
      </c>
      <c r="E347" s="259" t="s">
        <v>19</v>
      </c>
      <c r="F347" s="260" t="s">
        <v>544</v>
      </c>
      <c r="G347" s="258"/>
      <c r="H347" s="259" t="s">
        <v>19</v>
      </c>
      <c r="I347" s="261"/>
      <c r="J347" s="258"/>
      <c r="K347" s="258"/>
      <c r="L347" s="262"/>
      <c r="M347" s="263"/>
      <c r="N347" s="264"/>
      <c r="O347" s="264"/>
      <c r="P347" s="264"/>
      <c r="Q347" s="264"/>
      <c r="R347" s="264"/>
      <c r="S347" s="264"/>
      <c r="T347" s="265"/>
      <c r="AT347" s="266" t="s">
        <v>146</v>
      </c>
      <c r="AU347" s="266" t="s">
        <v>84</v>
      </c>
      <c r="AV347" s="16" t="s">
        <v>82</v>
      </c>
      <c r="AW347" s="16" t="s">
        <v>35</v>
      </c>
      <c r="AX347" s="16" t="s">
        <v>74</v>
      </c>
      <c r="AY347" s="266" t="s">
        <v>138</v>
      </c>
    </row>
    <row r="348" spans="2:51" s="13" customFormat="1" ht="11.25">
      <c r="B348" s="204"/>
      <c r="C348" s="205"/>
      <c r="D348" s="206" t="s">
        <v>146</v>
      </c>
      <c r="E348" s="207" t="s">
        <v>19</v>
      </c>
      <c r="F348" s="208" t="s">
        <v>521</v>
      </c>
      <c r="G348" s="205"/>
      <c r="H348" s="209">
        <v>32.799999999999997</v>
      </c>
      <c r="I348" s="210"/>
      <c r="J348" s="205"/>
      <c r="K348" s="205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146</v>
      </c>
      <c r="AU348" s="215" t="s">
        <v>84</v>
      </c>
      <c r="AV348" s="13" t="s">
        <v>84</v>
      </c>
      <c r="AW348" s="13" t="s">
        <v>35</v>
      </c>
      <c r="AX348" s="13" t="s">
        <v>74</v>
      </c>
      <c r="AY348" s="215" t="s">
        <v>138</v>
      </c>
    </row>
    <row r="349" spans="2:51" s="13" customFormat="1" ht="11.25">
      <c r="B349" s="204"/>
      <c r="C349" s="205"/>
      <c r="D349" s="206" t="s">
        <v>146</v>
      </c>
      <c r="E349" s="207" t="s">
        <v>19</v>
      </c>
      <c r="F349" s="208" t="s">
        <v>545</v>
      </c>
      <c r="G349" s="205"/>
      <c r="H349" s="209">
        <v>39.270000000000003</v>
      </c>
      <c r="I349" s="210"/>
      <c r="J349" s="205"/>
      <c r="K349" s="205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146</v>
      </c>
      <c r="AU349" s="215" t="s">
        <v>84</v>
      </c>
      <c r="AV349" s="13" t="s">
        <v>84</v>
      </c>
      <c r="AW349" s="13" t="s">
        <v>35</v>
      </c>
      <c r="AX349" s="13" t="s">
        <v>74</v>
      </c>
      <c r="AY349" s="215" t="s">
        <v>138</v>
      </c>
    </row>
    <row r="350" spans="2:51" s="13" customFormat="1" ht="11.25">
      <c r="B350" s="204"/>
      <c r="C350" s="205"/>
      <c r="D350" s="206" t="s">
        <v>146</v>
      </c>
      <c r="E350" s="207" t="s">
        <v>19</v>
      </c>
      <c r="F350" s="208" t="s">
        <v>546</v>
      </c>
      <c r="G350" s="205"/>
      <c r="H350" s="209">
        <v>18</v>
      </c>
      <c r="I350" s="210"/>
      <c r="J350" s="205"/>
      <c r="K350" s="205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146</v>
      </c>
      <c r="AU350" s="215" t="s">
        <v>84</v>
      </c>
      <c r="AV350" s="13" t="s">
        <v>84</v>
      </c>
      <c r="AW350" s="13" t="s">
        <v>35</v>
      </c>
      <c r="AX350" s="13" t="s">
        <v>74</v>
      </c>
      <c r="AY350" s="215" t="s">
        <v>138</v>
      </c>
    </row>
    <row r="351" spans="2:51" s="15" customFormat="1" ht="11.25">
      <c r="B351" s="241"/>
      <c r="C351" s="242"/>
      <c r="D351" s="206" t="s">
        <v>146</v>
      </c>
      <c r="E351" s="243" t="s">
        <v>19</v>
      </c>
      <c r="F351" s="244" t="s">
        <v>222</v>
      </c>
      <c r="G351" s="242"/>
      <c r="H351" s="245">
        <v>90.07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AT351" s="251" t="s">
        <v>146</v>
      </c>
      <c r="AU351" s="251" t="s">
        <v>84</v>
      </c>
      <c r="AV351" s="15" t="s">
        <v>154</v>
      </c>
      <c r="AW351" s="15" t="s">
        <v>35</v>
      </c>
      <c r="AX351" s="15" t="s">
        <v>74</v>
      </c>
      <c r="AY351" s="251" t="s">
        <v>138</v>
      </c>
    </row>
    <row r="352" spans="2:51" s="14" customFormat="1" ht="11.25">
      <c r="B352" s="216"/>
      <c r="C352" s="217"/>
      <c r="D352" s="206" t="s">
        <v>146</v>
      </c>
      <c r="E352" s="218" t="s">
        <v>19</v>
      </c>
      <c r="F352" s="219" t="s">
        <v>150</v>
      </c>
      <c r="G352" s="217"/>
      <c r="H352" s="220">
        <v>691.52300000000002</v>
      </c>
      <c r="I352" s="221"/>
      <c r="J352" s="217"/>
      <c r="K352" s="217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146</v>
      </c>
      <c r="AU352" s="226" t="s">
        <v>84</v>
      </c>
      <c r="AV352" s="14" t="s">
        <v>144</v>
      </c>
      <c r="AW352" s="14" t="s">
        <v>35</v>
      </c>
      <c r="AX352" s="14" t="s">
        <v>82</v>
      </c>
      <c r="AY352" s="226" t="s">
        <v>138</v>
      </c>
    </row>
    <row r="353" spans="1:65" s="2" customFormat="1" ht="21.75" customHeight="1">
      <c r="A353" s="36"/>
      <c r="B353" s="37"/>
      <c r="C353" s="190" t="s">
        <v>251</v>
      </c>
      <c r="D353" s="190" t="s">
        <v>140</v>
      </c>
      <c r="E353" s="191" t="s">
        <v>612</v>
      </c>
      <c r="F353" s="192" t="s">
        <v>613</v>
      </c>
      <c r="G353" s="193" t="s">
        <v>143</v>
      </c>
      <c r="H353" s="194">
        <v>35.07</v>
      </c>
      <c r="I353" s="195"/>
      <c r="J353" s="196">
        <f>ROUND(I353*H353,2)</f>
        <v>0</v>
      </c>
      <c r="K353" s="197"/>
      <c r="L353" s="41"/>
      <c r="M353" s="198" t="s">
        <v>19</v>
      </c>
      <c r="N353" s="199" t="s">
        <v>45</v>
      </c>
      <c r="O353" s="66"/>
      <c r="P353" s="200">
        <f>O353*H353</f>
        <v>0</v>
      </c>
      <c r="Q353" s="200">
        <v>0</v>
      </c>
      <c r="R353" s="200">
        <f>Q353*H353</f>
        <v>0</v>
      </c>
      <c r="S353" s="200">
        <v>5.3999999999999999E-2</v>
      </c>
      <c r="T353" s="201">
        <f>S353*H353</f>
        <v>1.89378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02" t="s">
        <v>144</v>
      </c>
      <c r="AT353" s="202" t="s">
        <v>140</v>
      </c>
      <c r="AU353" s="202" t="s">
        <v>84</v>
      </c>
      <c r="AY353" s="19" t="s">
        <v>138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19" t="s">
        <v>82</v>
      </c>
      <c r="BK353" s="203">
        <f>ROUND(I353*H353,2)</f>
        <v>0</v>
      </c>
      <c r="BL353" s="19" t="s">
        <v>144</v>
      </c>
      <c r="BM353" s="202" t="s">
        <v>614</v>
      </c>
    </row>
    <row r="354" spans="1:65" s="16" customFormat="1" ht="11.25">
      <c r="B354" s="257"/>
      <c r="C354" s="258"/>
      <c r="D354" s="206" t="s">
        <v>146</v>
      </c>
      <c r="E354" s="259" t="s">
        <v>19</v>
      </c>
      <c r="F354" s="260" t="s">
        <v>591</v>
      </c>
      <c r="G354" s="258"/>
      <c r="H354" s="259" t="s">
        <v>19</v>
      </c>
      <c r="I354" s="261"/>
      <c r="J354" s="258"/>
      <c r="K354" s="258"/>
      <c r="L354" s="262"/>
      <c r="M354" s="263"/>
      <c r="N354" s="264"/>
      <c r="O354" s="264"/>
      <c r="P354" s="264"/>
      <c r="Q354" s="264"/>
      <c r="R354" s="264"/>
      <c r="S354" s="264"/>
      <c r="T354" s="265"/>
      <c r="AT354" s="266" t="s">
        <v>146</v>
      </c>
      <c r="AU354" s="266" t="s">
        <v>84</v>
      </c>
      <c r="AV354" s="16" t="s">
        <v>82</v>
      </c>
      <c r="AW354" s="16" t="s">
        <v>35</v>
      </c>
      <c r="AX354" s="16" t="s">
        <v>74</v>
      </c>
      <c r="AY354" s="266" t="s">
        <v>138</v>
      </c>
    </row>
    <row r="355" spans="1:65" s="13" customFormat="1" ht="11.25">
      <c r="B355" s="204"/>
      <c r="C355" s="205"/>
      <c r="D355" s="206" t="s">
        <v>146</v>
      </c>
      <c r="E355" s="207" t="s">
        <v>19</v>
      </c>
      <c r="F355" s="208" t="s">
        <v>615</v>
      </c>
      <c r="G355" s="205"/>
      <c r="H355" s="209">
        <v>10.56</v>
      </c>
      <c r="I355" s="210"/>
      <c r="J355" s="205"/>
      <c r="K355" s="205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146</v>
      </c>
      <c r="AU355" s="215" t="s">
        <v>84</v>
      </c>
      <c r="AV355" s="13" t="s">
        <v>84</v>
      </c>
      <c r="AW355" s="13" t="s">
        <v>35</v>
      </c>
      <c r="AX355" s="13" t="s">
        <v>74</v>
      </c>
      <c r="AY355" s="215" t="s">
        <v>138</v>
      </c>
    </row>
    <row r="356" spans="1:65" s="16" customFormat="1" ht="11.25">
      <c r="B356" s="257"/>
      <c r="C356" s="258"/>
      <c r="D356" s="206" t="s">
        <v>146</v>
      </c>
      <c r="E356" s="259" t="s">
        <v>19</v>
      </c>
      <c r="F356" s="260" t="s">
        <v>519</v>
      </c>
      <c r="G356" s="258"/>
      <c r="H356" s="259" t="s">
        <v>19</v>
      </c>
      <c r="I356" s="261"/>
      <c r="J356" s="258"/>
      <c r="K356" s="258"/>
      <c r="L356" s="262"/>
      <c r="M356" s="263"/>
      <c r="N356" s="264"/>
      <c r="O356" s="264"/>
      <c r="P356" s="264"/>
      <c r="Q356" s="264"/>
      <c r="R356" s="264"/>
      <c r="S356" s="264"/>
      <c r="T356" s="265"/>
      <c r="AT356" s="266" t="s">
        <v>146</v>
      </c>
      <c r="AU356" s="266" t="s">
        <v>84</v>
      </c>
      <c r="AV356" s="16" t="s">
        <v>82</v>
      </c>
      <c r="AW356" s="16" t="s">
        <v>35</v>
      </c>
      <c r="AX356" s="16" t="s">
        <v>74</v>
      </c>
      <c r="AY356" s="266" t="s">
        <v>138</v>
      </c>
    </row>
    <row r="357" spans="1:65" s="13" customFormat="1" ht="11.25">
      <c r="B357" s="204"/>
      <c r="C357" s="205"/>
      <c r="D357" s="206" t="s">
        <v>146</v>
      </c>
      <c r="E357" s="207" t="s">
        <v>19</v>
      </c>
      <c r="F357" s="208" t="s">
        <v>616</v>
      </c>
      <c r="G357" s="205"/>
      <c r="H357" s="209">
        <v>1.92</v>
      </c>
      <c r="I357" s="210"/>
      <c r="J357" s="205"/>
      <c r="K357" s="205"/>
      <c r="L357" s="211"/>
      <c r="M357" s="212"/>
      <c r="N357" s="213"/>
      <c r="O357" s="213"/>
      <c r="P357" s="213"/>
      <c r="Q357" s="213"/>
      <c r="R357" s="213"/>
      <c r="S357" s="213"/>
      <c r="T357" s="214"/>
      <c r="AT357" s="215" t="s">
        <v>146</v>
      </c>
      <c r="AU357" s="215" t="s">
        <v>84</v>
      </c>
      <c r="AV357" s="13" t="s">
        <v>84</v>
      </c>
      <c r="AW357" s="13" t="s">
        <v>35</v>
      </c>
      <c r="AX357" s="13" t="s">
        <v>74</v>
      </c>
      <c r="AY357" s="215" t="s">
        <v>138</v>
      </c>
    </row>
    <row r="358" spans="1:65" s="13" customFormat="1" ht="11.25">
      <c r="B358" s="204"/>
      <c r="C358" s="205"/>
      <c r="D358" s="206" t="s">
        <v>146</v>
      </c>
      <c r="E358" s="207" t="s">
        <v>19</v>
      </c>
      <c r="F358" s="208" t="s">
        <v>617</v>
      </c>
      <c r="G358" s="205"/>
      <c r="H358" s="209">
        <v>0.8</v>
      </c>
      <c r="I358" s="210"/>
      <c r="J358" s="205"/>
      <c r="K358" s="205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146</v>
      </c>
      <c r="AU358" s="215" t="s">
        <v>84</v>
      </c>
      <c r="AV358" s="13" t="s">
        <v>84</v>
      </c>
      <c r="AW358" s="13" t="s">
        <v>35</v>
      </c>
      <c r="AX358" s="13" t="s">
        <v>74</v>
      </c>
      <c r="AY358" s="215" t="s">
        <v>138</v>
      </c>
    </row>
    <row r="359" spans="1:65" s="13" customFormat="1" ht="11.25">
      <c r="B359" s="204"/>
      <c r="C359" s="205"/>
      <c r="D359" s="206" t="s">
        <v>146</v>
      </c>
      <c r="E359" s="207" t="s">
        <v>19</v>
      </c>
      <c r="F359" s="208" t="s">
        <v>618</v>
      </c>
      <c r="G359" s="205"/>
      <c r="H359" s="209">
        <v>6</v>
      </c>
      <c r="I359" s="210"/>
      <c r="J359" s="205"/>
      <c r="K359" s="205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146</v>
      </c>
      <c r="AU359" s="215" t="s">
        <v>84</v>
      </c>
      <c r="AV359" s="13" t="s">
        <v>84</v>
      </c>
      <c r="AW359" s="13" t="s">
        <v>35</v>
      </c>
      <c r="AX359" s="13" t="s">
        <v>74</v>
      </c>
      <c r="AY359" s="215" t="s">
        <v>138</v>
      </c>
    </row>
    <row r="360" spans="1:65" s="13" customFormat="1" ht="11.25">
      <c r="B360" s="204"/>
      <c r="C360" s="205"/>
      <c r="D360" s="206" t="s">
        <v>146</v>
      </c>
      <c r="E360" s="207" t="s">
        <v>19</v>
      </c>
      <c r="F360" s="208" t="s">
        <v>619</v>
      </c>
      <c r="G360" s="205"/>
      <c r="H360" s="209">
        <v>2.64</v>
      </c>
      <c r="I360" s="210"/>
      <c r="J360" s="205"/>
      <c r="K360" s="205"/>
      <c r="L360" s="211"/>
      <c r="M360" s="212"/>
      <c r="N360" s="213"/>
      <c r="O360" s="213"/>
      <c r="P360" s="213"/>
      <c r="Q360" s="213"/>
      <c r="R360" s="213"/>
      <c r="S360" s="213"/>
      <c r="T360" s="214"/>
      <c r="AT360" s="215" t="s">
        <v>146</v>
      </c>
      <c r="AU360" s="215" t="s">
        <v>84</v>
      </c>
      <c r="AV360" s="13" t="s">
        <v>84</v>
      </c>
      <c r="AW360" s="13" t="s">
        <v>35</v>
      </c>
      <c r="AX360" s="13" t="s">
        <v>74</v>
      </c>
      <c r="AY360" s="215" t="s">
        <v>138</v>
      </c>
    </row>
    <row r="361" spans="1:65" s="16" customFormat="1" ht="11.25">
      <c r="B361" s="257"/>
      <c r="C361" s="258"/>
      <c r="D361" s="206" t="s">
        <v>146</v>
      </c>
      <c r="E361" s="259" t="s">
        <v>19</v>
      </c>
      <c r="F361" s="260" t="s">
        <v>529</v>
      </c>
      <c r="G361" s="258"/>
      <c r="H361" s="259" t="s">
        <v>19</v>
      </c>
      <c r="I361" s="261"/>
      <c r="J361" s="258"/>
      <c r="K361" s="258"/>
      <c r="L361" s="262"/>
      <c r="M361" s="263"/>
      <c r="N361" s="264"/>
      <c r="O361" s="264"/>
      <c r="P361" s="264"/>
      <c r="Q361" s="264"/>
      <c r="R361" s="264"/>
      <c r="S361" s="264"/>
      <c r="T361" s="265"/>
      <c r="AT361" s="266" t="s">
        <v>146</v>
      </c>
      <c r="AU361" s="266" t="s">
        <v>84</v>
      </c>
      <c r="AV361" s="16" t="s">
        <v>82</v>
      </c>
      <c r="AW361" s="16" t="s">
        <v>35</v>
      </c>
      <c r="AX361" s="16" t="s">
        <v>74</v>
      </c>
      <c r="AY361" s="266" t="s">
        <v>138</v>
      </c>
    </row>
    <row r="362" spans="1:65" s="13" customFormat="1" ht="11.25">
      <c r="B362" s="204"/>
      <c r="C362" s="205"/>
      <c r="D362" s="206" t="s">
        <v>146</v>
      </c>
      <c r="E362" s="207" t="s">
        <v>19</v>
      </c>
      <c r="F362" s="208" t="s">
        <v>620</v>
      </c>
      <c r="G362" s="205"/>
      <c r="H362" s="209">
        <v>2.59</v>
      </c>
      <c r="I362" s="210"/>
      <c r="J362" s="205"/>
      <c r="K362" s="205"/>
      <c r="L362" s="211"/>
      <c r="M362" s="212"/>
      <c r="N362" s="213"/>
      <c r="O362" s="213"/>
      <c r="P362" s="213"/>
      <c r="Q362" s="213"/>
      <c r="R362" s="213"/>
      <c r="S362" s="213"/>
      <c r="T362" s="214"/>
      <c r="AT362" s="215" t="s">
        <v>146</v>
      </c>
      <c r="AU362" s="215" t="s">
        <v>84</v>
      </c>
      <c r="AV362" s="13" t="s">
        <v>84</v>
      </c>
      <c r="AW362" s="13" t="s">
        <v>35</v>
      </c>
      <c r="AX362" s="13" t="s">
        <v>74</v>
      </c>
      <c r="AY362" s="215" t="s">
        <v>138</v>
      </c>
    </row>
    <row r="363" spans="1:65" s="13" customFormat="1" ht="11.25">
      <c r="B363" s="204"/>
      <c r="C363" s="205"/>
      <c r="D363" s="206" t="s">
        <v>146</v>
      </c>
      <c r="E363" s="207" t="s">
        <v>19</v>
      </c>
      <c r="F363" s="208" t="s">
        <v>621</v>
      </c>
      <c r="G363" s="205"/>
      <c r="H363" s="209">
        <v>10.56</v>
      </c>
      <c r="I363" s="210"/>
      <c r="J363" s="205"/>
      <c r="K363" s="205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146</v>
      </c>
      <c r="AU363" s="215" t="s">
        <v>84</v>
      </c>
      <c r="AV363" s="13" t="s">
        <v>84</v>
      </c>
      <c r="AW363" s="13" t="s">
        <v>35</v>
      </c>
      <c r="AX363" s="13" t="s">
        <v>74</v>
      </c>
      <c r="AY363" s="215" t="s">
        <v>138</v>
      </c>
    </row>
    <row r="364" spans="1:65" s="14" customFormat="1" ht="11.25">
      <c r="B364" s="216"/>
      <c r="C364" s="217"/>
      <c r="D364" s="206" t="s">
        <v>146</v>
      </c>
      <c r="E364" s="218" t="s">
        <v>19</v>
      </c>
      <c r="F364" s="219" t="s">
        <v>150</v>
      </c>
      <c r="G364" s="217"/>
      <c r="H364" s="220">
        <v>35.07</v>
      </c>
      <c r="I364" s="221"/>
      <c r="J364" s="217"/>
      <c r="K364" s="217"/>
      <c r="L364" s="222"/>
      <c r="M364" s="223"/>
      <c r="N364" s="224"/>
      <c r="O364" s="224"/>
      <c r="P364" s="224"/>
      <c r="Q364" s="224"/>
      <c r="R364" s="224"/>
      <c r="S364" s="224"/>
      <c r="T364" s="225"/>
      <c r="AT364" s="226" t="s">
        <v>146</v>
      </c>
      <c r="AU364" s="226" t="s">
        <v>84</v>
      </c>
      <c r="AV364" s="14" t="s">
        <v>144</v>
      </c>
      <c r="AW364" s="14" t="s">
        <v>35</v>
      </c>
      <c r="AX364" s="14" t="s">
        <v>82</v>
      </c>
      <c r="AY364" s="226" t="s">
        <v>138</v>
      </c>
    </row>
    <row r="365" spans="1:65" s="2" customFormat="1" ht="21.75" customHeight="1">
      <c r="A365" s="36"/>
      <c r="B365" s="37"/>
      <c r="C365" s="190" t="s">
        <v>255</v>
      </c>
      <c r="D365" s="190" t="s">
        <v>140</v>
      </c>
      <c r="E365" s="191" t="s">
        <v>622</v>
      </c>
      <c r="F365" s="192" t="s">
        <v>623</v>
      </c>
      <c r="G365" s="193" t="s">
        <v>143</v>
      </c>
      <c r="H365" s="194">
        <v>35.719000000000001</v>
      </c>
      <c r="I365" s="195"/>
      <c r="J365" s="196">
        <f>ROUND(I365*H365,2)</f>
        <v>0</v>
      </c>
      <c r="K365" s="197"/>
      <c r="L365" s="41"/>
      <c r="M365" s="198" t="s">
        <v>19</v>
      </c>
      <c r="N365" s="199" t="s">
        <v>45</v>
      </c>
      <c r="O365" s="66"/>
      <c r="P365" s="200">
        <f>O365*H365</f>
        <v>0</v>
      </c>
      <c r="Q365" s="200">
        <v>0</v>
      </c>
      <c r="R365" s="200">
        <f>Q365*H365</f>
        <v>0</v>
      </c>
      <c r="S365" s="200">
        <v>6.7000000000000004E-2</v>
      </c>
      <c r="T365" s="201">
        <f>S365*H365</f>
        <v>2.3931730000000004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02" t="s">
        <v>144</v>
      </c>
      <c r="AT365" s="202" t="s">
        <v>140</v>
      </c>
      <c r="AU365" s="202" t="s">
        <v>84</v>
      </c>
      <c r="AY365" s="19" t="s">
        <v>138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19" t="s">
        <v>82</v>
      </c>
      <c r="BK365" s="203">
        <f>ROUND(I365*H365,2)</f>
        <v>0</v>
      </c>
      <c r="BL365" s="19" t="s">
        <v>144</v>
      </c>
      <c r="BM365" s="202" t="s">
        <v>624</v>
      </c>
    </row>
    <row r="366" spans="1:65" s="16" customFormat="1" ht="11.25">
      <c r="B366" s="257"/>
      <c r="C366" s="258"/>
      <c r="D366" s="206" t="s">
        <v>146</v>
      </c>
      <c r="E366" s="259" t="s">
        <v>19</v>
      </c>
      <c r="F366" s="260" t="s">
        <v>591</v>
      </c>
      <c r="G366" s="258"/>
      <c r="H366" s="259" t="s">
        <v>19</v>
      </c>
      <c r="I366" s="261"/>
      <c r="J366" s="258"/>
      <c r="K366" s="258"/>
      <c r="L366" s="262"/>
      <c r="M366" s="263"/>
      <c r="N366" s="264"/>
      <c r="O366" s="264"/>
      <c r="P366" s="264"/>
      <c r="Q366" s="264"/>
      <c r="R366" s="264"/>
      <c r="S366" s="264"/>
      <c r="T366" s="265"/>
      <c r="AT366" s="266" t="s">
        <v>146</v>
      </c>
      <c r="AU366" s="266" t="s">
        <v>84</v>
      </c>
      <c r="AV366" s="16" t="s">
        <v>82</v>
      </c>
      <c r="AW366" s="16" t="s">
        <v>35</v>
      </c>
      <c r="AX366" s="16" t="s">
        <v>74</v>
      </c>
      <c r="AY366" s="266" t="s">
        <v>138</v>
      </c>
    </row>
    <row r="367" spans="1:65" s="13" customFormat="1" ht="11.25">
      <c r="B367" s="204"/>
      <c r="C367" s="205"/>
      <c r="D367" s="206" t="s">
        <v>146</v>
      </c>
      <c r="E367" s="207" t="s">
        <v>19</v>
      </c>
      <c r="F367" s="208" t="s">
        <v>625</v>
      </c>
      <c r="G367" s="205"/>
      <c r="H367" s="209">
        <v>19.8</v>
      </c>
      <c r="I367" s="210"/>
      <c r="J367" s="205"/>
      <c r="K367" s="205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146</v>
      </c>
      <c r="AU367" s="215" t="s">
        <v>84</v>
      </c>
      <c r="AV367" s="13" t="s">
        <v>84</v>
      </c>
      <c r="AW367" s="13" t="s">
        <v>35</v>
      </c>
      <c r="AX367" s="13" t="s">
        <v>74</v>
      </c>
      <c r="AY367" s="215" t="s">
        <v>138</v>
      </c>
    </row>
    <row r="368" spans="1:65" s="16" customFormat="1" ht="11.25">
      <c r="B368" s="257"/>
      <c r="C368" s="258"/>
      <c r="D368" s="206" t="s">
        <v>146</v>
      </c>
      <c r="E368" s="259" t="s">
        <v>19</v>
      </c>
      <c r="F368" s="260" t="s">
        <v>626</v>
      </c>
      <c r="G368" s="258"/>
      <c r="H368" s="259" t="s">
        <v>19</v>
      </c>
      <c r="I368" s="261"/>
      <c r="J368" s="258"/>
      <c r="K368" s="258"/>
      <c r="L368" s="262"/>
      <c r="M368" s="263"/>
      <c r="N368" s="264"/>
      <c r="O368" s="264"/>
      <c r="P368" s="264"/>
      <c r="Q368" s="264"/>
      <c r="R368" s="264"/>
      <c r="S368" s="264"/>
      <c r="T368" s="265"/>
      <c r="AT368" s="266" t="s">
        <v>146</v>
      </c>
      <c r="AU368" s="266" t="s">
        <v>84</v>
      </c>
      <c r="AV368" s="16" t="s">
        <v>82</v>
      </c>
      <c r="AW368" s="16" t="s">
        <v>35</v>
      </c>
      <c r="AX368" s="16" t="s">
        <v>74</v>
      </c>
      <c r="AY368" s="266" t="s">
        <v>138</v>
      </c>
    </row>
    <row r="369" spans="1:65" s="13" customFormat="1" ht="11.25">
      <c r="B369" s="204"/>
      <c r="C369" s="205"/>
      <c r="D369" s="206" t="s">
        <v>146</v>
      </c>
      <c r="E369" s="207" t="s">
        <v>19</v>
      </c>
      <c r="F369" s="208" t="s">
        <v>627</v>
      </c>
      <c r="G369" s="205"/>
      <c r="H369" s="209">
        <v>5.9939999999999998</v>
      </c>
      <c r="I369" s="210"/>
      <c r="J369" s="205"/>
      <c r="K369" s="205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146</v>
      </c>
      <c r="AU369" s="215" t="s">
        <v>84</v>
      </c>
      <c r="AV369" s="13" t="s">
        <v>84</v>
      </c>
      <c r="AW369" s="13" t="s">
        <v>35</v>
      </c>
      <c r="AX369" s="13" t="s">
        <v>74</v>
      </c>
      <c r="AY369" s="215" t="s">
        <v>138</v>
      </c>
    </row>
    <row r="370" spans="1:65" s="16" customFormat="1" ht="11.25">
      <c r="B370" s="257"/>
      <c r="C370" s="258"/>
      <c r="D370" s="206" t="s">
        <v>146</v>
      </c>
      <c r="E370" s="259" t="s">
        <v>19</v>
      </c>
      <c r="F370" s="260" t="s">
        <v>529</v>
      </c>
      <c r="G370" s="258"/>
      <c r="H370" s="259" t="s">
        <v>19</v>
      </c>
      <c r="I370" s="261"/>
      <c r="J370" s="258"/>
      <c r="K370" s="258"/>
      <c r="L370" s="262"/>
      <c r="M370" s="263"/>
      <c r="N370" s="264"/>
      <c r="O370" s="264"/>
      <c r="P370" s="264"/>
      <c r="Q370" s="264"/>
      <c r="R370" s="264"/>
      <c r="S370" s="264"/>
      <c r="T370" s="265"/>
      <c r="AT370" s="266" t="s">
        <v>146</v>
      </c>
      <c r="AU370" s="266" t="s">
        <v>84</v>
      </c>
      <c r="AV370" s="16" t="s">
        <v>82</v>
      </c>
      <c r="AW370" s="16" t="s">
        <v>35</v>
      </c>
      <c r="AX370" s="16" t="s">
        <v>74</v>
      </c>
      <c r="AY370" s="266" t="s">
        <v>138</v>
      </c>
    </row>
    <row r="371" spans="1:65" s="13" customFormat="1" ht="11.25">
      <c r="B371" s="204"/>
      <c r="C371" s="205"/>
      <c r="D371" s="206" t="s">
        <v>146</v>
      </c>
      <c r="E371" s="207" t="s">
        <v>19</v>
      </c>
      <c r="F371" s="208" t="s">
        <v>628</v>
      </c>
      <c r="G371" s="205"/>
      <c r="H371" s="209">
        <v>5.6050000000000004</v>
      </c>
      <c r="I371" s="210"/>
      <c r="J371" s="205"/>
      <c r="K371" s="205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146</v>
      </c>
      <c r="AU371" s="215" t="s">
        <v>84</v>
      </c>
      <c r="AV371" s="13" t="s">
        <v>84</v>
      </c>
      <c r="AW371" s="13" t="s">
        <v>35</v>
      </c>
      <c r="AX371" s="13" t="s">
        <v>74</v>
      </c>
      <c r="AY371" s="215" t="s">
        <v>138</v>
      </c>
    </row>
    <row r="372" spans="1:65" s="13" customFormat="1" ht="11.25">
      <c r="B372" s="204"/>
      <c r="C372" s="205"/>
      <c r="D372" s="206" t="s">
        <v>146</v>
      </c>
      <c r="E372" s="207" t="s">
        <v>19</v>
      </c>
      <c r="F372" s="208" t="s">
        <v>629</v>
      </c>
      <c r="G372" s="205"/>
      <c r="H372" s="209">
        <v>4.32</v>
      </c>
      <c r="I372" s="210"/>
      <c r="J372" s="205"/>
      <c r="K372" s="205"/>
      <c r="L372" s="211"/>
      <c r="M372" s="212"/>
      <c r="N372" s="213"/>
      <c r="O372" s="213"/>
      <c r="P372" s="213"/>
      <c r="Q372" s="213"/>
      <c r="R372" s="213"/>
      <c r="S372" s="213"/>
      <c r="T372" s="214"/>
      <c r="AT372" s="215" t="s">
        <v>146</v>
      </c>
      <c r="AU372" s="215" t="s">
        <v>84</v>
      </c>
      <c r="AV372" s="13" t="s">
        <v>84</v>
      </c>
      <c r="AW372" s="13" t="s">
        <v>35</v>
      </c>
      <c r="AX372" s="13" t="s">
        <v>74</v>
      </c>
      <c r="AY372" s="215" t="s">
        <v>138</v>
      </c>
    </row>
    <row r="373" spans="1:65" s="14" customFormat="1" ht="11.25">
      <c r="B373" s="216"/>
      <c r="C373" s="217"/>
      <c r="D373" s="206" t="s">
        <v>146</v>
      </c>
      <c r="E373" s="218" t="s">
        <v>19</v>
      </c>
      <c r="F373" s="219" t="s">
        <v>150</v>
      </c>
      <c r="G373" s="217"/>
      <c r="H373" s="220">
        <v>35.719000000000001</v>
      </c>
      <c r="I373" s="221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146</v>
      </c>
      <c r="AU373" s="226" t="s">
        <v>84</v>
      </c>
      <c r="AV373" s="14" t="s">
        <v>144</v>
      </c>
      <c r="AW373" s="14" t="s">
        <v>35</v>
      </c>
      <c r="AX373" s="14" t="s">
        <v>82</v>
      </c>
      <c r="AY373" s="226" t="s">
        <v>138</v>
      </c>
    </row>
    <row r="374" spans="1:65" s="2" customFormat="1" ht="21.75" customHeight="1">
      <c r="A374" s="36"/>
      <c r="B374" s="37"/>
      <c r="C374" s="190" t="s">
        <v>260</v>
      </c>
      <c r="D374" s="190" t="s">
        <v>140</v>
      </c>
      <c r="E374" s="191" t="s">
        <v>630</v>
      </c>
      <c r="F374" s="192" t="s">
        <v>631</v>
      </c>
      <c r="G374" s="193" t="s">
        <v>143</v>
      </c>
      <c r="H374" s="194">
        <v>1.415</v>
      </c>
      <c r="I374" s="195"/>
      <c r="J374" s="196">
        <f>ROUND(I374*H374,2)</f>
        <v>0</v>
      </c>
      <c r="K374" s="197"/>
      <c r="L374" s="41"/>
      <c r="M374" s="198" t="s">
        <v>19</v>
      </c>
      <c r="N374" s="199" t="s">
        <v>45</v>
      </c>
      <c r="O374" s="66"/>
      <c r="P374" s="200">
        <f>O374*H374</f>
        <v>0</v>
      </c>
      <c r="Q374" s="200">
        <v>0</v>
      </c>
      <c r="R374" s="200">
        <f>Q374*H374</f>
        <v>0</v>
      </c>
      <c r="S374" s="200">
        <v>6.5000000000000002E-2</v>
      </c>
      <c r="T374" s="201">
        <f>S374*H374</f>
        <v>9.1975000000000001E-2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02" t="s">
        <v>144</v>
      </c>
      <c r="AT374" s="202" t="s">
        <v>140</v>
      </c>
      <c r="AU374" s="202" t="s">
        <v>84</v>
      </c>
      <c r="AY374" s="19" t="s">
        <v>138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19" t="s">
        <v>82</v>
      </c>
      <c r="BK374" s="203">
        <f>ROUND(I374*H374,2)</f>
        <v>0</v>
      </c>
      <c r="BL374" s="19" t="s">
        <v>144</v>
      </c>
      <c r="BM374" s="202" t="s">
        <v>632</v>
      </c>
    </row>
    <row r="375" spans="1:65" s="16" customFormat="1" ht="11.25">
      <c r="B375" s="257"/>
      <c r="C375" s="258"/>
      <c r="D375" s="206" t="s">
        <v>146</v>
      </c>
      <c r="E375" s="259" t="s">
        <v>19</v>
      </c>
      <c r="F375" s="260" t="s">
        <v>591</v>
      </c>
      <c r="G375" s="258"/>
      <c r="H375" s="259" t="s">
        <v>19</v>
      </c>
      <c r="I375" s="261"/>
      <c r="J375" s="258"/>
      <c r="K375" s="258"/>
      <c r="L375" s="262"/>
      <c r="M375" s="263"/>
      <c r="N375" s="264"/>
      <c r="O375" s="264"/>
      <c r="P375" s="264"/>
      <c r="Q375" s="264"/>
      <c r="R375" s="264"/>
      <c r="S375" s="264"/>
      <c r="T375" s="265"/>
      <c r="AT375" s="266" t="s">
        <v>146</v>
      </c>
      <c r="AU375" s="266" t="s">
        <v>84</v>
      </c>
      <c r="AV375" s="16" t="s">
        <v>82</v>
      </c>
      <c r="AW375" s="16" t="s">
        <v>35</v>
      </c>
      <c r="AX375" s="16" t="s">
        <v>74</v>
      </c>
      <c r="AY375" s="266" t="s">
        <v>138</v>
      </c>
    </row>
    <row r="376" spans="1:65" s="13" customFormat="1" ht="11.25">
      <c r="B376" s="204"/>
      <c r="C376" s="205"/>
      <c r="D376" s="206" t="s">
        <v>146</v>
      </c>
      <c r="E376" s="207" t="s">
        <v>19</v>
      </c>
      <c r="F376" s="208" t="s">
        <v>633</v>
      </c>
      <c r="G376" s="205"/>
      <c r="H376" s="209">
        <v>0.96</v>
      </c>
      <c r="I376" s="210"/>
      <c r="J376" s="205"/>
      <c r="K376" s="205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146</v>
      </c>
      <c r="AU376" s="215" t="s">
        <v>84</v>
      </c>
      <c r="AV376" s="13" t="s">
        <v>84</v>
      </c>
      <c r="AW376" s="13" t="s">
        <v>35</v>
      </c>
      <c r="AX376" s="13" t="s">
        <v>74</v>
      </c>
      <c r="AY376" s="215" t="s">
        <v>138</v>
      </c>
    </row>
    <row r="377" spans="1:65" s="16" customFormat="1" ht="11.25">
      <c r="B377" s="257"/>
      <c r="C377" s="258"/>
      <c r="D377" s="206" t="s">
        <v>146</v>
      </c>
      <c r="E377" s="259" t="s">
        <v>19</v>
      </c>
      <c r="F377" s="260" t="s">
        <v>529</v>
      </c>
      <c r="G377" s="258"/>
      <c r="H377" s="259" t="s">
        <v>19</v>
      </c>
      <c r="I377" s="261"/>
      <c r="J377" s="258"/>
      <c r="K377" s="258"/>
      <c r="L377" s="262"/>
      <c r="M377" s="263"/>
      <c r="N377" s="264"/>
      <c r="O377" s="264"/>
      <c r="P377" s="264"/>
      <c r="Q377" s="264"/>
      <c r="R377" s="264"/>
      <c r="S377" s="264"/>
      <c r="T377" s="265"/>
      <c r="AT377" s="266" t="s">
        <v>146</v>
      </c>
      <c r="AU377" s="266" t="s">
        <v>84</v>
      </c>
      <c r="AV377" s="16" t="s">
        <v>82</v>
      </c>
      <c r="AW377" s="16" t="s">
        <v>35</v>
      </c>
      <c r="AX377" s="16" t="s">
        <v>74</v>
      </c>
      <c r="AY377" s="266" t="s">
        <v>138</v>
      </c>
    </row>
    <row r="378" spans="1:65" s="13" customFormat="1" ht="11.25">
      <c r="B378" s="204"/>
      <c r="C378" s="205"/>
      <c r="D378" s="206" t="s">
        <v>146</v>
      </c>
      <c r="E378" s="207" t="s">
        <v>19</v>
      </c>
      <c r="F378" s="208" t="s">
        <v>634</v>
      </c>
      <c r="G378" s="205"/>
      <c r="H378" s="209">
        <v>0.45500000000000002</v>
      </c>
      <c r="I378" s="210"/>
      <c r="J378" s="205"/>
      <c r="K378" s="205"/>
      <c r="L378" s="211"/>
      <c r="M378" s="212"/>
      <c r="N378" s="213"/>
      <c r="O378" s="213"/>
      <c r="P378" s="213"/>
      <c r="Q378" s="213"/>
      <c r="R378" s="213"/>
      <c r="S378" s="213"/>
      <c r="T378" s="214"/>
      <c r="AT378" s="215" t="s">
        <v>146</v>
      </c>
      <c r="AU378" s="215" t="s">
        <v>84</v>
      </c>
      <c r="AV378" s="13" t="s">
        <v>84</v>
      </c>
      <c r="AW378" s="13" t="s">
        <v>35</v>
      </c>
      <c r="AX378" s="13" t="s">
        <v>74</v>
      </c>
      <c r="AY378" s="215" t="s">
        <v>138</v>
      </c>
    </row>
    <row r="379" spans="1:65" s="14" customFormat="1" ht="11.25">
      <c r="B379" s="216"/>
      <c r="C379" s="217"/>
      <c r="D379" s="206" t="s">
        <v>146</v>
      </c>
      <c r="E379" s="218" t="s">
        <v>19</v>
      </c>
      <c r="F379" s="219" t="s">
        <v>150</v>
      </c>
      <c r="G379" s="217"/>
      <c r="H379" s="220">
        <v>1.415</v>
      </c>
      <c r="I379" s="221"/>
      <c r="J379" s="217"/>
      <c r="K379" s="217"/>
      <c r="L379" s="222"/>
      <c r="M379" s="223"/>
      <c r="N379" s="224"/>
      <c r="O379" s="224"/>
      <c r="P379" s="224"/>
      <c r="Q379" s="224"/>
      <c r="R379" s="224"/>
      <c r="S379" s="224"/>
      <c r="T379" s="225"/>
      <c r="AT379" s="226" t="s">
        <v>146</v>
      </c>
      <c r="AU379" s="226" t="s">
        <v>84</v>
      </c>
      <c r="AV379" s="14" t="s">
        <v>144</v>
      </c>
      <c r="AW379" s="14" t="s">
        <v>35</v>
      </c>
      <c r="AX379" s="14" t="s">
        <v>82</v>
      </c>
      <c r="AY379" s="226" t="s">
        <v>138</v>
      </c>
    </row>
    <row r="380" spans="1:65" s="2" customFormat="1" ht="21.75" customHeight="1">
      <c r="A380" s="36"/>
      <c r="B380" s="37"/>
      <c r="C380" s="190" t="s">
        <v>264</v>
      </c>
      <c r="D380" s="190" t="s">
        <v>140</v>
      </c>
      <c r="E380" s="191" t="s">
        <v>635</v>
      </c>
      <c r="F380" s="192" t="s">
        <v>636</v>
      </c>
      <c r="G380" s="193" t="s">
        <v>143</v>
      </c>
      <c r="H380" s="194">
        <v>4.2</v>
      </c>
      <c r="I380" s="195"/>
      <c r="J380" s="196">
        <f>ROUND(I380*H380,2)</f>
        <v>0</v>
      </c>
      <c r="K380" s="197"/>
      <c r="L380" s="41"/>
      <c r="M380" s="198" t="s">
        <v>19</v>
      </c>
      <c r="N380" s="199" t="s">
        <v>45</v>
      </c>
      <c r="O380" s="66"/>
      <c r="P380" s="200">
        <f>O380*H380</f>
        <v>0</v>
      </c>
      <c r="Q380" s="200">
        <v>0</v>
      </c>
      <c r="R380" s="200">
        <f>Q380*H380</f>
        <v>0</v>
      </c>
      <c r="S380" s="200">
        <v>6.3E-2</v>
      </c>
      <c r="T380" s="201">
        <f>S380*H380</f>
        <v>0.2646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02" t="s">
        <v>144</v>
      </c>
      <c r="AT380" s="202" t="s">
        <v>140</v>
      </c>
      <c r="AU380" s="202" t="s">
        <v>84</v>
      </c>
      <c r="AY380" s="19" t="s">
        <v>138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19" t="s">
        <v>82</v>
      </c>
      <c r="BK380" s="203">
        <f>ROUND(I380*H380,2)</f>
        <v>0</v>
      </c>
      <c r="BL380" s="19" t="s">
        <v>144</v>
      </c>
      <c r="BM380" s="202" t="s">
        <v>637</v>
      </c>
    </row>
    <row r="381" spans="1:65" s="13" customFormat="1" ht="11.25">
      <c r="B381" s="204"/>
      <c r="C381" s="205"/>
      <c r="D381" s="206" t="s">
        <v>146</v>
      </c>
      <c r="E381" s="207" t="s">
        <v>19</v>
      </c>
      <c r="F381" s="208" t="s">
        <v>638</v>
      </c>
      <c r="G381" s="205"/>
      <c r="H381" s="209">
        <v>4.2</v>
      </c>
      <c r="I381" s="210"/>
      <c r="J381" s="205"/>
      <c r="K381" s="205"/>
      <c r="L381" s="211"/>
      <c r="M381" s="212"/>
      <c r="N381" s="213"/>
      <c r="O381" s="213"/>
      <c r="P381" s="213"/>
      <c r="Q381" s="213"/>
      <c r="R381" s="213"/>
      <c r="S381" s="213"/>
      <c r="T381" s="214"/>
      <c r="AT381" s="215" t="s">
        <v>146</v>
      </c>
      <c r="AU381" s="215" t="s">
        <v>84</v>
      </c>
      <c r="AV381" s="13" t="s">
        <v>84</v>
      </c>
      <c r="AW381" s="13" t="s">
        <v>35</v>
      </c>
      <c r="AX381" s="13" t="s">
        <v>82</v>
      </c>
      <c r="AY381" s="215" t="s">
        <v>138</v>
      </c>
    </row>
    <row r="382" spans="1:65" s="2" customFormat="1" ht="16.5" customHeight="1">
      <c r="A382" s="36"/>
      <c r="B382" s="37"/>
      <c r="C382" s="190" t="s">
        <v>268</v>
      </c>
      <c r="D382" s="190" t="s">
        <v>140</v>
      </c>
      <c r="E382" s="191" t="s">
        <v>639</v>
      </c>
      <c r="F382" s="192" t="s">
        <v>640</v>
      </c>
      <c r="G382" s="193" t="s">
        <v>143</v>
      </c>
      <c r="H382" s="194">
        <v>17.600000000000001</v>
      </c>
      <c r="I382" s="195"/>
      <c r="J382" s="196">
        <f>ROUND(I382*H382,2)</f>
        <v>0</v>
      </c>
      <c r="K382" s="197"/>
      <c r="L382" s="41"/>
      <c r="M382" s="198" t="s">
        <v>19</v>
      </c>
      <c r="N382" s="199" t="s">
        <v>45</v>
      </c>
      <c r="O382" s="66"/>
      <c r="P382" s="200">
        <f>O382*H382</f>
        <v>0</v>
      </c>
      <c r="Q382" s="200">
        <v>0</v>
      </c>
      <c r="R382" s="200">
        <f>Q382*H382</f>
        <v>0</v>
      </c>
      <c r="S382" s="200">
        <v>5.0999999999999997E-2</v>
      </c>
      <c r="T382" s="201">
        <f>S382*H382</f>
        <v>0.89760000000000006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02" t="s">
        <v>144</v>
      </c>
      <c r="AT382" s="202" t="s">
        <v>140</v>
      </c>
      <c r="AU382" s="202" t="s">
        <v>84</v>
      </c>
      <c r="AY382" s="19" t="s">
        <v>138</v>
      </c>
      <c r="BE382" s="203">
        <f>IF(N382="základní",J382,0)</f>
        <v>0</v>
      </c>
      <c r="BF382" s="203">
        <f>IF(N382="snížená",J382,0)</f>
        <v>0</v>
      </c>
      <c r="BG382" s="203">
        <f>IF(N382="zákl. přenesená",J382,0)</f>
        <v>0</v>
      </c>
      <c r="BH382" s="203">
        <f>IF(N382="sníž. přenesená",J382,0)</f>
        <v>0</v>
      </c>
      <c r="BI382" s="203">
        <f>IF(N382="nulová",J382,0)</f>
        <v>0</v>
      </c>
      <c r="BJ382" s="19" t="s">
        <v>82</v>
      </c>
      <c r="BK382" s="203">
        <f>ROUND(I382*H382,2)</f>
        <v>0</v>
      </c>
      <c r="BL382" s="19" t="s">
        <v>144</v>
      </c>
      <c r="BM382" s="202" t="s">
        <v>641</v>
      </c>
    </row>
    <row r="383" spans="1:65" s="16" customFormat="1" ht="11.25">
      <c r="B383" s="257"/>
      <c r="C383" s="258"/>
      <c r="D383" s="206" t="s">
        <v>146</v>
      </c>
      <c r="E383" s="259" t="s">
        <v>19</v>
      </c>
      <c r="F383" s="260" t="s">
        <v>591</v>
      </c>
      <c r="G383" s="258"/>
      <c r="H383" s="259" t="s">
        <v>19</v>
      </c>
      <c r="I383" s="261"/>
      <c r="J383" s="258"/>
      <c r="K383" s="258"/>
      <c r="L383" s="262"/>
      <c r="M383" s="263"/>
      <c r="N383" s="264"/>
      <c r="O383" s="264"/>
      <c r="P383" s="264"/>
      <c r="Q383" s="264"/>
      <c r="R383" s="264"/>
      <c r="S383" s="264"/>
      <c r="T383" s="265"/>
      <c r="AT383" s="266" t="s">
        <v>146</v>
      </c>
      <c r="AU383" s="266" t="s">
        <v>84</v>
      </c>
      <c r="AV383" s="16" t="s">
        <v>82</v>
      </c>
      <c r="AW383" s="16" t="s">
        <v>35</v>
      </c>
      <c r="AX383" s="16" t="s">
        <v>74</v>
      </c>
      <c r="AY383" s="266" t="s">
        <v>138</v>
      </c>
    </row>
    <row r="384" spans="1:65" s="13" customFormat="1" ht="11.25">
      <c r="B384" s="204"/>
      <c r="C384" s="205"/>
      <c r="D384" s="206" t="s">
        <v>146</v>
      </c>
      <c r="E384" s="207" t="s">
        <v>19</v>
      </c>
      <c r="F384" s="208" t="s">
        <v>642</v>
      </c>
      <c r="G384" s="205"/>
      <c r="H384" s="209">
        <v>5.28</v>
      </c>
      <c r="I384" s="210"/>
      <c r="J384" s="205"/>
      <c r="K384" s="205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146</v>
      </c>
      <c r="AU384" s="215" t="s">
        <v>84</v>
      </c>
      <c r="AV384" s="13" t="s">
        <v>84</v>
      </c>
      <c r="AW384" s="13" t="s">
        <v>35</v>
      </c>
      <c r="AX384" s="13" t="s">
        <v>74</v>
      </c>
      <c r="AY384" s="215" t="s">
        <v>138</v>
      </c>
    </row>
    <row r="385" spans="1:65" s="13" customFormat="1" ht="11.25">
      <c r="B385" s="204"/>
      <c r="C385" s="205"/>
      <c r="D385" s="206" t="s">
        <v>146</v>
      </c>
      <c r="E385" s="207" t="s">
        <v>19</v>
      </c>
      <c r="F385" s="208" t="s">
        <v>643</v>
      </c>
      <c r="G385" s="205"/>
      <c r="H385" s="209">
        <v>7.04</v>
      </c>
      <c r="I385" s="210"/>
      <c r="J385" s="205"/>
      <c r="K385" s="205"/>
      <c r="L385" s="211"/>
      <c r="M385" s="212"/>
      <c r="N385" s="213"/>
      <c r="O385" s="213"/>
      <c r="P385" s="213"/>
      <c r="Q385" s="213"/>
      <c r="R385" s="213"/>
      <c r="S385" s="213"/>
      <c r="T385" s="214"/>
      <c r="AT385" s="215" t="s">
        <v>146</v>
      </c>
      <c r="AU385" s="215" t="s">
        <v>84</v>
      </c>
      <c r="AV385" s="13" t="s">
        <v>84</v>
      </c>
      <c r="AW385" s="13" t="s">
        <v>35</v>
      </c>
      <c r="AX385" s="13" t="s">
        <v>74</v>
      </c>
      <c r="AY385" s="215" t="s">
        <v>138</v>
      </c>
    </row>
    <row r="386" spans="1:65" s="15" customFormat="1" ht="11.25">
      <c r="B386" s="241"/>
      <c r="C386" s="242"/>
      <c r="D386" s="206" t="s">
        <v>146</v>
      </c>
      <c r="E386" s="243" t="s">
        <v>19</v>
      </c>
      <c r="F386" s="244" t="s">
        <v>222</v>
      </c>
      <c r="G386" s="242"/>
      <c r="H386" s="245">
        <v>12.32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AT386" s="251" t="s">
        <v>146</v>
      </c>
      <c r="AU386" s="251" t="s">
        <v>84</v>
      </c>
      <c r="AV386" s="15" t="s">
        <v>154</v>
      </c>
      <c r="AW386" s="15" t="s">
        <v>35</v>
      </c>
      <c r="AX386" s="15" t="s">
        <v>74</v>
      </c>
      <c r="AY386" s="251" t="s">
        <v>138</v>
      </c>
    </row>
    <row r="387" spans="1:65" s="16" customFormat="1" ht="11.25">
      <c r="B387" s="257"/>
      <c r="C387" s="258"/>
      <c r="D387" s="206" t="s">
        <v>146</v>
      </c>
      <c r="E387" s="259" t="s">
        <v>19</v>
      </c>
      <c r="F387" s="260" t="s">
        <v>529</v>
      </c>
      <c r="G387" s="258"/>
      <c r="H387" s="259" t="s">
        <v>19</v>
      </c>
      <c r="I387" s="261"/>
      <c r="J387" s="258"/>
      <c r="K387" s="258"/>
      <c r="L387" s="262"/>
      <c r="M387" s="263"/>
      <c r="N387" s="264"/>
      <c r="O387" s="264"/>
      <c r="P387" s="264"/>
      <c r="Q387" s="264"/>
      <c r="R387" s="264"/>
      <c r="S387" s="264"/>
      <c r="T387" s="265"/>
      <c r="AT387" s="266" t="s">
        <v>146</v>
      </c>
      <c r="AU387" s="266" t="s">
        <v>84</v>
      </c>
      <c r="AV387" s="16" t="s">
        <v>82</v>
      </c>
      <c r="AW387" s="16" t="s">
        <v>35</v>
      </c>
      <c r="AX387" s="16" t="s">
        <v>74</v>
      </c>
      <c r="AY387" s="266" t="s">
        <v>138</v>
      </c>
    </row>
    <row r="388" spans="1:65" s="13" customFormat="1" ht="11.25">
      <c r="B388" s="204"/>
      <c r="C388" s="205"/>
      <c r="D388" s="206" t="s">
        <v>146</v>
      </c>
      <c r="E388" s="207" t="s">
        <v>19</v>
      </c>
      <c r="F388" s="208" t="s">
        <v>644</v>
      </c>
      <c r="G388" s="205"/>
      <c r="H388" s="209">
        <v>5.28</v>
      </c>
      <c r="I388" s="210"/>
      <c r="J388" s="205"/>
      <c r="K388" s="205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146</v>
      </c>
      <c r="AU388" s="215" t="s">
        <v>84</v>
      </c>
      <c r="AV388" s="13" t="s">
        <v>84</v>
      </c>
      <c r="AW388" s="13" t="s">
        <v>35</v>
      </c>
      <c r="AX388" s="13" t="s">
        <v>74</v>
      </c>
      <c r="AY388" s="215" t="s">
        <v>138</v>
      </c>
    </row>
    <row r="389" spans="1:65" s="14" customFormat="1" ht="11.25">
      <c r="B389" s="216"/>
      <c r="C389" s="217"/>
      <c r="D389" s="206" t="s">
        <v>146</v>
      </c>
      <c r="E389" s="218" t="s">
        <v>19</v>
      </c>
      <c r="F389" s="219" t="s">
        <v>150</v>
      </c>
      <c r="G389" s="217"/>
      <c r="H389" s="220">
        <v>17.600000000000001</v>
      </c>
      <c r="I389" s="221"/>
      <c r="J389" s="217"/>
      <c r="K389" s="217"/>
      <c r="L389" s="222"/>
      <c r="M389" s="223"/>
      <c r="N389" s="224"/>
      <c r="O389" s="224"/>
      <c r="P389" s="224"/>
      <c r="Q389" s="224"/>
      <c r="R389" s="224"/>
      <c r="S389" s="224"/>
      <c r="T389" s="225"/>
      <c r="AT389" s="226" t="s">
        <v>146</v>
      </c>
      <c r="AU389" s="226" t="s">
        <v>84</v>
      </c>
      <c r="AV389" s="14" t="s">
        <v>144</v>
      </c>
      <c r="AW389" s="14" t="s">
        <v>35</v>
      </c>
      <c r="AX389" s="14" t="s">
        <v>82</v>
      </c>
      <c r="AY389" s="226" t="s">
        <v>138</v>
      </c>
    </row>
    <row r="390" spans="1:65" s="12" customFormat="1" ht="22.9" customHeight="1">
      <c r="B390" s="174"/>
      <c r="C390" s="175"/>
      <c r="D390" s="176" t="s">
        <v>73</v>
      </c>
      <c r="E390" s="188" t="s">
        <v>241</v>
      </c>
      <c r="F390" s="188" t="s">
        <v>242</v>
      </c>
      <c r="G390" s="175"/>
      <c r="H390" s="175"/>
      <c r="I390" s="178"/>
      <c r="J390" s="189">
        <f>BK390</f>
        <v>0</v>
      </c>
      <c r="K390" s="175"/>
      <c r="L390" s="180"/>
      <c r="M390" s="181"/>
      <c r="N390" s="182"/>
      <c r="O390" s="182"/>
      <c r="P390" s="183">
        <f>SUM(P391:P395)</f>
        <v>0</v>
      </c>
      <c r="Q390" s="182"/>
      <c r="R390" s="183">
        <f>SUM(R391:R395)</f>
        <v>0</v>
      </c>
      <c r="S390" s="182"/>
      <c r="T390" s="184">
        <f>SUM(T391:T395)</f>
        <v>0</v>
      </c>
      <c r="AR390" s="185" t="s">
        <v>82</v>
      </c>
      <c r="AT390" s="186" t="s">
        <v>73</v>
      </c>
      <c r="AU390" s="186" t="s">
        <v>82</v>
      </c>
      <c r="AY390" s="185" t="s">
        <v>138</v>
      </c>
      <c r="BK390" s="187">
        <f>SUM(BK391:BK395)</f>
        <v>0</v>
      </c>
    </row>
    <row r="391" spans="1:65" s="2" customFormat="1" ht="21.75" customHeight="1">
      <c r="A391" s="36"/>
      <c r="B391" s="37"/>
      <c r="C391" s="190" t="s">
        <v>273</v>
      </c>
      <c r="D391" s="190" t="s">
        <v>140</v>
      </c>
      <c r="E391" s="191" t="s">
        <v>248</v>
      </c>
      <c r="F391" s="192" t="s">
        <v>249</v>
      </c>
      <c r="G391" s="193" t="s">
        <v>218</v>
      </c>
      <c r="H391" s="194">
        <v>6.6219999999999999</v>
      </c>
      <c r="I391" s="195"/>
      <c r="J391" s="196">
        <f>ROUND(I391*H391,2)</f>
        <v>0</v>
      </c>
      <c r="K391" s="197"/>
      <c r="L391" s="41"/>
      <c r="M391" s="198" t="s">
        <v>19</v>
      </c>
      <c r="N391" s="199" t="s">
        <v>45</v>
      </c>
      <c r="O391" s="66"/>
      <c r="P391" s="200">
        <f>O391*H391</f>
        <v>0</v>
      </c>
      <c r="Q391" s="200">
        <v>0</v>
      </c>
      <c r="R391" s="200">
        <f>Q391*H391</f>
        <v>0</v>
      </c>
      <c r="S391" s="200">
        <v>0</v>
      </c>
      <c r="T391" s="201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02" t="s">
        <v>144</v>
      </c>
      <c r="AT391" s="202" t="s">
        <v>140</v>
      </c>
      <c r="AU391" s="202" t="s">
        <v>84</v>
      </c>
      <c r="AY391" s="19" t="s">
        <v>138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19" t="s">
        <v>82</v>
      </c>
      <c r="BK391" s="203">
        <f>ROUND(I391*H391,2)</f>
        <v>0</v>
      </c>
      <c r="BL391" s="19" t="s">
        <v>144</v>
      </c>
      <c r="BM391" s="202" t="s">
        <v>645</v>
      </c>
    </row>
    <row r="392" spans="1:65" s="2" customFormat="1" ht="16.5" customHeight="1">
      <c r="A392" s="36"/>
      <c r="B392" s="37"/>
      <c r="C392" s="190" t="s">
        <v>280</v>
      </c>
      <c r="D392" s="190" t="s">
        <v>140</v>
      </c>
      <c r="E392" s="191" t="s">
        <v>252</v>
      </c>
      <c r="F392" s="192" t="s">
        <v>253</v>
      </c>
      <c r="G392" s="193" t="s">
        <v>218</v>
      </c>
      <c r="H392" s="194">
        <v>6.6219999999999999</v>
      </c>
      <c r="I392" s="195"/>
      <c r="J392" s="196">
        <f>ROUND(I392*H392,2)</f>
        <v>0</v>
      </c>
      <c r="K392" s="197"/>
      <c r="L392" s="41"/>
      <c r="M392" s="198" t="s">
        <v>19</v>
      </c>
      <c r="N392" s="199" t="s">
        <v>45</v>
      </c>
      <c r="O392" s="66"/>
      <c r="P392" s="200">
        <f>O392*H392</f>
        <v>0</v>
      </c>
      <c r="Q392" s="200">
        <v>0</v>
      </c>
      <c r="R392" s="200">
        <f>Q392*H392</f>
        <v>0</v>
      </c>
      <c r="S392" s="200">
        <v>0</v>
      </c>
      <c r="T392" s="201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02" t="s">
        <v>144</v>
      </c>
      <c r="AT392" s="202" t="s">
        <v>140</v>
      </c>
      <c r="AU392" s="202" t="s">
        <v>84</v>
      </c>
      <c r="AY392" s="19" t="s">
        <v>138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19" t="s">
        <v>82</v>
      </c>
      <c r="BK392" s="203">
        <f>ROUND(I392*H392,2)</f>
        <v>0</v>
      </c>
      <c r="BL392" s="19" t="s">
        <v>144</v>
      </c>
      <c r="BM392" s="202" t="s">
        <v>646</v>
      </c>
    </row>
    <row r="393" spans="1:65" s="2" customFormat="1" ht="21.75" customHeight="1">
      <c r="A393" s="36"/>
      <c r="B393" s="37"/>
      <c r="C393" s="190" t="s">
        <v>284</v>
      </c>
      <c r="D393" s="190" t="s">
        <v>140</v>
      </c>
      <c r="E393" s="191" t="s">
        <v>256</v>
      </c>
      <c r="F393" s="192" t="s">
        <v>257</v>
      </c>
      <c r="G393" s="193" t="s">
        <v>218</v>
      </c>
      <c r="H393" s="194">
        <v>125.818</v>
      </c>
      <c r="I393" s="195"/>
      <c r="J393" s="196">
        <f>ROUND(I393*H393,2)</f>
        <v>0</v>
      </c>
      <c r="K393" s="197"/>
      <c r="L393" s="41"/>
      <c r="M393" s="198" t="s">
        <v>19</v>
      </c>
      <c r="N393" s="199" t="s">
        <v>45</v>
      </c>
      <c r="O393" s="66"/>
      <c r="P393" s="200">
        <f>O393*H393</f>
        <v>0</v>
      </c>
      <c r="Q393" s="200">
        <v>0</v>
      </c>
      <c r="R393" s="200">
        <f>Q393*H393</f>
        <v>0</v>
      </c>
      <c r="S393" s="200">
        <v>0</v>
      </c>
      <c r="T393" s="201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02" t="s">
        <v>144</v>
      </c>
      <c r="AT393" s="202" t="s">
        <v>140</v>
      </c>
      <c r="AU393" s="202" t="s">
        <v>84</v>
      </c>
      <c r="AY393" s="19" t="s">
        <v>138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19" t="s">
        <v>82</v>
      </c>
      <c r="BK393" s="203">
        <f>ROUND(I393*H393,2)</f>
        <v>0</v>
      </c>
      <c r="BL393" s="19" t="s">
        <v>144</v>
      </c>
      <c r="BM393" s="202" t="s">
        <v>647</v>
      </c>
    </row>
    <row r="394" spans="1:65" s="13" customFormat="1" ht="11.25">
      <c r="B394" s="204"/>
      <c r="C394" s="205"/>
      <c r="D394" s="206" t="s">
        <v>146</v>
      </c>
      <c r="E394" s="205"/>
      <c r="F394" s="208" t="s">
        <v>648</v>
      </c>
      <c r="G394" s="205"/>
      <c r="H394" s="209">
        <v>125.818</v>
      </c>
      <c r="I394" s="210"/>
      <c r="J394" s="205"/>
      <c r="K394" s="205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146</v>
      </c>
      <c r="AU394" s="215" t="s">
        <v>84</v>
      </c>
      <c r="AV394" s="13" t="s">
        <v>84</v>
      </c>
      <c r="AW394" s="13" t="s">
        <v>4</v>
      </c>
      <c r="AX394" s="13" t="s">
        <v>82</v>
      </c>
      <c r="AY394" s="215" t="s">
        <v>138</v>
      </c>
    </row>
    <row r="395" spans="1:65" s="2" customFormat="1" ht="21.75" customHeight="1">
      <c r="A395" s="36"/>
      <c r="B395" s="37"/>
      <c r="C395" s="190" t="s">
        <v>292</v>
      </c>
      <c r="D395" s="190" t="s">
        <v>140</v>
      </c>
      <c r="E395" s="191" t="s">
        <v>269</v>
      </c>
      <c r="F395" s="192" t="s">
        <v>270</v>
      </c>
      <c r="G395" s="193" t="s">
        <v>218</v>
      </c>
      <c r="H395" s="194">
        <v>6.6219999999999999</v>
      </c>
      <c r="I395" s="195"/>
      <c r="J395" s="196">
        <f>ROUND(I395*H395,2)</f>
        <v>0</v>
      </c>
      <c r="K395" s="197"/>
      <c r="L395" s="41"/>
      <c r="M395" s="198" t="s">
        <v>19</v>
      </c>
      <c r="N395" s="199" t="s">
        <v>45</v>
      </c>
      <c r="O395" s="66"/>
      <c r="P395" s="200">
        <f>O395*H395</f>
        <v>0</v>
      </c>
      <c r="Q395" s="200">
        <v>0</v>
      </c>
      <c r="R395" s="200">
        <f>Q395*H395</f>
        <v>0</v>
      </c>
      <c r="S395" s="200">
        <v>0</v>
      </c>
      <c r="T395" s="201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02" t="s">
        <v>144</v>
      </c>
      <c r="AT395" s="202" t="s">
        <v>140</v>
      </c>
      <c r="AU395" s="202" t="s">
        <v>84</v>
      </c>
      <c r="AY395" s="19" t="s">
        <v>138</v>
      </c>
      <c r="BE395" s="203">
        <f>IF(N395="základní",J395,0)</f>
        <v>0</v>
      </c>
      <c r="BF395" s="203">
        <f>IF(N395="snížená",J395,0)</f>
        <v>0</v>
      </c>
      <c r="BG395" s="203">
        <f>IF(N395="zákl. přenesená",J395,0)</f>
        <v>0</v>
      </c>
      <c r="BH395" s="203">
        <f>IF(N395="sníž. přenesená",J395,0)</f>
        <v>0</v>
      </c>
      <c r="BI395" s="203">
        <f>IF(N395="nulová",J395,0)</f>
        <v>0</v>
      </c>
      <c r="BJ395" s="19" t="s">
        <v>82</v>
      </c>
      <c r="BK395" s="203">
        <f>ROUND(I395*H395,2)</f>
        <v>0</v>
      </c>
      <c r="BL395" s="19" t="s">
        <v>144</v>
      </c>
      <c r="BM395" s="202" t="s">
        <v>649</v>
      </c>
    </row>
    <row r="396" spans="1:65" s="12" customFormat="1" ht="22.9" customHeight="1">
      <c r="B396" s="174"/>
      <c r="C396" s="175"/>
      <c r="D396" s="176" t="s">
        <v>73</v>
      </c>
      <c r="E396" s="188" t="s">
        <v>278</v>
      </c>
      <c r="F396" s="188" t="s">
        <v>279</v>
      </c>
      <c r="G396" s="175"/>
      <c r="H396" s="175"/>
      <c r="I396" s="178"/>
      <c r="J396" s="189">
        <f>BK396</f>
        <v>0</v>
      </c>
      <c r="K396" s="175"/>
      <c r="L396" s="180"/>
      <c r="M396" s="181"/>
      <c r="N396" s="182"/>
      <c r="O396" s="182"/>
      <c r="P396" s="183">
        <f>P397</f>
        <v>0</v>
      </c>
      <c r="Q396" s="182"/>
      <c r="R396" s="183">
        <f>R397</f>
        <v>0</v>
      </c>
      <c r="S396" s="182"/>
      <c r="T396" s="184">
        <f>T397</f>
        <v>0</v>
      </c>
      <c r="AR396" s="185" t="s">
        <v>82</v>
      </c>
      <c r="AT396" s="186" t="s">
        <v>73</v>
      </c>
      <c r="AU396" s="186" t="s">
        <v>82</v>
      </c>
      <c r="AY396" s="185" t="s">
        <v>138</v>
      </c>
      <c r="BK396" s="187">
        <f>BK397</f>
        <v>0</v>
      </c>
    </row>
    <row r="397" spans="1:65" s="2" customFormat="1" ht="21.75" customHeight="1">
      <c r="A397" s="36"/>
      <c r="B397" s="37"/>
      <c r="C397" s="190" t="s">
        <v>296</v>
      </c>
      <c r="D397" s="190" t="s">
        <v>140</v>
      </c>
      <c r="E397" s="191" t="s">
        <v>281</v>
      </c>
      <c r="F397" s="192" t="s">
        <v>282</v>
      </c>
      <c r="G397" s="193" t="s">
        <v>218</v>
      </c>
      <c r="H397" s="194">
        <v>38.057000000000002</v>
      </c>
      <c r="I397" s="195"/>
      <c r="J397" s="196">
        <f>ROUND(I397*H397,2)</f>
        <v>0</v>
      </c>
      <c r="K397" s="197"/>
      <c r="L397" s="41"/>
      <c r="M397" s="198" t="s">
        <v>19</v>
      </c>
      <c r="N397" s="199" t="s">
        <v>45</v>
      </c>
      <c r="O397" s="66"/>
      <c r="P397" s="200">
        <f>O397*H397</f>
        <v>0</v>
      </c>
      <c r="Q397" s="200">
        <v>0</v>
      </c>
      <c r="R397" s="200">
        <f>Q397*H397</f>
        <v>0</v>
      </c>
      <c r="S397" s="200">
        <v>0</v>
      </c>
      <c r="T397" s="201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02" t="s">
        <v>144</v>
      </c>
      <c r="AT397" s="202" t="s">
        <v>140</v>
      </c>
      <c r="AU397" s="202" t="s">
        <v>84</v>
      </c>
      <c r="AY397" s="19" t="s">
        <v>138</v>
      </c>
      <c r="BE397" s="203">
        <f>IF(N397="základní",J397,0)</f>
        <v>0</v>
      </c>
      <c r="BF397" s="203">
        <f>IF(N397="snížená",J397,0)</f>
        <v>0</v>
      </c>
      <c r="BG397" s="203">
        <f>IF(N397="zákl. přenesená",J397,0)</f>
        <v>0</v>
      </c>
      <c r="BH397" s="203">
        <f>IF(N397="sníž. přenesená",J397,0)</f>
        <v>0</v>
      </c>
      <c r="BI397" s="203">
        <f>IF(N397="nulová",J397,0)</f>
        <v>0</v>
      </c>
      <c r="BJ397" s="19" t="s">
        <v>82</v>
      </c>
      <c r="BK397" s="203">
        <f>ROUND(I397*H397,2)</f>
        <v>0</v>
      </c>
      <c r="BL397" s="19" t="s">
        <v>144</v>
      </c>
      <c r="BM397" s="202" t="s">
        <v>650</v>
      </c>
    </row>
    <row r="398" spans="1:65" s="12" customFormat="1" ht="25.9" customHeight="1">
      <c r="B398" s="174"/>
      <c r="C398" s="175"/>
      <c r="D398" s="176" t="s">
        <v>73</v>
      </c>
      <c r="E398" s="177" t="s">
        <v>288</v>
      </c>
      <c r="F398" s="177" t="s">
        <v>289</v>
      </c>
      <c r="G398" s="175"/>
      <c r="H398" s="175"/>
      <c r="I398" s="178"/>
      <c r="J398" s="179">
        <f>BK398</f>
        <v>0</v>
      </c>
      <c r="K398" s="175"/>
      <c r="L398" s="180"/>
      <c r="M398" s="181"/>
      <c r="N398" s="182"/>
      <c r="O398" s="182"/>
      <c r="P398" s="183">
        <f>P399+P410+P412+P505+P508+P613+P632</f>
        <v>0</v>
      </c>
      <c r="Q398" s="182"/>
      <c r="R398" s="183">
        <f>R399+R410+R412+R505+R508+R613+R632</f>
        <v>2.7826639999999996</v>
      </c>
      <c r="S398" s="182"/>
      <c r="T398" s="184">
        <f>T399+T410+T412+T505+T508+T613+T632</f>
        <v>1.0809118</v>
      </c>
      <c r="AR398" s="185" t="s">
        <v>84</v>
      </c>
      <c r="AT398" s="186" t="s">
        <v>73</v>
      </c>
      <c r="AU398" s="186" t="s">
        <v>74</v>
      </c>
      <c r="AY398" s="185" t="s">
        <v>138</v>
      </c>
      <c r="BK398" s="187">
        <f>BK399+BK410+BK412+BK505+BK508+BK613+BK632</f>
        <v>0</v>
      </c>
    </row>
    <row r="399" spans="1:65" s="12" customFormat="1" ht="22.9" customHeight="1">
      <c r="B399" s="174"/>
      <c r="C399" s="175"/>
      <c r="D399" s="176" t="s">
        <v>73</v>
      </c>
      <c r="E399" s="188" t="s">
        <v>651</v>
      </c>
      <c r="F399" s="188" t="s">
        <v>652</v>
      </c>
      <c r="G399" s="175"/>
      <c r="H399" s="175"/>
      <c r="I399" s="178"/>
      <c r="J399" s="189">
        <f>BK399</f>
        <v>0</v>
      </c>
      <c r="K399" s="175"/>
      <c r="L399" s="180"/>
      <c r="M399" s="181"/>
      <c r="N399" s="182"/>
      <c r="O399" s="182"/>
      <c r="P399" s="183">
        <f>SUM(P400:P409)</f>
        <v>0</v>
      </c>
      <c r="Q399" s="182"/>
      <c r="R399" s="183">
        <f>SUM(R400:R409)</f>
        <v>4.9180000000000008E-2</v>
      </c>
      <c r="S399" s="182"/>
      <c r="T399" s="184">
        <f>SUM(T400:T409)</f>
        <v>0</v>
      </c>
      <c r="AR399" s="185" t="s">
        <v>84</v>
      </c>
      <c r="AT399" s="186" t="s">
        <v>73</v>
      </c>
      <c r="AU399" s="186" t="s">
        <v>82</v>
      </c>
      <c r="AY399" s="185" t="s">
        <v>138</v>
      </c>
      <c r="BK399" s="187">
        <f>SUM(BK400:BK409)</f>
        <v>0</v>
      </c>
    </row>
    <row r="400" spans="1:65" s="2" customFormat="1" ht="16.5" customHeight="1">
      <c r="A400" s="36"/>
      <c r="B400" s="37"/>
      <c r="C400" s="190" t="s">
        <v>303</v>
      </c>
      <c r="D400" s="190" t="s">
        <v>140</v>
      </c>
      <c r="E400" s="191" t="s">
        <v>653</v>
      </c>
      <c r="F400" s="192" t="s">
        <v>654</v>
      </c>
      <c r="G400" s="193" t="s">
        <v>157</v>
      </c>
      <c r="H400" s="194">
        <v>150</v>
      </c>
      <c r="I400" s="195"/>
      <c r="J400" s="196">
        <f>ROUND(I400*H400,2)</f>
        <v>0</v>
      </c>
      <c r="K400" s="197"/>
      <c r="L400" s="41"/>
      <c r="M400" s="198" t="s">
        <v>19</v>
      </c>
      <c r="N400" s="199" t="s">
        <v>45</v>
      </c>
      <c r="O400" s="66"/>
      <c r="P400" s="200">
        <f>O400*H400</f>
        <v>0</v>
      </c>
      <c r="Q400" s="200">
        <v>0</v>
      </c>
      <c r="R400" s="200">
        <f>Q400*H400</f>
        <v>0</v>
      </c>
      <c r="S400" s="200">
        <v>0</v>
      </c>
      <c r="T400" s="201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02" t="s">
        <v>205</v>
      </c>
      <c r="AT400" s="202" t="s">
        <v>140</v>
      </c>
      <c r="AU400" s="202" t="s">
        <v>84</v>
      </c>
      <c r="AY400" s="19" t="s">
        <v>138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19" t="s">
        <v>82</v>
      </c>
      <c r="BK400" s="203">
        <f>ROUND(I400*H400,2)</f>
        <v>0</v>
      </c>
      <c r="BL400" s="19" t="s">
        <v>205</v>
      </c>
      <c r="BM400" s="202" t="s">
        <v>655</v>
      </c>
    </row>
    <row r="401" spans="1:65" s="2" customFormat="1" ht="58.5">
      <c r="A401" s="36"/>
      <c r="B401" s="37"/>
      <c r="C401" s="38"/>
      <c r="D401" s="206" t="s">
        <v>178</v>
      </c>
      <c r="E401" s="38"/>
      <c r="F401" s="238" t="s">
        <v>656</v>
      </c>
      <c r="G401" s="38"/>
      <c r="H401" s="38"/>
      <c r="I401" s="110"/>
      <c r="J401" s="38"/>
      <c r="K401" s="38"/>
      <c r="L401" s="41"/>
      <c r="M401" s="239"/>
      <c r="N401" s="240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178</v>
      </c>
      <c r="AU401" s="19" t="s">
        <v>84</v>
      </c>
    </row>
    <row r="402" spans="1:65" s="2" customFormat="1" ht="16.5" customHeight="1">
      <c r="A402" s="36"/>
      <c r="B402" s="37"/>
      <c r="C402" s="227" t="s">
        <v>307</v>
      </c>
      <c r="D402" s="227" t="s">
        <v>173</v>
      </c>
      <c r="E402" s="228" t="s">
        <v>657</v>
      </c>
      <c r="F402" s="229" t="s">
        <v>658</v>
      </c>
      <c r="G402" s="230" t="s">
        <v>157</v>
      </c>
      <c r="H402" s="231">
        <v>150</v>
      </c>
      <c r="I402" s="232"/>
      <c r="J402" s="233">
        <f>ROUND(I402*H402,2)</f>
        <v>0</v>
      </c>
      <c r="K402" s="234"/>
      <c r="L402" s="235"/>
      <c r="M402" s="236" t="s">
        <v>19</v>
      </c>
      <c r="N402" s="237" t="s">
        <v>45</v>
      </c>
      <c r="O402" s="66"/>
      <c r="P402" s="200">
        <f>O402*H402</f>
        <v>0</v>
      </c>
      <c r="Q402" s="200">
        <v>2.5999999999999998E-4</v>
      </c>
      <c r="R402" s="200">
        <f>Q402*H402</f>
        <v>3.9E-2</v>
      </c>
      <c r="S402" s="200">
        <v>0</v>
      </c>
      <c r="T402" s="201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2" t="s">
        <v>303</v>
      </c>
      <c r="AT402" s="202" t="s">
        <v>173</v>
      </c>
      <c r="AU402" s="202" t="s">
        <v>84</v>
      </c>
      <c r="AY402" s="19" t="s">
        <v>138</v>
      </c>
      <c r="BE402" s="203">
        <f>IF(N402="základní",J402,0)</f>
        <v>0</v>
      </c>
      <c r="BF402" s="203">
        <f>IF(N402="snížená",J402,0)</f>
        <v>0</v>
      </c>
      <c r="BG402" s="203">
        <f>IF(N402="zákl. přenesená",J402,0)</f>
        <v>0</v>
      </c>
      <c r="BH402" s="203">
        <f>IF(N402="sníž. přenesená",J402,0)</f>
        <v>0</v>
      </c>
      <c r="BI402" s="203">
        <f>IF(N402="nulová",J402,0)</f>
        <v>0</v>
      </c>
      <c r="BJ402" s="19" t="s">
        <v>82</v>
      </c>
      <c r="BK402" s="203">
        <f>ROUND(I402*H402,2)</f>
        <v>0</v>
      </c>
      <c r="BL402" s="19" t="s">
        <v>205</v>
      </c>
      <c r="BM402" s="202" t="s">
        <v>659</v>
      </c>
    </row>
    <row r="403" spans="1:65" s="2" customFormat="1" ht="16.5" customHeight="1">
      <c r="A403" s="36"/>
      <c r="B403" s="37"/>
      <c r="C403" s="190" t="s">
        <v>312</v>
      </c>
      <c r="D403" s="190" t="s">
        <v>140</v>
      </c>
      <c r="E403" s="191" t="s">
        <v>660</v>
      </c>
      <c r="F403" s="192" t="s">
        <v>661</v>
      </c>
      <c r="G403" s="193" t="s">
        <v>239</v>
      </c>
      <c r="H403" s="194">
        <v>7</v>
      </c>
      <c r="I403" s="195"/>
      <c r="J403" s="196">
        <f>ROUND(I403*H403,2)</f>
        <v>0</v>
      </c>
      <c r="K403" s="197"/>
      <c r="L403" s="41"/>
      <c r="M403" s="198" t="s">
        <v>19</v>
      </c>
      <c r="N403" s="199" t="s">
        <v>45</v>
      </c>
      <c r="O403" s="66"/>
      <c r="P403" s="200">
        <f>O403*H403</f>
        <v>0</v>
      </c>
      <c r="Q403" s="200">
        <v>0</v>
      </c>
      <c r="R403" s="200">
        <f>Q403*H403</f>
        <v>0</v>
      </c>
      <c r="S403" s="200">
        <v>0</v>
      </c>
      <c r="T403" s="201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202" t="s">
        <v>205</v>
      </c>
      <c r="AT403" s="202" t="s">
        <v>140</v>
      </c>
      <c r="AU403" s="202" t="s">
        <v>84</v>
      </c>
      <c r="AY403" s="19" t="s">
        <v>138</v>
      </c>
      <c r="BE403" s="203">
        <f>IF(N403="základní",J403,0)</f>
        <v>0</v>
      </c>
      <c r="BF403" s="203">
        <f>IF(N403="snížená",J403,0)</f>
        <v>0</v>
      </c>
      <c r="BG403" s="203">
        <f>IF(N403="zákl. přenesená",J403,0)</f>
        <v>0</v>
      </c>
      <c r="BH403" s="203">
        <f>IF(N403="sníž. přenesená",J403,0)</f>
        <v>0</v>
      </c>
      <c r="BI403" s="203">
        <f>IF(N403="nulová",J403,0)</f>
        <v>0</v>
      </c>
      <c r="BJ403" s="19" t="s">
        <v>82</v>
      </c>
      <c r="BK403" s="203">
        <f>ROUND(I403*H403,2)</f>
        <v>0</v>
      </c>
      <c r="BL403" s="19" t="s">
        <v>205</v>
      </c>
      <c r="BM403" s="202" t="s">
        <v>662</v>
      </c>
    </row>
    <row r="404" spans="1:65" s="2" customFormat="1" ht="16.5" customHeight="1">
      <c r="A404" s="36"/>
      <c r="B404" s="37"/>
      <c r="C404" s="227" t="s">
        <v>318</v>
      </c>
      <c r="D404" s="227" t="s">
        <v>173</v>
      </c>
      <c r="E404" s="228" t="s">
        <v>663</v>
      </c>
      <c r="F404" s="229" t="s">
        <v>664</v>
      </c>
      <c r="G404" s="230" t="s">
        <v>239</v>
      </c>
      <c r="H404" s="231">
        <v>7</v>
      </c>
      <c r="I404" s="232"/>
      <c r="J404" s="233">
        <f>ROUND(I404*H404,2)</f>
        <v>0</v>
      </c>
      <c r="K404" s="234"/>
      <c r="L404" s="235"/>
      <c r="M404" s="236" t="s">
        <v>19</v>
      </c>
      <c r="N404" s="237" t="s">
        <v>45</v>
      </c>
      <c r="O404" s="66"/>
      <c r="P404" s="200">
        <f>O404*H404</f>
        <v>0</v>
      </c>
      <c r="Q404" s="200">
        <v>5.0000000000000002E-5</v>
      </c>
      <c r="R404" s="200">
        <f>Q404*H404</f>
        <v>3.5E-4</v>
      </c>
      <c r="S404" s="200">
        <v>0</v>
      </c>
      <c r="T404" s="201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02" t="s">
        <v>303</v>
      </c>
      <c r="AT404" s="202" t="s">
        <v>173</v>
      </c>
      <c r="AU404" s="202" t="s">
        <v>84</v>
      </c>
      <c r="AY404" s="19" t="s">
        <v>138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19" t="s">
        <v>82</v>
      </c>
      <c r="BK404" s="203">
        <f>ROUND(I404*H404,2)</f>
        <v>0</v>
      </c>
      <c r="BL404" s="19" t="s">
        <v>205</v>
      </c>
      <c r="BM404" s="202" t="s">
        <v>665</v>
      </c>
    </row>
    <row r="405" spans="1:65" s="2" customFormat="1" ht="16.5" customHeight="1">
      <c r="A405" s="36"/>
      <c r="B405" s="37"/>
      <c r="C405" s="190" t="s">
        <v>323</v>
      </c>
      <c r="D405" s="190" t="s">
        <v>140</v>
      </c>
      <c r="E405" s="191" t="s">
        <v>666</v>
      </c>
      <c r="F405" s="192" t="s">
        <v>667</v>
      </c>
      <c r="G405" s="193" t="s">
        <v>157</v>
      </c>
      <c r="H405" s="194">
        <v>380</v>
      </c>
      <c r="I405" s="195"/>
      <c r="J405" s="196">
        <f>ROUND(I405*H405,2)</f>
        <v>0</v>
      </c>
      <c r="K405" s="197"/>
      <c r="L405" s="41"/>
      <c r="M405" s="198" t="s">
        <v>19</v>
      </c>
      <c r="N405" s="199" t="s">
        <v>45</v>
      </c>
      <c r="O405" s="66"/>
      <c r="P405" s="200">
        <f>O405*H405</f>
        <v>0</v>
      </c>
      <c r="Q405" s="200">
        <v>0</v>
      </c>
      <c r="R405" s="200">
        <f>Q405*H405</f>
        <v>0</v>
      </c>
      <c r="S405" s="200">
        <v>0</v>
      </c>
      <c r="T405" s="201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02" t="s">
        <v>205</v>
      </c>
      <c r="AT405" s="202" t="s">
        <v>140</v>
      </c>
      <c r="AU405" s="202" t="s">
        <v>84</v>
      </c>
      <c r="AY405" s="19" t="s">
        <v>138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19" t="s">
        <v>82</v>
      </c>
      <c r="BK405" s="203">
        <f>ROUND(I405*H405,2)</f>
        <v>0</v>
      </c>
      <c r="BL405" s="19" t="s">
        <v>205</v>
      </c>
      <c r="BM405" s="202" t="s">
        <v>668</v>
      </c>
    </row>
    <row r="406" spans="1:65" s="2" customFormat="1" ht="16.5" customHeight="1">
      <c r="A406" s="36"/>
      <c r="B406" s="37"/>
      <c r="C406" s="227" t="s">
        <v>329</v>
      </c>
      <c r="D406" s="227" t="s">
        <v>173</v>
      </c>
      <c r="E406" s="228" t="s">
        <v>669</v>
      </c>
      <c r="F406" s="229" t="s">
        <v>670</v>
      </c>
      <c r="G406" s="230" t="s">
        <v>157</v>
      </c>
      <c r="H406" s="231">
        <v>380</v>
      </c>
      <c r="I406" s="232"/>
      <c r="J406" s="233">
        <f>ROUND(I406*H406,2)</f>
        <v>0</v>
      </c>
      <c r="K406" s="234"/>
      <c r="L406" s="235"/>
      <c r="M406" s="236" t="s">
        <v>19</v>
      </c>
      <c r="N406" s="237" t="s">
        <v>45</v>
      </c>
      <c r="O406" s="66"/>
      <c r="P406" s="200">
        <f>O406*H406</f>
        <v>0</v>
      </c>
      <c r="Q406" s="200">
        <v>2.0000000000000002E-5</v>
      </c>
      <c r="R406" s="200">
        <f>Q406*H406</f>
        <v>7.6000000000000009E-3</v>
      </c>
      <c r="S406" s="200">
        <v>0</v>
      </c>
      <c r="T406" s="201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02" t="s">
        <v>303</v>
      </c>
      <c r="AT406" s="202" t="s">
        <v>173</v>
      </c>
      <c r="AU406" s="202" t="s">
        <v>84</v>
      </c>
      <c r="AY406" s="19" t="s">
        <v>138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19" t="s">
        <v>82</v>
      </c>
      <c r="BK406" s="203">
        <f>ROUND(I406*H406,2)</f>
        <v>0</v>
      </c>
      <c r="BL406" s="19" t="s">
        <v>205</v>
      </c>
      <c r="BM406" s="202" t="s">
        <v>671</v>
      </c>
    </row>
    <row r="407" spans="1:65" s="13" customFormat="1" ht="11.25">
      <c r="B407" s="204"/>
      <c r="C407" s="205"/>
      <c r="D407" s="206" t="s">
        <v>146</v>
      </c>
      <c r="E407" s="205"/>
      <c r="F407" s="208" t="s">
        <v>672</v>
      </c>
      <c r="G407" s="205"/>
      <c r="H407" s="209">
        <v>380</v>
      </c>
      <c r="I407" s="210"/>
      <c r="J407" s="205"/>
      <c r="K407" s="205"/>
      <c r="L407" s="211"/>
      <c r="M407" s="212"/>
      <c r="N407" s="213"/>
      <c r="O407" s="213"/>
      <c r="P407" s="213"/>
      <c r="Q407" s="213"/>
      <c r="R407" s="213"/>
      <c r="S407" s="213"/>
      <c r="T407" s="214"/>
      <c r="AT407" s="215" t="s">
        <v>146</v>
      </c>
      <c r="AU407" s="215" t="s">
        <v>84</v>
      </c>
      <c r="AV407" s="13" t="s">
        <v>84</v>
      </c>
      <c r="AW407" s="13" t="s">
        <v>4</v>
      </c>
      <c r="AX407" s="13" t="s">
        <v>82</v>
      </c>
      <c r="AY407" s="215" t="s">
        <v>138</v>
      </c>
    </row>
    <row r="408" spans="1:65" s="2" customFormat="1" ht="16.5" customHeight="1">
      <c r="A408" s="36"/>
      <c r="B408" s="37"/>
      <c r="C408" s="190" t="s">
        <v>334</v>
      </c>
      <c r="D408" s="190" t="s">
        <v>140</v>
      </c>
      <c r="E408" s="191" t="s">
        <v>673</v>
      </c>
      <c r="F408" s="192" t="s">
        <v>674</v>
      </c>
      <c r="G408" s="193" t="s">
        <v>239</v>
      </c>
      <c r="H408" s="194">
        <v>1</v>
      </c>
      <c r="I408" s="195"/>
      <c r="J408" s="196">
        <f>ROUND(I408*H408,2)</f>
        <v>0</v>
      </c>
      <c r="K408" s="197"/>
      <c r="L408" s="41"/>
      <c r="M408" s="198" t="s">
        <v>19</v>
      </c>
      <c r="N408" s="199" t="s">
        <v>45</v>
      </c>
      <c r="O408" s="66"/>
      <c r="P408" s="200">
        <f>O408*H408</f>
        <v>0</v>
      </c>
      <c r="Q408" s="200">
        <v>0</v>
      </c>
      <c r="R408" s="200">
        <f>Q408*H408</f>
        <v>0</v>
      </c>
      <c r="S408" s="200">
        <v>0</v>
      </c>
      <c r="T408" s="201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02" t="s">
        <v>462</v>
      </c>
      <c r="AT408" s="202" t="s">
        <v>140</v>
      </c>
      <c r="AU408" s="202" t="s">
        <v>84</v>
      </c>
      <c r="AY408" s="19" t="s">
        <v>138</v>
      </c>
      <c r="BE408" s="203">
        <f>IF(N408="základní",J408,0)</f>
        <v>0</v>
      </c>
      <c r="BF408" s="203">
        <f>IF(N408="snížená",J408,0)</f>
        <v>0</v>
      </c>
      <c r="BG408" s="203">
        <f>IF(N408="zákl. přenesená",J408,0)</f>
        <v>0</v>
      </c>
      <c r="BH408" s="203">
        <f>IF(N408="sníž. přenesená",J408,0)</f>
        <v>0</v>
      </c>
      <c r="BI408" s="203">
        <f>IF(N408="nulová",J408,0)</f>
        <v>0</v>
      </c>
      <c r="BJ408" s="19" t="s">
        <v>82</v>
      </c>
      <c r="BK408" s="203">
        <f>ROUND(I408*H408,2)</f>
        <v>0</v>
      </c>
      <c r="BL408" s="19" t="s">
        <v>462</v>
      </c>
      <c r="BM408" s="202" t="s">
        <v>675</v>
      </c>
    </row>
    <row r="409" spans="1:65" s="2" customFormat="1" ht="16.5" customHeight="1">
      <c r="A409" s="36"/>
      <c r="B409" s="37"/>
      <c r="C409" s="227" t="s">
        <v>339</v>
      </c>
      <c r="D409" s="227" t="s">
        <v>173</v>
      </c>
      <c r="E409" s="228" t="s">
        <v>676</v>
      </c>
      <c r="F409" s="229" t="s">
        <v>677</v>
      </c>
      <c r="G409" s="230" t="s">
        <v>239</v>
      </c>
      <c r="H409" s="231">
        <v>1</v>
      </c>
      <c r="I409" s="232"/>
      <c r="J409" s="233">
        <f>ROUND(I409*H409,2)</f>
        <v>0</v>
      </c>
      <c r="K409" s="234"/>
      <c r="L409" s="235"/>
      <c r="M409" s="236" t="s">
        <v>19</v>
      </c>
      <c r="N409" s="237" t="s">
        <v>45</v>
      </c>
      <c r="O409" s="66"/>
      <c r="P409" s="200">
        <f>O409*H409</f>
        <v>0</v>
      </c>
      <c r="Q409" s="200">
        <v>2.2300000000000002E-3</v>
      </c>
      <c r="R409" s="200">
        <f>Q409*H409</f>
        <v>2.2300000000000002E-3</v>
      </c>
      <c r="S409" s="200">
        <v>0</v>
      </c>
      <c r="T409" s="201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202" t="s">
        <v>678</v>
      </c>
      <c r="AT409" s="202" t="s">
        <v>173</v>
      </c>
      <c r="AU409" s="202" t="s">
        <v>84</v>
      </c>
      <c r="AY409" s="19" t="s">
        <v>138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19" t="s">
        <v>82</v>
      </c>
      <c r="BK409" s="203">
        <f>ROUND(I409*H409,2)</f>
        <v>0</v>
      </c>
      <c r="BL409" s="19" t="s">
        <v>678</v>
      </c>
      <c r="BM409" s="202" t="s">
        <v>679</v>
      </c>
    </row>
    <row r="410" spans="1:65" s="12" customFormat="1" ht="22.9" customHeight="1">
      <c r="B410" s="174"/>
      <c r="C410" s="175"/>
      <c r="D410" s="176" t="s">
        <v>73</v>
      </c>
      <c r="E410" s="188" t="s">
        <v>301</v>
      </c>
      <c r="F410" s="188" t="s">
        <v>302</v>
      </c>
      <c r="G410" s="175"/>
      <c r="H410" s="175"/>
      <c r="I410" s="178"/>
      <c r="J410" s="189">
        <f>BK410</f>
        <v>0</v>
      </c>
      <c r="K410" s="175"/>
      <c r="L410" s="180"/>
      <c r="M410" s="181"/>
      <c r="N410" s="182"/>
      <c r="O410" s="182"/>
      <c r="P410" s="183">
        <f>P411</f>
        <v>0</v>
      </c>
      <c r="Q410" s="182"/>
      <c r="R410" s="183">
        <f>R411</f>
        <v>0.47774999999999995</v>
      </c>
      <c r="S410" s="182"/>
      <c r="T410" s="184">
        <f>T411</f>
        <v>0</v>
      </c>
      <c r="AR410" s="185" t="s">
        <v>84</v>
      </c>
      <c r="AT410" s="186" t="s">
        <v>73</v>
      </c>
      <c r="AU410" s="186" t="s">
        <v>82</v>
      </c>
      <c r="AY410" s="185" t="s">
        <v>138</v>
      </c>
      <c r="BK410" s="187">
        <f>BK411</f>
        <v>0</v>
      </c>
    </row>
    <row r="411" spans="1:65" s="2" customFormat="1" ht="21.75" customHeight="1">
      <c r="A411" s="36"/>
      <c r="B411" s="37"/>
      <c r="C411" s="190" t="s">
        <v>344</v>
      </c>
      <c r="D411" s="190" t="s">
        <v>140</v>
      </c>
      <c r="E411" s="191" t="s">
        <v>680</v>
      </c>
      <c r="F411" s="192" t="s">
        <v>681</v>
      </c>
      <c r="G411" s="193" t="s">
        <v>143</v>
      </c>
      <c r="H411" s="194">
        <v>25</v>
      </c>
      <c r="I411" s="195"/>
      <c r="J411" s="196">
        <f>ROUND(I411*H411,2)</f>
        <v>0</v>
      </c>
      <c r="K411" s="197"/>
      <c r="L411" s="41"/>
      <c r="M411" s="198" t="s">
        <v>19</v>
      </c>
      <c r="N411" s="199" t="s">
        <v>45</v>
      </c>
      <c r="O411" s="66"/>
      <c r="P411" s="200">
        <f>O411*H411</f>
        <v>0</v>
      </c>
      <c r="Q411" s="200">
        <v>1.9109999999999999E-2</v>
      </c>
      <c r="R411" s="200">
        <f>Q411*H411</f>
        <v>0.47774999999999995</v>
      </c>
      <c r="S411" s="200">
        <v>0</v>
      </c>
      <c r="T411" s="201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02" t="s">
        <v>205</v>
      </c>
      <c r="AT411" s="202" t="s">
        <v>140</v>
      </c>
      <c r="AU411" s="202" t="s">
        <v>84</v>
      </c>
      <c r="AY411" s="19" t="s">
        <v>138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19" t="s">
        <v>82</v>
      </c>
      <c r="BK411" s="203">
        <f>ROUND(I411*H411,2)</f>
        <v>0</v>
      </c>
      <c r="BL411" s="19" t="s">
        <v>205</v>
      </c>
      <c r="BM411" s="202" t="s">
        <v>682</v>
      </c>
    </row>
    <row r="412" spans="1:65" s="12" customFormat="1" ht="22.9" customHeight="1">
      <c r="B412" s="174"/>
      <c r="C412" s="175"/>
      <c r="D412" s="176" t="s">
        <v>73</v>
      </c>
      <c r="E412" s="188" t="s">
        <v>354</v>
      </c>
      <c r="F412" s="188" t="s">
        <v>355</v>
      </c>
      <c r="G412" s="175"/>
      <c r="H412" s="175"/>
      <c r="I412" s="178"/>
      <c r="J412" s="189">
        <f>BK412</f>
        <v>0</v>
      </c>
      <c r="K412" s="175"/>
      <c r="L412" s="180"/>
      <c r="M412" s="181"/>
      <c r="N412" s="182"/>
      <c r="O412" s="182"/>
      <c r="P412" s="183">
        <f>SUM(P413:P504)</f>
        <v>0</v>
      </c>
      <c r="Q412" s="182"/>
      <c r="R412" s="183">
        <f>SUM(R413:R504)</f>
        <v>0.86782760000000014</v>
      </c>
      <c r="S412" s="182"/>
      <c r="T412" s="184">
        <f>SUM(T413:T504)</f>
        <v>0.71171179999999989</v>
      </c>
      <c r="AR412" s="185" t="s">
        <v>84</v>
      </c>
      <c r="AT412" s="186" t="s">
        <v>73</v>
      </c>
      <c r="AU412" s="186" t="s">
        <v>82</v>
      </c>
      <c r="AY412" s="185" t="s">
        <v>138</v>
      </c>
      <c r="BK412" s="187">
        <f>SUM(BK413:BK504)</f>
        <v>0</v>
      </c>
    </row>
    <row r="413" spans="1:65" s="2" customFormat="1" ht="16.5" customHeight="1">
      <c r="A413" s="36"/>
      <c r="B413" s="37"/>
      <c r="C413" s="190" t="s">
        <v>350</v>
      </c>
      <c r="D413" s="190" t="s">
        <v>140</v>
      </c>
      <c r="E413" s="191" t="s">
        <v>683</v>
      </c>
      <c r="F413" s="192" t="s">
        <v>684</v>
      </c>
      <c r="G413" s="193" t="s">
        <v>143</v>
      </c>
      <c r="H413" s="194">
        <v>22.32</v>
      </c>
      <c r="I413" s="195"/>
      <c r="J413" s="196">
        <f>ROUND(I413*H413,2)</f>
        <v>0</v>
      </c>
      <c r="K413" s="197"/>
      <c r="L413" s="41"/>
      <c r="M413" s="198" t="s">
        <v>19</v>
      </c>
      <c r="N413" s="199" t="s">
        <v>45</v>
      </c>
      <c r="O413" s="66"/>
      <c r="P413" s="200">
        <f>O413*H413</f>
        <v>0</v>
      </c>
      <c r="Q413" s="200">
        <v>0</v>
      </c>
      <c r="R413" s="200">
        <f>Q413*H413</f>
        <v>0</v>
      </c>
      <c r="S413" s="200">
        <v>5.94E-3</v>
      </c>
      <c r="T413" s="201">
        <f>S413*H413</f>
        <v>0.1325808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202" t="s">
        <v>205</v>
      </c>
      <c r="AT413" s="202" t="s">
        <v>140</v>
      </c>
      <c r="AU413" s="202" t="s">
        <v>84</v>
      </c>
      <c r="AY413" s="19" t="s">
        <v>138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19" t="s">
        <v>82</v>
      </c>
      <c r="BK413" s="203">
        <f>ROUND(I413*H413,2)</f>
        <v>0</v>
      </c>
      <c r="BL413" s="19" t="s">
        <v>205</v>
      </c>
      <c r="BM413" s="202" t="s">
        <v>685</v>
      </c>
    </row>
    <row r="414" spans="1:65" s="13" customFormat="1" ht="11.25">
      <c r="B414" s="204"/>
      <c r="C414" s="205"/>
      <c r="D414" s="206" t="s">
        <v>146</v>
      </c>
      <c r="E414" s="207" t="s">
        <v>19</v>
      </c>
      <c r="F414" s="208" t="s">
        <v>686</v>
      </c>
      <c r="G414" s="205"/>
      <c r="H414" s="209">
        <v>22.32</v>
      </c>
      <c r="I414" s="210"/>
      <c r="J414" s="205"/>
      <c r="K414" s="205"/>
      <c r="L414" s="211"/>
      <c r="M414" s="212"/>
      <c r="N414" s="213"/>
      <c r="O414" s="213"/>
      <c r="P414" s="213"/>
      <c r="Q414" s="213"/>
      <c r="R414" s="213"/>
      <c r="S414" s="213"/>
      <c r="T414" s="214"/>
      <c r="AT414" s="215" t="s">
        <v>146</v>
      </c>
      <c r="AU414" s="215" t="s">
        <v>84</v>
      </c>
      <c r="AV414" s="13" t="s">
        <v>84</v>
      </c>
      <c r="AW414" s="13" t="s">
        <v>35</v>
      </c>
      <c r="AX414" s="13" t="s">
        <v>82</v>
      </c>
      <c r="AY414" s="215" t="s">
        <v>138</v>
      </c>
    </row>
    <row r="415" spans="1:65" s="2" customFormat="1" ht="16.5" customHeight="1">
      <c r="A415" s="36"/>
      <c r="B415" s="37"/>
      <c r="C415" s="190" t="s">
        <v>356</v>
      </c>
      <c r="D415" s="190" t="s">
        <v>140</v>
      </c>
      <c r="E415" s="191" t="s">
        <v>366</v>
      </c>
      <c r="F415" s="192" t="s">
        <v>367</v>
      </c>
      <c r="G415" s="193" t="s">
        <v>157</v>
      </c>
      <c r="H415" s="194">
        <v>81</v>
      </c>
      <c r="I415" s="195"/>
      <c r="J415" s="196">
        <f>ROUND(I415*H415,2)</f>
        <v>0</v>
      </c>
      <c r="K415" s="197"/>
      <c r="L415" s="41"/>
      <c r="M415" s="198" t="s">
        <v>19</v>
      </c>
      <c r="N415" s="199" t="s">
        <v>45</v>
      </c>
      <c r="O415" s="66"/>
      <c r="P415" s="200">
        <f>O415*H415</f>
        <v>0</v>
      </c>
      <c r="Q415" s="200">
        <v>0</v>
      </c>
      <c r="R415" s="200">
        <f>Q415*H415</f>
        <v>0</v>
      </c>
      <c r="S415" s="200">
        <v>2.5999999999999999E-3</v>
      </c>
      <c r="T415" s="201">
        <f>S415*H415</f>
        <v>0.21059999999999998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202" t="s">
        <v>205</v>
      </c>
      <c r="AT415" s="202" t="s">
        <v>140</v>
      </c>
      <c r="AU415" s="202" t="s">
        <v>84</v>
      </c>
      <c r="AY415" s="19" t="s">
        <v>138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19" t="s">
        <v>82</v>
      </c>
      <c r="BK415" s="203">
        <f>ROUND(I415*H415,2)</f>
        <v>0</v>
      </c>
      <c r="BL415" s="19" t="s">
        <v>205</v>
      </c>
      <c r="BM415" s="202" t="s">
        <v>687</v>
      </c>
    </row>
    <row r="416" spans="1:65" s="2" customFormat="1" ht="16.5" customHeight="1">
      <c r="A416" s="36"/>
      <c r="B416" s="37"/>
      <c r="C416" s="190" t="s">
        <v>360</v>
      </c>
      <c r="D416" s="190" t="s">
        <v>140</v>
      </c>
      <c r="E416" s="191" t="s">
        <v>370</v>
      </c>
      <c r="F416" s="192" t="s">
        <v>371</v>
      </c>
      <c r="G416" s="193" t="s">
        <v>157</v>
      </c>
      <c r="H416" s="194">
        <v>49</v>
      </c>
      <c r="I416" s="195"/>
      <c r="J416" s="196">
        <f>ROUND(I416*H416,2)</f>
        <v>0</v>
      </c>
      <c r="K416" s="197"/>
      <c r="L416" s="41"/>
      <c r="M416" s="198" t="s">
        <v>19</v>
      </c>
      <c r="N416" s="199" t="s">
        <v>45</v>
      </c>
      <c r="O416" s="66"/>
      <c r="P416" s="200">
        <f>O416*H416</f>
        <v>0</v>
      </c>
      <c r="Q416" s="200">
        <v>0</v>
      </c>
      <c r="R416" s="200">
        <f>Q416*H416</f>
        <v>0</v>
      </c>
      <c r="S416" s="200">
        <v>3.9399999999999999E-3</v>
      </c>
      <c r="T416" s="201">
        <f>S416*H416</f>
        <v>0.19306000000000001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02" t="s">
        <v>205</v>
      </c>
      <c r="AT416" s="202" t="s">
        <v>140</v>
      </c>
      <c r="AU416" s="202" t="s">
        <v>84</v>
      </c>
      <c r="AY416" s="19" t="s">
        <v>138</v>
      </c>
      <c r="BE416" s="203">
        <f>IF(N416="základní",J416,0)</f>
        <v>0</v>
      </c>
      <c r="BF416" s="203">
        <f>IF(N416="snížená",J416,0)</f>
        <v>0</v>
      </c>
      <c r="BG416" s="203">
        <f>IF(N416="zákl. přenesená",J416,0)</f>
        <v>0</v>
      </c>
      <c r="BH416" s="203">
        <f>IF(N416="sníž. přenesená",J416,0)</f>
        <v>0</v>
      </c>
      <c r="BI416" s="203">
        <f>IF(N416="nulová",J416,0)</f>
        <v>0</v>
      </c>
      <c r="BJ416" s="19" t="s">
        <v>82</v>
      </c>
      <c r="BK416" s="203">
        <f>ROUND(I416*H416,2)</f>
        <v>0</v>
      </c>
      <c r="BL416" s="19" t="s">
        <v>205</v>
      </c>
      <c r="BM416" s="202" t="s">
        <v>688</v>
      </c>
    </row>
    <row r="417" spans="1:65" s="2" customFormat="1" ht="21.75" customHeight="1">
      <c r="A417" s="36"/>
      <c r="B417" s="37"/>
      <c r="C417" s="190" t="s">
        <v>365</v>
      </c>
      <c r="D417" s="190" t="s">
        <v>140</v>
      </c>
      <c r="E417" s="191" t="s">
        <v>689</v>
      </c>
      <c r="F417" s="192" t="s">
        <v>690</v>
      </c>
      <c r="G417" s="193" t="s">
        <v>143</v>
      </c>
      <c r="H417" s="194">
        <v>22.32</v>
      </c>
      <c r="I417" s="195"/>
      <c r="J417" s="196">
        <f>ROUND(I417*H417,2)</f>
        <v>0</v>
      </c>
      <c r="K417" s="197"/>
      <c r="L417" s="41"/>
      <c r="M417" s="198" t="s">
        <v>19</v>
      </c>
      <c r="N417" s="199" t="s">
        <v>45</v>
      </c>
      <c r="O417" s="66"/>
      <c r="P417" s="200">
        <f>O417*H417</f>
        <v>0</v>
      </c>
      <c r="Q417" s="200">
        <v>7.2300000000000003E-3</v>
      </c>
      <c r="R417" s="200">
        <f>Q417*H417</f>
        <v>0.16137360000000001</v>
      </c>
      <c r="S417" s="200">
        <v>0</v>
      </c>
      <c r="T417" s="201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202" t="s">
        <v>205</v>
      </c>
      <c r="AT417" s="202" t="s">
        <v>140</v>
      </c>
      <c r="AU417" s="202" t="s">
        <v>84</v>
      </c>
      <c r="AY417" s="19" t="s">
        <v>138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19" t="s">
        <v>82</v>
      </c>
      <c r="BK417" s="203">
        <f>ROUND(I417*H417,2)</f>
        <v>0</v>
      </c>
      <c r="BL417" s="19" t="s">
        <v>205</v>
      </c>
      <c r="BM417" s="202" t="s">
        <v>691</v>
      </c>
    </row>
    <row r="418" spans="1:65" s="13" customFormat="1" ht="11.25">
      <c r="B418" s="204"/>
      <c r="C418" s="205"/>
      <c r="D418" s="206" t="s">
        <v>146</v>
      </c>
      <c r="E418" s="207" t="s">
        <v>19</v>
      </c>
      <c r="F418" s="208" t="s">
        <v>686</v>
      </c>
      <c r="G418" s="205"/>
      <c r="H418" s="209">
        <v>22.32</v>
      </c>
      <c r="I418" s="210"/>
      <c r="J418" s="205"/>
      <c r="K418" s="205"/>
      <c r="L418" s="211"/>
      <c r="M418" s="212"/>
      <c r="N418" s="213"/>
      <c r="O418" s="213"/>
      <c r="P418" s="213"/>
      <c r="Q418" s="213"/>
      <c r="R418" s="213"/>
      <c r="S418" s="213"/>
      <c r="T418" s="214"/>
      <c r="AT418" s="215" t="s">
        <v>146</v>
      </c>
      <c r="AU418" s="215" t="s">
        <v>84</v>
      </c>
      <c r="AV418" s="13" t="s">
        <v>84</v>
      </c>
      <c r="AW418" s="13" t="s">
        <v>35</v>
      </c>
      <c r="AX418" s="13" t="s">
        <v>82</v>
      </c>
      <c r="AY418" s="215" t="s">
        <v>138</v>
      </c>
    </row>
    <row r="419" spans="1:65" s="2" customFormat="1" ht="16.5" customHeight="1">
      <c r="A419" s="36"/>
      <c r="B419" s="37"/>
      <c r="C419" s="190" t="s">
        <v>369</v>
      </c>
      <c r="D419" s="190" t="s">
        <v>140</v>
      </c>
      <c r="E419" s="191" t="s">
        <v>692</v>
      </c>
      <c r="F419" s="192" t="s">
        <v>693</v>
      </c>
      <c r="G419" s="193" t="s">
        <v>157</v>
      </c>
      <c r="H419" s="194">
        <v>31.6</v>
      </c>
      <c r="I419" s="195"/>
      <c r="J419" s="196">
        <f>ROUND(I419*H419,2)</f>
        <v>0</v>
      </c>
      <c r="K419" s="197"/>
      <c r="L419" s="41"/>
      <c r="M419" s="198" t="s">
        <v>19</v>
      </c>
      <c r="N419" s="199" t="s">
        <v>45</v>
      </c>
      <c r="O419" s="66"/>
      <c r="P419" s="200">
        <f>O419*H419</f>
        <v>0</v>
      </c>
      <c r="Q419" s="200">
        <v>0</v>
      </c>
      <c r="R419" s="200">
        <f>Q419*H419</f>
        <v>0</v>
      </c>
      <c r="S419" s="200">
        <v>1.6999999999999999E-3</v>
      </c>
      <c r="T419" s="201">
        <f>S419*H419</f>
        <v>5.3719999999999997E-2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02" t="s">
        <v>205</v>
      </c>
      <c r="AT419" s="202" t="s">
        <v>140</v>
      </c>
      <c r="AU419" s="202" t="s">
        <v>84</v>
      </c>
      <c r="AY419" s="19" t="s">
        <v>138</v>
      </c>
      <c r="BE419" s="203">
        <f>IF(N419="základní",J419,0)</f>
        <v>0</v>
      </c>
      <c r="BF419" s="203">
        <f>IF(N419="snížená",J419,0)</f>
        <v>0</v>
      </c>
      <c r="BG419" s="203">
        <f>IF(N419="zákl. přenesená",J419,0)</f>
        <v>0</v>
      </c>
      <c r="BH419" s="203">
        <f>IF(N419="sníž. přenesená",J419,0)</f>
        <v>0</v>
      </c>
      <c r="BI419" s="203">
        <f>IF(N419="nulová",J419,0)</f>
        <v>0</v>
      </c>
      <c r="BJ419" s="19" t="s">
        <v>82</v>
      </c>
      <c r="BK419" s="203">
        <f>ROUND(I419*H419,2)</f>
        <v>0</v>
      </c>
      <c r="BL419" s="19" t="s">
        <v>205</v>
      </c>
      <c r="BM419" s="202" t="s">
        <v>694</v>
      </c>
    </row>
    <row r="420" spans="1:65" s="16" customFormat="1" ht="11.25">
      <c r="B420" s="257"/>
      <c r="C420" s="258"/>
      <c r="D420" s="206" t="s">
        <v>146</v>
      </c>
      <c r="E420" s="259" t="s">
        <v>19</v>
      </c>
      <c r="F420" s="260" t="s">
        <v>591</v>
      </c>
      <c r="G420" s="258"/>
      <c r="H420" s="259" t="s">
        <v>19</v>
      </c>
      <c r="I420" s="261"/>
      <c r="J420" s="258"/>
      <c r="K420" s="258"/>
      <c r="L420" s="262"/>
      <c r="M420" s="263"/>
      <c r="N420" s="264"/>
      <c r="O420" s="264"/>
      <c r="P420" s="264"/>
      <c r="Q420" s="264"/>
      <c r="R420" s="264"/>
      <c r="S420" s="264"/>
      <c r="T420" s="265"/>
      <c r="AT420" s="266" t="s">
        <v>146</v>
      </c>
      <c r="AU420" s="266" t="s">
        <v>84</v>
      </c>
      <c r="AV420" s="16" t="s">
        <v>82</v>
      </c>
      <c r="AW420" s="16" t="s">
        <v>35</v>
      </c>
      <c r="AX420" s="16" t="s">
        <v>74</v>
      </c>
      <c r="AY420" s="266" t="s">
        <v>138</v>
      </c>
    </row>
    <row r="421" spans="1:65" s="13" customFormat="1" ht="11.25">
      <c r="B421" s="204"/>
      <c r="C421" s="205"/>
      <c r="D421" s="206" t="s">
        <v>146</v>
      </c>
      <c r="E421" s="207" t="s">
        <v>19</v>
      </c>
      <c r="F421" s="208" t="s">
        <v>695</v>
      </c>
      <c r="G421" s="205"/>
      <c r="H421" s="209">
        <v>15.8</v>
      </c>
      <c r="I421" s="210"/>
      <c r="J421" s="205"/>
      <c r="K421" s="205"/>
      <c r="L421" s="211"/>
      <c r="M421" s="212"/>
      <c r="N421" s="213"/>
      <c r="O421" s="213"/>
      <c r="P421" s="213"/>
      <c r="Q421" s="213"/>
      <c r="R421" s="213"/>
      <c r="S421" s="213"/>
      <c r="T421" s="214"/>
      <c r="AT421" s="215" t="s">
        <v>146</v>
      </c>
      <c r="AU421" s="215" t="s">
        <v>84</v>
      </c>
      <c r="AV421" s="13" t="s">
        <v>84</v>
      </c>
      <c r="AW421" s="13" t="s">
        <v>35</v>
      </c>
      <c r="AX421" s="13" t="s">
        <v>74</v>
      </c>
      <c r="AY421" s="215" t="s">
        <v>138</v>
      </c>
    </row>
    <row r="422" spans="1:65" s="16" customFormat="1" ht="11.25">
      <c r="B422" s="257"/>
      <c r="C422" s="258"/>
      <c r="D422" s="206" t="s">
        <v>146</v>
      </c>
      <c r="E422" s="259" t="s">
        <v>19</v>
      </c>
      <c r="F422" s="260" t="s">
        <v>529</v>
      </c>
      <c r="G422" s="258"/>
      <c r="H422" s="259" t="s">
        <v>19</v>
      </c>
      <c r="I422" s="261"/>
      <c r="J422" s="258"/>
      <c r="K422" s="258"/>
      <c r="L422" s="262"/>
      <c r="M422" s="263"/>
      <c r="N422" s="264"/>
      <c r="O422" s="264"/>
      <c r="P422" s="264"/>
      <c r="Q422" s="264"/>
      <c r="R422" s="264"/>
      <c r="S422" s="264"/>
      <c r="T422" s="265"/>
      <c r="AT422" s="266" t="s">
        <v>146</v>
      </c>
      <c r="AU422" s="266" t="s">
        <v>84</v>
      </c>
      <c r="AV422" s="16" t="s">
        <v>82</v>
      </c>
      <c r="AW422" s="16" t="s">
        <v>35</v>
      </c>
      <c r="AX422" s="16" t="s">
        <v>74</v>
      </c>
      <c r="AY422" s="266" t="s">
        <v>138</v>
      </c>
    </row>
    <row r="423" spans="1:65" s="13" customFormat="1" ht="11.25">
      <c r="B423" s="204"/>
      <c r="C423" s="205"/>
      <c r="D423" s="206" t="s">
        <v>146</v>
      </c>
      <c r="E423" s="207" t="s">
        <v>19</v>
      </c>
      <c r="F423" s="208" t="s">
        <v>695</v>
      </c>
      <c r="G423" s="205"/>
      <c r="H423" s="209">
        <v>15.8</v>
      </c>
      <c r="I423" s="210"/>
      <c r="J423" s="205"/>
      <c r="K423" s="205"/>
      <c r="L423" s="211"/>
      <c r="M423" s="212"/>
      <c r="N423" s="213"/>
      <c r="O423" s="213"/>
      <c r="P423" s="213"/>
      <c r="Q423" s="213"/>
      <c r="R423" s="213"/>
      <c r="S423" s="213"/>
      <c r="T423" s="214"/>
      <c r="AT423" s="215" t="s">
        <v>146</v>
      </c>
      <c r="AU423" s="215" t="s">
        <v>84</v>
      </c>
      <c r="AV423" s="13" t="s">
        <v>84</v>
      </c>
      <c r="AW423" s="13" t="s">
        <v>35</v>
      </c>
      <c r="AX423" s="13" t="s">
        <v>74</v>
      </c>
      <c r="AY423" s="215" t="s">
        <v>138</v>
      </c>
    </row>
    <row r="424" spans="1:65" s="14" customFormat="1" ht="11.25">
      <c r="B424" s="216"/>
      <c r="C424" s="217"/>
      <c r="D424" s="206" t="s">
        <v>146</v>
      </c>
      <c r="E424" s="218" t="s">
        <v>19</v>
      </c>
      <c r="F424" s="219" t="s">
        <v>150</v>
      </c>
      <c r="G424" s="217"/>
      <c r="H424" s="220">
        <v>31.6</v>
      </c>
      <c r="I424" s="221"/>
      <c r="J424" s="217"/>
      <c r="K424" s="217"/>
      <c r="L424" s="222"/>
      <c r="M424" s="223"/>
      <c r="N424" s="224"/>
      <c r="O424" s="224"/>
      <c r="P424" s="224"/>
      <c r="Q424" s="224"/>
      <c r="R424" s="224"/>
      <c r="S424" s="224"/>
      <c r="T424" s="225"/>
      <c r="AT424" s="226" t="s">
        <v>146</v>
      </c>
      <c r="AU424" s="226" t="s">
        <v>84</v>
      </c>
      <c r="AV424" s="14" t="s">
        <v>144</v>
      </c>
      <c r="AW424" s="14" t="s">
        <v>35</v>
      </c>
      <c r="AX424" s="14" t="s">
        <v>82</v>
      </c>
      <c r="AY424" s="226" t="s">
        <v>138</v>
      </c>
    </row>
    <row r="425" spans="1:65" s="2" customFormat="1" ht="16.5" customHeight="1">
      <c r="A425" s="36"/>
      <c r="B425" s="37"/>
      <c r="C425" s="190" t="s">
        <v>373</v>
      </c>
      <c r="D425" s="190" t="s">
        <v>140</v>
      </c>
      <c r="E425" s="191" t="s">
        <v>696</v>
      </c>
      <c r="F425" s="192" t="s">
        <v>697</v>
      </c>
      <c r="G425" s="193" t="s">
        <v>157</v>
      </c>
      <c r="H425" s="194">
        <v>25</v>
      </c>
      <c r="I425" s="195"/>
      <c r="J425" s="196">
        <f>ROUND(I425*H425,2)</f>
        <v>0</v>
      </c>
      <c r="K425" s="197"/>
      <c r="L425" s="41"/>
      <c r="M425" s="198" t="s">
        <v>19</v>
      </c>
      <c r="N425" s="199" t="s">
        <v>45</v>
      </c>
      <c r="O425" s="66"/>
      <c r="P425" s="200">
        <f>O425*H425</f>
        <v>0</v>
      </c>
      <c r="Q425" s="200">
        <v>4.3400000000000001E-3</v>
      </c>
      <c r="R425" s="200">
        <f>Q425*H425</f>
        <v>0.1085</v>
      </c>
      <c r="S425" s="200">
        <v>0</v>
      </c>
      <c r="T425" s="201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02" t="s">
        <v>205</v>
      </c>
      <c r="AT425" s="202" t="s">
        <v>140</v>
      </c>
      <c r="AU425" s="202" t="s">
        <v>84</v>
      </c>
      <c r="AY425" s="19" t="s">
        <v>138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19" t="s">
        <v>82</v>
      </c>
      <c r="BK425" s="203">
        <f>ROUND(I425*H425,2)</f>
        <v>0</v>
      </c>
      <c r="BL425" s="19" t="s">
        <v>205</v>
      </c>
      <c r="BM425" s="202" t="s">
        <v>698</v>
      </c>
    </row>
    <row r="426" spans="1:65" s="2" customFormat="1" ht="16.5" customHeight="1">
      <c r="A426" s="36"/>
      <c r="B426" s="37"/>
      <c r="C426" s="190" t="s">
        <v>377</v>
      </c>
      <c r="D426" s="190" t="s">
        <v>140</v>
      </c>
      <c r="E426" s="191" t="s">
        <v>699</v>
      </c>
      <c r="F426" s="192" t="s">
        <v>700</v>
      </c>
      <c r="G426" s="193" t="s">
        <v>157</v>
      </c>
      <c r="H426" s="194">
        <v>31.6</v>
      </c>
      <c r="I426" s="195"/>
      <c r="J426" s="196">
        <f>ROUND(I426*H426,2)</f>
        <v>0</v>
      </c>
      <c r="K426" s="197"/>
      <c r="L426" s="41"/>
      <c r="M426" s="198" t="s">
        <v>19</v>
      </c>
      <c r="N426" s="199" t="s">
        <v>45</v>
      </c>
      <c r="O426" s="66"/>
      <c r="P426" s="200">
        <f>O426*H426</f>
        <v>0</v>
      </c>
      <c r="Q426" s="200">
        <v>3.47E-3</v>
      </c>
      <c r="R426" s="200">
        <f>Q426*H426</f>
        <v>0.109652</v>
      </c>
      <c r="S426" s="200">
        <v>0</v>
      </c>
      <c r="T426" s="201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202" t="s">
        <v>205</v>
      </c>
      <c r="AT426" s="202" t="s">
        <v>140</v>
      </c>
      <c r="AU426" s="202" t="s">
        <v>84</v>
      </c>
      <c r="AY426" s="19" t="s">
        <v>138</v>
      </c>
      <c r="BE426" s="203">
        <f>IF(N426="základní",J426,0)</f>
        <v>0</v>
      </c>
      <c r="BF426" s="203">
        <f>IF(N426="snížená",J426,0)</f>
        <v>0</v>
      </c>
      <c r="BG426" s="203">
        <f>IF(N426="zákl. přenesená",J426,0)</f>
        <v>0</v>
      </c>
      <c r="BH426" s="203">
        <f>IF(N426="sníž. přenesená",J426,0)</f>
        <v>0</v>
      </c>
      <c r="BI426" s="203">
        <f>IF(N426="nulová",J426,0)</f>
        <v>0</v>
      </c>
      <c r="BJ426" s="19" t="s">
        <v>82</v>
      </c>
      <c r="BK426" s="203">
        <f>ROUND(I426*H426,2)</f>
        <v>0</v>
      </c>
      <c r="BL426" s="19" t="s">
        <v>205</v>
      </c>
      <c r="BM426" s="202" t="s">
        <v>701</v>
      </c>
    </row>
    <row r="427" spans="1:65" s="16" customFormat="1" ht="11.25">
      <c r="B427" s="257"/>
      <c r="C427" s="258"/>
      <c r="D427" s="206" t="s">
        <v>146</v>
      </c>
      <c r="E427" s="259" t="s">
        <v>19</v>
      </c>
      <c r="F427" s="260" t="s">
        <v>591</v>
      </c>
      <c r="G427" s="258"/>
      <c r="H427" s="259" t="s">
        <v>19</v>
      </c>
      <c r="I427" s="261"/>
      <c r="J427" s="258"/>
      <c r="K427" s="258"/>
      <c r="L427" s="262"/>
      <c r="M427" s="263"/>
      <c r="N427" s="264"/>
      <c r="O427" s="264"/>
      <c r="P427" s="264"/>
      <c r="Q427" s="264"/>
      <c r="R427" s="264"/>
      <c r="S427" s="264"/>
      <c r="T427" s="265"/>
      <c r="AT427" s="266" t="s">
        <v>146</v>
      </c>
      <c r="AU427" s="266" t="s">
        <v>84</v>
      </c>
      <c r="AV427" s="16" t="s">
        <v>82</v>
      </c>
      <c r="AW427" s="16" t="s">
        <v>35</v>
      </c>
      <c r="AX427" s="16" t="s">
        <v>74</v>
      </c>
      <c r="AY427" s="266" t="s">
        <v>138</v>
      </c>
    </row>
    <row r="428" spans="1:65" s="13" customFormat="1" ht="11.25">
      <c r="B428" s="204"/>
      <c r="C428" s="205"/>
      <c r="D428" s="206" t="s">
        <v>146</v>
      </c>
      <c r="E428" s="207" t="s">
        <v>19</v>
      </c>
      <c r="F428" s="208" t="s">
        <v>695</v>
      </c>
      <c r="G428" s="205"/>
      <c r="H428" s="209">
        <v>15.8</v>
      </c>
      <c r="I428" s="210"/>
      <c r="J428" s="205"/>
      <c r="K428" s="205"/>
      <c r="L428" s="211"/>
      <c r="M428" s="212"/>
      <c r="N428" s="213"/>
      <c r="O428" s="213"/>
      <c r="P428" s="213"/>
      <c r="Q428" s="213"/>
      <c r="R428" s="213"/>
      <c r="S428" s="213"/>
      <c r="T428" s="214"/>
      <c r="AT428" s="215" t="s">
        <v>146</v>
      </c>
      <c r="AU428" s="215" t="s">
        <v>84</v>
      </c>
      <c r="AV428" s="13" t="s">
        <v>84</v>
      </c>
      <c r="AW428" s="13" t="s">
        <v>35</v>
      </c>
      <c r="AX428" s="13" t="s">
        <v>74</v>
      </c>
      <c r="AY428" s="215" t="s">
        <v>138</v>
      </c>
    </row>
    <row r="429" spans="1:65" s="16" customFormat="1" ht="11.25">
      <c r="B429" s="257"/>
      <c r="C429" s="258"/>
      <c r="D429" s="206" t="s">
        <v>146</v>
      </c>
      <c r="E429" s="259" t="s">
        <v>19</v>
      </c>
      <c r="F429" s="260" t="s">
        <v>529</v>
      </c>
      <c r="G429" s="258"/>
      <c r="H429" s="259" t="s">
        <v>19</v>
      </c>
      <c r="I429" s="261"/>
      <c r="J429" s="258"/>
      <c r="K429" s="258"/>
      <c r="L429" s="262"/>
      <c r="M429" s="263"/>
      <c r="N429" s="264"/>
      <c r="O429" s="264"/>
      <c r="P429" s="264"/>
      <c r="Q429" s="264"/>
      <c r="R429" s="264"/>
      <c r="S429" s="264"/>
      <c r="T429" s="265"/>
      <c r="AT429" s="266" t="s">
        <v>146</v>
      </c>
      <c r="AU429" s="266" t="s">
        <v>84</v>
      </c>
      <c r="AV429" s="16" t="s">
        <v>82</v>
      </c>
      <c r="AW429" s="16" t="s">
        <v>35</v>
      </c>
      <c r="AX429" s="16" t="s">
        <v>74</v>
      </c>
      <c r="AY429" s="266" t="s">
        <v>138</v>
      </c>
    </row>
    <row r="430" spans="1:65" s="13" customFormat="1" ht="11.25">
      <c r="B430" s="204"/>
      <c r="C430" s="205"/>
      <c r="D430" s="206" t="s">
        <v>146</v>
      </c>
      <c r="E430" s="207" t="s">
        <v>19</v>
      </c>
      <c r="F430" s="208" t="s">
        <v>695</v>
      </c>
      <c r="G430" s="205"/>
      <c r="H430" s="209">
        <v>15.8</v>
      </c>
      <c r="I430" s="210"/>
      <c r="J430" s="205"/>
      <c r="K430" s="205"/>
      <c r="L430" s="211"/>
      <c r="M430" s="212"/>
      <c r="N430" s="213"/>
      <c r="O430" s="213"/>
      <c r="P430" s="213"/>
      <c r="Q430" s="213"/>
      <c r="R430" s="213"/>
      <c r="S430" s="213"/>
      <c r="T430" s="214"/>
      <c r="AT430" s="215" t="s">
        <v>146</v>
      </c>
      <c r="AU430" s="215" t="s">
        <v>84</v>
      </c>
      <c r="AV430" s="13" t="s">
        <v>84</v>
      </c>
      <c r="AW430" s="13" t="s">
        <v>35</v>
      </c>
      <c r="AX430" s="13" t="s">
        <v>74</v>
      </c>
      <c r="AY430" s="215" t="s">
        <v>138</v>
      </c>
    </row>
    <row r="431" spans="1:65" s="14" customFormat="1" ht="11.25">
      <c r="B431" s="216"/>
      <c r="C431" s="217"/>
      <c r="D431" s="206" t="s">
        <v>146</v>
      </c>
      <c r="E431" s="218" t="s">
        <v>19</v>
      </c>
      <c r="F431" s="219" t="s">
        <v>150</v>
      </c>
      <c r="G431" s="217"/>
      <c r="H431" s="220">
        <v>31.6</v>
      </c>
      <c r="I431" s="221"/>
      <c r="J431" s="217"/>
      <c r="K431" s="217"/>
      <c r="L431" s="222"/>
      <c r="M431" s="223"/>
      <c r="N431" s="224"/>
      <c r="O431" s="224"/>
      <c r="P431" s="224"/>
      <c r="Q431" s="224"/>
      <c r="R431" s="224"/>
      <c r="S431" s="224"/>
      <c r="T431" s="225"/>
      <c r="AT431" s="226" t="s">
        <v>146</v>
      </c>
      <c r="AU431" s="226" t="s">
        <v>84</v>
      </c>
      <c r="AV431" s="14" t="s">
        <v>144</v>
      </c>
      <c r="AW431" s="14" t="s">
        <v>35</v>
      </c>
      <c r="AX431" s="14" t="s">
        <v>82</v>
      </c>
      <c r="AY431" s="226" t="s">
        <v>138</v>
      </c>
    </row>
    <row r="432" spans="1:65" s="2" customFormat="1" ht="16.5" customHeight="1">
      <c r="A432" s="36"/>
      <c r="B432" s="37"/>
      <c r="C432" s="190" t="s">
        <v>381</v>
      </c>
      <c r="D432" s="190" t="s">
        <v>140</v>
      </c>
      <c r="E432" s="191" t="s">
        <v>702</v>
      </c>
      <c r="F432" s="192" t="s">
        <v>703</v>
      </c>
      <c r="G432" s="193" t="s">
        <v>157</v>
      </c>
      <c r="H432" s="194">
        <v>26.8</v>
      </c>
      <c r="I432" s="195"/>
      <c r="J432" s="196">
        <f>ROUND(I432*H432,2)</f>
        <v>0</v>
      </c>
      <c r="K432" s="197"/>
      <c r="L432" s="41"/>
      <c r="M432" s="198" t="s">
        <v>19</v>
      </c>
      <c r="N432" s="199" t="s">
        <v>45</v>
      </c>
      <c r="O432" s="66"/>
      <c r="P432" s="200">
        <f>O432*H432</f>
        <v>0</v>
      </c>
      <c r="Q432" s="200">
        <v>0</v>
      </c>
      <c r="R432" s="200">
        <f>Q432*H432</f>
        <v>0</v>
      </c>
      <c r="S432" s="200">
        <v>1.67E-3</v>
      </c>
      <c r="T432" s="201">
        <f>S432*H432</f>
        <v>4.4756000000000004E-2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202" t="s">
        <v>205</v>
      </c>
      <c r="AT432" s="202" t="s">
        <v>140</v>
      </c>
      <c r="AU432" s="202" t="s">
        <v>84</v>
      </c>
      <c r="AY432" s="19" t="s">
        <v>138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19" t="s">
        <v>82</v>
      </c>
      <c r="BK432" s="203">
        <f>ROUND(I432*H432,2)</f>
        <v>0</v>
      </c>
      <c r="BL432" s="19" t="s">
        <v>205</v>
      </c>
      <c r="BM432" s="202" t="s">
        <v>704</v>
      </c>
    </row>
    <row r="433" spans="1:65" s="16" customFormat="1" ht="11.25">
      <c r="B433" s="257"/>
      <c r="C433" s="258"/>
      <c r="D433" s="206" t="s">
        <v>146</v>
      </c>
      <c r="E433" s="259" t="s">
        <v>19</v>
      </c>
      <c r="F433" s="260" t="s">
        <v>591</v>
      </c>
      <c r="G433" s="258"/>
      <c r="H433" s="259" t="s">
        <v>19</v>
      </c>
      <c r="I433" s="261"/>
      <c r="J433" s="258"/>
      <c r="K433" s="258"/>
      <c r="L433" s="262"/>
      <c r="M433" s="263"/>
      <c r="N433" s="264"/>
      <c r="O433" s="264"/>
      <c r="P433" s="264"/>
      <c r="Q433" s="264"/>
      <c r="R433" s="264"/>
      <c r="S433" s="264"/>
      <c r="T433" s="265"/>
      <c r="AT433" s="266" t="s">
        <v>146</v>
      </c>
      <c r="AU433" s="266" t="s">
        <v>84</v>
      </c>
      <c r="AV433" s="16" t="s">
        <v>82</v>
      </c>
      <c r="AW433" s="16" t="s">
        <v>35</v>
      </c>
      <c r="AX433" s="16" t="s">
        <v>74</v>
      </c>
      <c r="AY433" s="266" t="s">
        <v>138</v>
      </c>
    </row>
    <row r="434" spans="1:65" s="13" customFormat="1" ht="11.25">
      <c r="B434" s="204"/>
      <c r="C434" s="205"/>
      <c r="D434" s="206" t="s">
        <v>146</v>
      </c>
      <c r="E434" s="207" t="s">
        <v>19</v>
      </c>
      <c r="F434" s="208" t="s">
        <v>705</v>
      </c>
      <c r="G434" s="205"/>
      <c r="H434" s="209">
        <v>6.4</v>
      </c>
      <c r="I434" s="210"/>
      <c r="J434" s="205"/>
      <c r="K434" s="205"/>
      <c r="L434" s="211"/>
      <c r="M434" s="212"/>
      <c r="N434" s="213"/>
      <c r="O434" s="213"/>
      <c r="P434" s="213"/>
      <c r="Q434" s="213"/>
      <c r="R434" s="213"/>
      <c r="S434" s="213"/>
      <c r="T434" s="214"/>
      <c r="AT434" s="215" t="s">
        <v>146</v>
      </c>
      <c r="AU434" s="215" t="s">
        <v>84</v>
      </c>
      <c r="AV434" s="13" t="s">
        <v>84</v>
      </c>
      <c r="AW434" s="13" t="s">
        <v>35</v>
      </c>
      <c r="AX434" s="13" t="s">
        <v>74</v>
      </c>
      <c r="AY434" s="215" t="s">
        <v>138</v>
      </c>
    </row>
    <row r="435" spans="1:65" s="16" customFormat="1" ht="11.25">
      <c r="B435" s="257"/>
      <c r="C435" s="258"/>
      <c r="D435" s="206" t="s">
        <v>146</v>
      </c>
      <c r="E435" s="259" t="s">
        <v>19</v>
      </c>
      <c r="F435" s="260" t="s">
        <v>519</v>
      </c>
      <c r="G435" s="258"/>
      <c r="H435" s="259" t="s">
        <v>19</v>
      </c>
      <c r="I435" s="261"/>
      <c r="J435" s="258"/>
      <c r="K435" s="258"/>
      <c r="L435" s="262"/>
      <c r="M435" s="263"/>
      <c r="N435" s="264"/>
      <c r="O435" s="264"/>
      <c r="P435" s="264"/>
      <c r="Q435" s="264"/>
      <c r="R435" s="264"/>
      <c r="S435" s="264"/>
      <c r="T435" s="265"/>
      <c r="AT435" s="266" t="s">
        <v>146</v>
      </c>
      <c r="AU435" s="266" t="s">
        <v>84</v>
      </c>
      <c r="AV435" s="16" t="s">
        <v>82</v>
      </c>
      <c r="AW435" s="16" t="s">
        <v>35</v>
      </c>
      <c r="AX435" s="16" t="s">
        <v>74</v>
      </c>
      <c r="AY435" s="266" t="s">
        <v>138</v>
      </c>
    </row>
    <row r="436" spans="1:65" s="13" customFormat="1" ht="11.25">
      <c r="B436" s="204"/>
      <c r="C436" s="205"/>
      <c r="D436" s="206" t="s">
        <v>146</v>
      </c>
      <c r="E436" s="207" t="s">
        <v>19</v>
      </c>
      <c r="F436" s="208" t="s">
        <v>706</v>
      </c>
      <c r="G436" s="205"/>
      <c r="H436" s="209">
        <v>9.4</v>
      </c>
      <c r="I436" s="210"/>
      <c r="J436" s="205"/>
      <c r="K436" s="205"/>
      <c r="L436" s="211"/>
      <c r="M436" s="212"/>
      <c r="N436" s="213"/>
      <c r="O436" s="213"/>
      <c r="P436" s="213"/>
      <c r="Q436" s="213"/>
      <c r="R436" s="213"/>
      <c r="S436" s="213"/>
      <c r="T436" s="214"/>
      <c r="AT436" s="215" t="s">
        <v>146</v>
      </c>
      <c r="AU436" s="215" t="s">
        <v>84</v>
      </c>
      <c r="AV436" s="13" t="s">
        <v>84</v>
      </c>
      <c r="AW436" s="13" t="s">
        <v>35</v>
      </c>
      <c r="AX436" s="13" t="s">
        <v>74</v>
      </c>
      <c r="AY436" s="215" t="s">
        <v>138</v>
      </c>
    </row>
    <row r="437" spans="1:65" s="13" customFormat="1" ht="11.25">
      <c r="B437" s="204"/>
      <c r="C437" s="205"/>
      <c r="D437" s="206" t="s">
        <v>146</v>
      </c>
      <c r="E437" s="207" t="s">
        <v>19</v>
      </c>
      <c r="F437" s="208" t="s">
        <v>707</v>
      </c>
      <c r="G437" s="205"/>
      <c r="H437" s="209">
        <v>1.35</v>
      </c>
      <c r="I437" s="210"/>
      <c r="J437" s="205"/>
      <c r="K437" s="205"/>
      <c r="L437" s="211"/>
      <c r="M437" s="212"/>
      <c r="N437" s="213"/>
      <c r="O437" s="213"/>
      <c r="P437" s="213"/>
      <c r="Q437" s="213"/>
      <c r="R437" s="213"/>
      <c r="S437" s="213"/>
      <c r="T437" s="214"/>
      <c r="AT437" s="215" t="s">
        <v>146</v>
      </c>
      <c r="AU437" s="215" t="s">
        <v>84</v>
      </c>
      <c r="AV437" s="13" t="s">
        <v>84</v>
      </c>
      <c r="AW437" s="13" t="s">
        <v>35</v>
      </c>
      <c r="AX437" s="13" t="s">
        <v>74</v>
      </c>
      <c r="AY437" s="215" t="s">
        <v>138</v>
      </c>
    </row>
    <row r="438" spans="1:65" s="16" customFormat="1" ht="11.25">
      <c r="B438" s="257"/>
      <c r="C438" s="258"/>
      <c r="D438" s="206" t="s">
        <v>146</v>
      </c>
      <c r="E438" s="259" t="s">
        <v>19</v>
      </c>
      <c r="F438" s="260" t="s">
        <v>529</v>
      </c>
      <c r="G438" s="258"/>
      <c r="H438" s="259" t="s">
        <v>19</v>
      </c>
      <c r="I438" s="261"/>
      <c r="J438" s="258"/>
      <c r="K438" s="258"/>
      <c r="L438" s="262"/>
      <c r="M438" s="263"/>
      <c r="N438" s="264"/>
      <c r="O438" s="264"/>
      <c r="P438" s="264"/>
      <c r="Q438" s="264"/>
      <c r="R438" s="264"/>
      <c r="S438" s="264"/>
      <c r="T438" s="265"/>
      <c r="AT438" s="266" t="s">
        <v>146</v>
      </c>
      <c r="AU438" s="266" t="s">
        <v>84</v>
      </c>
      <c r="AV438" s="16" t="s">
        <v>82</v>
      </c>
      <c r="AW438" s="16" t="s">
        <v>35</v>
      </c>
      <c r="AX438" s="16" t="s">
        <v>74</v>
      </c>
      <c r="AY438" s="266" t="s">
        <v>138</v>
      </c>
    </row>
    <row r="439" spans="1:65" s="13" customFormat="1" ht="11.25">
      <c r="B439" s="204"/>
      <c r="C439" s="205"/>
      <c r="D439" s="206" t="s">
        <v>146</v>
      </c>
      <c r="E439" s="207" t="s">
        <v>19</v>
      </c>
      <c r="F439" s="208" t="s">
        <v>708</v>
      </c>
      <c r="G439" s="205"/>
      <c r="H439" s="209">
        <v>9.65</v>
      </c>
      <c r="I439" s="210"/>
      <c r="J439" s="205"/>
      <c r="K439" s="205"/>
      <c r="L439" s="211"/>
      <c r="M439" s="212"/>
      <c r="N439" s="213"/>
      <c r="O439" s="213"/>
      <c r="P439" s="213"/>
      <c r="Q439" s="213"/>
      <c r="R439" s="213"/>
      <c r="S439" s="213"/>
      <c r="T439" s="214"/>
      <c r="AT439" s="215" t="s">
        <v>146</v>
      </c>
      <c r="AU439" s="215" t="s">
        <v>84</v>
      </c>
      <c r="AV439" s="13" t="s">
        <v>84</v>
      </c>
      <c r="AW439" s="13" t="s">
        <v>35</v>
      </c>
      <c r="AX439" s="13" t="s">
        <v>74</v>
      </c>
      <c r="AY439" s="215" t="s">
        <v>138</v>
      </c>
    </row>
    <row r="440" spans="1:65" s="14" customFormat="1" ht="11.25">
      <c r="B440" s="216"/>
      <c r="C440" s="217"/>
      <c r="D440" s="206" t="s">
        <v>146</v>
      </c>
      <c r="E440" s="218" t="s">
        <v>19</v>
      </c>
      <c r="F440" s="219" t="s">
        <v>150</v>
      </c>
      <c r="G440" s="217"/>
      <c r="H440" s="220">
        <v>26.800000000000004</v>
      </c>
      <c r="I440" s="221"/>
      <c r="J440" s="217"/>
      <c r="K440" s="217"/>
      <c r="L440" s="222"/>
      <c r="M440" s="223"/>
      <c r="N440" s="224"/>
      <c r="O440" s="224"/>
      <c r="P440" s="224"/>
      <c r="Q440" s="224"/>
      <c r="R440" s="224"/>
      <c r="S440" s="224"/>
      <c r="T440" s="225"/>
      <c r="AT440" s="226" t="s">
        <v>146</v>
      </c>
      <c r="AU440" s="226" t="s">
        <v>84</v>
      </c>
      <c r="AV440" s="14" t="s">
        <v>144</v>
      </c>
      <c r="AW440" s="14" t="s">
        <v>35</v>
      </c>
      <c r="AX440" s="14" t="s">
        <v>82</v>
      </c>
      <c r="AY440" s="226" t="s">
        <v>138</v>
      </c>
    </row>
    <row r="441" spans="1:65" s="2" customFormat="1" ht="21.75" customHeight="1">
      <c r="A441" s="36"/>
      <c r="B441" s="37"/>
      <c r="C441" s="190" t="s">
        <v>386</v>
      </c>
      <c r="D441" s="190" t="s">
        <v>140</v>
      </c>
      <c r="E441" s="191" t="s">
        <v>709</v>
      </c>
      <c r="F441" s="192" t="s">
        <v>710</v>
      </c>
      <c r="G441" s="193" t="s">
        <v>157</v>
      </c>
      <c r="H441" s="194">
        <v>26.8</v>
      </c>
      <c r="I441" s="195"/>
      <c r="J441" s="196">
        <f>ROUND(I441*H441,2)</f>
        <v>0</v>
      </c>
      <c r="K441" s="197"/>
      <c r="L441" s="41"/>
      <c r="M441" s="198" t="s">
        <v>19</v>
      </c>
      <c r="N441" s="199" t="s">
        <v>45</v>
      </c>
      <c r="O441" s="66"/>
      <c r="P441" s="200">
        <f>O441*H441</f>
        <v>0</v>
      </c>
      <c r="Q441" s="200">
        <v>4.2900000000000004E-3</v>
      </c>
      <c r="R441" s="200">
        <f>Q441*H441</f>
        <v>0.11497200000000002</v>
      </c>
      <c r="S441" s="200">
        <v>0</v>
      </c>
      <c r="T441" s="201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202" t="s">
        <v>205</v>
      </c>
      <c r="AT441" s="202" t="s">
        <v>140</v>
      </c>
      <c r="AU441" s="202" t="s">
        <v>84</v>
      </c>
      <c r="AY441" s="19" t="s">
        <v>138</v>
      </c>
      <c r="BE441" s="203">
        <f>IF(N441="základní",J441,0)</f>
        <v>0</v>
      </c>
      <c r="BF441" s="203">
        <f>IF(N441="snížená",J441,0)</f>
        <v>0</v>
      </c>
      <c r="BG441" s="203">
        <f>IF(N441="zákl. přenesená",J441,0)</f>
        <v>0</v>
      </c>
      <c r="BH441" s="203">
        <f>IF(N441="sníž. přenesená",J441,0)</f>
        <v>0</v>
      </c>
      <c r="BI441" s="203">
        <f>IF(N441="nulová",J441,0)</f>
        <v>0</v>
      </c>
      <c r="BJ441" s="19" t="s">
        <v>82</v>
      </c>
      <c r="BK441" s="203">
        <f>ROUND(I441*H441,2)</f>
        <v>0</v>
      </c>
      <c r="BL441" s="19" t="s">
        <v>205</v>
      </c>
      <c r="BM441" s="202" t="s">
        <v>711</v>
      </c>
    </row>
    <row r="442" spans="1:65" s="16" customFormat="1" ht="11.25">
      <c r="B442" s="257"/>
      <c r="C442" s="258"/>
      <c r="D442" s="206" t="s">
        <v>146</v>
      </c>
      <c r="E442" s="259" t="s">
        <v>19</v>
      </c>
      <c r="F442" s="260" t="s">
        <v>591</v>
      </c>
      <c r="G442" s="258"/>
      <c r="H442" s="259" t="s">
        <v>19</v>
      </c>
      <c r="I442" s="261"/>
      <c r="J442" s="258"/>
      <c r="K442" s="258"/>
      <c r="L442" s="262"/>
      <c r="M442" s="263"/>
      <c r="N442" s="264"/>
      <c r="O442" s="264"/>
      <c r="P442" s="264"/>
      <c r="Q442" s="264"/>
      <c r="R442" s="264"/>
      <c r="S442" s="264"/>
      <c r="T442" s="265"/>
      <c r="AT442" s="266" t="s">
        <v>146</v>
      </c>
      <c r="AU442" s="266" t="s">
        <v>84</v>
      </c>
      <c r="AV442" s="16" t="s">
        <v>82</v>
      </c>
      <c r="AW442" s="16" t="s">
        <v>35</v>
      </c>
      <c r="AX442" s="16" t="s">
        <v>74</v>
      </c>
      <c r="AY442" s="266" t="s">
        <v>138</v>
      </c>
    </row>
    <row r="443" spans="1:65" s="13" customFormat="1" ht="11.25">
      <c r="B443" s="204"/>
      <c r="C443" s="205"/>
      <c r="D443" s="206" t="s">
        <v>146</v>
      </c>
      <c r="E443" s="207" t="s">
        <v>19</v>
      </c>
      <c r="F443" s="208" t="s">
        <v>705</v>
      </c>
      <c r="G443" s="205"/>
      <c r="H443" s="209">
        <v>6.4</v>
      </c>
      <c r="I443" s="210"/>
      <c r="J443" s="205"/>
      <c r="K443" s="205"/>
      <c r="L443" s="211"/>
      <c r="M443" s="212"/>
      <c r="N443" s="213"/>
      <c r="O443" s="213"/>
      <c r="P443" s="213"/>
      <c r="Q443" s="213"/>
      <c r="R443" s="213"/>
      <c r="S443" s="213"/>
      <c r="T443" s="214"/>
      <c r="AT443" s="215" t="s">
        <v>146</v>
      </c>
      <c r="AU443" s="215" t="s">
        <v>84</v>
      </c>
      <c r="AV443" s="13" t="s">
        <v>84</v>
      </c>
      <c r="AW443" s="13" t="s">
        <v>35</v>
      </c>
      <c r="AX443" s="13" t="s">
        <v>74</v>
      </c>
      <c r="AY443" s="215" t="s">
        <v>138</v>
      </c>
    </row>
    <row r="444" spans="1:65" s="16" customFormat="1" ht="11.25">
      <c r="B444" s="257"/>
      <c r="C444" s="258"/>
      <c r="D444" s="206" t="s">
        <v>146</v>
      </c>
      <c r="E444" s="259" t="s">
        <v>19</v>
      </c>
      <c r="F444" s="260" t="s">
        <v>519</v>
      </c>
      <c r="G444" s="258"/>
      <c r="H444" s="259" t="s">
        <v>19</v>
      </c>
      <c r="I444" s="261"/>
      <c r="J444" s="258"/>
      <c r="K444" s="258"/>
      <c r="L444" s="262"/>
      <c r="M444" s="263"/>
      <c r="N444" s="264"/>
      <c r="O444" s="264"/>
      <c r="P444" s="264"/>
      <c r="Q444" s="264"/>
      <c r="R444" s="264"/>
      <c r="S444" s="264"/>
      <c r="T444" s="265"/>
      <c r="AT444" s="266" t="s">
        <v>146</v>
      </c>
      <c r="AU444" s="266" t="s">
        <v>84</v>
      </c>
      <c r="AV444" s="16" t="s">
        <v>82</v>
      </c>
      <c r="AW444" s="16" t="s">
        <v>35</v>
      </c>
      <c r="AX444" s="16" t="s">
        <v>74</v>
      </c>
      <c r="AY444" s="266" t="s">
        <v>138</v>
      </c>
    </row>
    <row r="445" spans="1:65" s="13" customFormat="1" ht="11.25">
      <c r="B445" s="204"/>
      <c r="C445" s="205"/>
      <c r="D445" s="206" t="s">
        <v>146</v>
      </c>
      <c r="E445" s="207" t="s">
        <v>19</v>
      </c>
      <c r="F445" s="208" t="s">
        <v>706</v>
      </c>
      <c r="G445" s="205"/>
      <c r="H445" s="209">
        <v>9.4</v>
      </c>
      <c r="I445" s="210"/>
      <c r="J445" s="205"/>
      <c r="K445" s="205"/>
      <c r="L445" s="211"/>
      <c r="M445" s="212"/>
      <c r="N445" s="213"/>
      <c r="O445" s="213"/>
      <c r="P445" s="213"/>
      <c r="Q445" s="213"/>
      <c r="R445" s="213"/>
      <c r="S445" s="213"/>
      <c r="T445" s="214"/>
      <c r="AT445" s="215" t="s">
        <v>146</v>
      </c>
      <c r="AU445" s="215" t="s">
        <v>84</v>
      </c>
      <c r="AV445" s="13" t="s">
        <v>84</v>
      </c>
      <c r="AW445" s="13" t="s">
        <v>35</v>
      </c>
      <c r="AX445" s="13" t="s">
        <v>74</v>
      </c>
      <c r="AY445" s="215" t="s">
        <v>138</v>
      </c>
    </row>
    <row r="446" spans="1:65" s="13" customFormat="1" ht="11.25">
      <c r="B446" s="204"/>
      <c r="C446" s="205"/>
      <c r="D446" s="206" t="s">
        <v>146</v>
      </c>
      <c r="E446" s="207" t="s">
        <v>19</v>
      </c>
      <c r="F446" s="208" t="s">
        <v>707</v>
      </c>
      <c r="G446" s="205"/>
      <c r="H446" s="209">
        <v>1.35</v>
      </c>
      <c r="I446" s="210"/>
      <c r="J446" s="205"/>
      <c r="K446" s="205"/>
      <c r="L446" s="211"/>
      <c r="M446" s="212"/>
      <c r="N446" s="213"/>
      <c r="O446" s="213"/>
      <c r="P446" s="213"/>
      <c r="Q446" s="213"/>
      <c r="R446" s="213"/>
      <c r="S446" s="213"/>
      <c r="T446" s="214"/>
      <c r="AT446" s="215" t="s">
        <v>146</v>
      </c>
      <c r="AU446" s="215" t="s">
        <v>84</v>
      </c>
      <c r="AV446" s="13" t="s">
        <v>84</v>
      </c>
      <c r="AW446" s="13" t="s">
        <v>35</v>
      </c>
      <c r="AX446" s="13" t="s">
        <v>74</v>
      </c>
      <c r="AY446" s="215" t="s">
        <v>138</v>
      </c>
    </row>
    <row r="447" spans="1:65" s="16" customFormat="1" ht="11.25">
      <c r="B447" s="257"/>
      <c r="C447" s="258"/>
      <c r="D447" s="206" t="s">
        <v>146</v>
      </c>
      <c r="E447" s="259" t="s">
        <v>19</v>
      </c>
      <c r="F447" s="260" t="s">
        <v>529</v>
      </c>
      <c r="G447" s="258"/>
      <c r="H447" s="259" t="s">
        <v>19</v>
      </c>
      <c r="I447" s="261"/>
      <c r="J447" s="258"/>
      <c r="K447" s="258"/>
      <c r="L447" s="262"/>
      <c r="M447" s="263"/>
      <c r="N447" s="264"/>
      <c r="O447" s="264"/>
      <c r="P447" s="264"/>
      <c r="Q447" s="264"/>
      <c r="R447" s="264"/>
      <c r="S447" s="264"/>
      <c r="T447" s="265"/>
      <c r="AT447" s="266" t="s">
        <v>146</v>
      </c>
      <c r="AU447" s="266" t="s">
        <v>84</v>
      </c>
      <c r="AV447" s="16" t="s">
        <v>82</v>
      </c>
      <c r="AW447" s="16" t="s">
        <v>35</v>
      </c>
      <c r="AX447" s="16" t="s">
        <v>74</v>
      </c>
      <c r="AY447" s="266" t="s">
        <v>138</v>
      </c>
    </row>
    <row r="448" spans="1:65" s="13" customFormat="1" ht="11.25">
      <c r="B448" s="204"/>
      <c r="C448" s="205"/>
      <c r="D448" s="206" t="s">
        <v>146</v>
      </c>
      <c r="E448" s="207" t="s">
        <v>19</v>
      </c>
      <c r="F448" s="208" t="s">
        <v>708</v>
      </c>
      <c r="G448" s="205"/>
      <c r="H448" s="209">
        <v>9.65</v>
      </c>
      <c r="I448" s="210"/>
      <c r="J448" s="205"/>
      <c r="K448" s="205"/>
      <c r="L448" s="211"/>
      <c r="M448" s="212"/>
      <c r="N448" s="213"/>
      <c r="O448" s="213"/>
      <c r="P448" s="213"/>
      <c r="Q448" s="213"/>
      <c r="R448" s="213"/>
      <c r="S448" s="213"/>
      <c r="T448" s="214"/>
      <c r="AT448" s="215" t="s">
        <v>146</v>
      </c>
      <c r="AU448" s="215" t="s">
        <v>84</v>
      </c>
      <c r="AV448" s="13" t="s">
        <v>84</v>
      </c>
      <c r="AW448" s="13" t="s">
        <v>35</v>
      </c>
      <c r="AX448" s="13" t="s">
        <v>74</v>
      </c>
      <c r="AY448" s="215" t="s">
        <v>138</v>
      </c>
    </row>
    <row r="449" spans="1:65" s="14" customFormat="1" ht="11.25">
      <c r="B449" s="216"/>
      <c r="C449" s="217"/>
      <c r="D449" s="206" t="s">
        <v>146</v>
      </c>
      <c r="E449" s="218" t="s">
        <v>19</v>
      </c>
      <c r="F449" s="219" t="s">
        <v>150</v>
      </c>
      <c r="G449" s="217"/>
      <c r="H449" s="220">
        <v>26.800000000000004</v>
      </c>
      <c r="I449" s="221"/>
      <c r="J449" s="217"/>
      <c r="K449" s="217"/>
      <c r="L449" s="222"/>
      <c r="M449" s="223"/>
      <c r="N449" s="224"/>
      <c r="O449" s="224"/>
      <c r="P449" s="224"/>
      <c r="Q449" s="224"/>
      <c r="R449" s="224"/>
      <c r="S449" s="224"/>
      <c r="T449" s="225"/>
      <c r="AT449" s="226" t="s">
        <v>146</v>
      </c>
      <c r="AU449" s="226" t="s">
        <v>84</v>
      </c>
      <c r="AV449" s="14" t="s">
        <v>144</v>
      </c>
      <c r="AW449" s="14" t="s">
        <v>35</v>
      </c>
      <c r="AX449" s="14" t="s">
        <v>82</v>
      </c>
      <c r="AY449" s="226" t="s">
        <v>138</v>
      </c>
    </row>
    <row r="450" spans="1:65" s="2" customFormat="1" ht="21.75" customHeight="1">
      <c r="A450" s="36"/>
      <c r="B450" s="37"/>
      <c r="C450" s="190" t="s">
        <v>390</v>
      </c>
      <c r="D450" s="190" t="s">
        <v>140</v>
      </c>
      <c r="E450" s="191" t="s">
        <v>712</v>
      </c>
      <c r="F450" s="192" t="s">
        <v>713</v>
      </c>
      <c r="G450" s="193" t="s">
        <v>239</v>
      </c>
      <c r="H450" s="194">
        <v>4</v>
      </c>
      <c r="I450" s="195"/>
      <c r="J450" s="196">
        <f>ROUND(I450*H450,2)</f>
        <v>0</v>
      </c>
      <c r="K450" s="197"/>
      <c r="L450" s="41"/>
      <c r="M450" s="198" t="s">
        <v>19</v>
      </c>
      <c r="N450" s="199" t="s">
        <v>45</v>
      </c>
      <c r="O450" s="66"/>
      <c r="P450" s="200">
        <f>O450*H450</f>
        <v>0</v>
      </c>
      <c r="Q450" s="200">
        <v>3.7000000000000002E-3</v>
      </c>
      <c r="R450" s="200">
        <f>Q450*H450</f>
        <v>1.4800000000000001E-2</v>
      </c>
      <c r="S450" s="200">
        <v>0</v>
      </c>
      <c r="T450" s="201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202" t="s">
        <v>205</v>
      </c>
      <c r="AT450" s="202" t="s">
        <v>140</v>
      </c>
      <c r="AU450" s="202" t="s">
        <v>84</v>
      </c>
      <c r="AY450" s="19" t="s">
        <v>138</v>
      </c>
      <c r="BE450" s="203">
        <f>IF(N450="základní",J450,0)</f>
        <v>0</v>
      </c>
      <c r="BF450" s="203">
        <f>IF(N450="snížená",J450,0)</f>
        <v>0</v>
      </c>
      <c r="BG450" s="203">
        <f>IF(N450="zákl. přenesená",J450,0)</f>
        <v>0</v>
      </c>
      <c r="BH450" s="203">
        <f>IF(N450="sníž. přenesená",J450,0)</f>
        <v>0</v>
      </c>
      <c r="BI450" s="203">
        <f>IF(N450="nulová",J450,0)</f>
        <v>0</v>
      </c>
      <c r="BJ450" s="19" t="s">
        <v>82</v>
      </c>
      <c r="BK450" s="203">
        <f>ROUND(I450*H450,2)</f>
        <v>0</v>
      </c>
      <c r="BL450" s="19" t="s">
        <v>205</v>
      </c>
      <c r="BM450" s="202" t="s">
        <v>714</v>
      </c>
    </row>
    <row r="451" spans="1:65" s="2" customFormat="1" ht="16.5" customHeight="1">
      <c r="A451" s="36"/>
      <c r="B451" s="37"/>
      <c r="C451" s="190" t="s">
        <v>394</v>
      </c>
      <c r="D451" s="190" t="s">
        <v>140</v>
      </c>
      <c r="E451" s="191" t="s">
        <v>715</v>
      </c>
      <c r="F451" s="192" t="s">
        <v>716</v>
      </c>
      <c r="G451" s="193" t="s">
        <v>157</v>
      </c>
      <c r="H451" s="194">
        <v>13</v>
      </c>
      <c r="I451" s="195"/>
      <c r="J451" s="196">
        <f>ROUND(I451*H451,2)</f>
        <v>0</v>
      </c>
      <c r="K451" s="197"/>
      <c r="L451" s="41"/>
      <c r="M451" s="198" t="s">
        <v>19</v>
      </c>
      <c r="N451" s="199" t="s">
        <v>45</v>
      </c>
      <c r="O451" s="66"/>
      <c r="P451" s="200">
        <f>O451*H451</f>
        <v>0</v>
      </c>
      <c r="Q451" s="200">
        <v>0</v>
      </c>
      <c r="R451" s="200">
        <f>Q451*H451</f>
        <v>0</v>
      </c>
      <c r="S451" s="200">
        <v>2.2300000000000002E-3</v>
      </c>
      <c r="T451" s="201">
        <f>S451*H451</f>
        <v>2.8990000000000002E-2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02" t="s">
        <v>205</v>
      </c>
      <c r="AT451" s="202" t="s">
        <v>140</v>
      </c>
      <c r="AU451" s="202" t="s">
        <v>84</v>
      </c>
      <c r="AY451" s="19" t="s">
        <v>138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19" t="s">
        <v>82</v>
      </c>
      <c r="BK451" s="203">
        <f>ROUND(I451*H451,2)</f>
        <v>0</v>
      </c>
      <c r="BL451" s="19" t="s">
        <v>205</v>
      </c>
      <c r="BM451" s="202" t="s">
        <v>717</v>
      </c>
    </row>
    <row r="452" spans="1:65" s="16" customFormat="1" ht="11.25">
      <c r="B452" s="257"/>
      <c r="C452" s="258"/>
      <c r="D452" s="206" t="s">
        <v>146</v>
      </c>
      <c r="E452" s="259" t="s">
        <v>19</v>
      </c>
      <c r="F452" s="260" t="s">
        <v>591</v>
      </c>
      <c r="G452" s="258"/>
      <c r="H452" s="259" t="s">
        <v>19</v>
      </c>
      <c r="I452" s="261"/>
      <c r="J452" s="258"/>
      <c r="K452" s="258"/>
      <c r="L452" s="262"/>
      <c r="M452" s="263"/>
      <c r="N452" s="264"/>
      <c r="O452" s="264"/>
      <c r="P452" s="264"/>
      <c r="Q452" s="264"/>
      <c r="R452" s="264"/>
      <c r="S452" s="264"/>
      <c r="T452" s="265"/>
      <c r="AT452" s="266" t="s">
        <v>146</v>
      </c>
      <c r="AU452" s="266" t="s">
        <v>84</v>
      </c>
      <c r="AV452" s="16" t="s">
        <v>82</v>
      </c>
      <c r="AW452" s="16" t="s">
        <v>35</v>
      </c>
      <c r="AX452" s="16" t="s">
        <v>74</v>
      </c>
      <c r="AY452" s="266" t="s">
        <v>138</v>
      </c>
    </row>
    <row r="453" spans="1:65" s="13" customFormat="1" ht="11.25">
      <c r="B453" s="204"/>
      <c r="C453" s="205"/>
      <c r="D453" s="206" t="s">
        <v>146</v>
      </c>
      <c r="E453" s="207" t="s">
        <v>19</v>
      </c>
      <c r="F453" s="208" t="s">
        <v>718</v>
      </c>
      <c r="G453" s="205"/>
      <c r="H453" s="209">
        <v>6</v>
      </c>
      <c r="I453" s="210"/>
      <c r="J453" s="205"/>
      <c r="K453" s="205"/>
      <c r="L453" s="211"/>
      <c r="M453" s="212"/>
      <c r="N453" s="213"/>
      <c r="O453" s="213"/>
      <c r="P453" s="213"/>
      <c r="Q453" s="213"/>
      <c r="R453" s="213"/>
      <c r="S453" s="213"/>
      <c r="T453" s="214"/>
      <c r="AT453" s="215" t="s">
        <v>146</v>
      </c>
      <c r="AU453" s="215" t="s">
        <v>84</v>
      </c>
      <c r="AV453" s="13" t="s">
        <v>84</v>
      </c>
      <c r="AW453" s="13" t="s">
        <v>35</v>
      </c>
      <c r="AX453" s="13" t="s">
        <v>74</v>
      </c>
      <c r="AY453" s="215" t="s">
        <v>138</v>
      </c>
    </row>
    <row r="454" spans="1:65" s="16" customFormat="1" ht="11.25">
      <c r="B454" s="257"/>
      <c r="C454" s="258"/>
      <c r="D454" s="206" t="s">
        <v>146</v>
      </c>
      <c r="E454" s="259" t="s">
        <v>19</v>
      </c>
      <c r="F454" s="260" t="s">
        <v>519</v>
      </c>
      <c r="G454" s="258"/>
      <c r="H454" s="259" t="s">
        <v>19</v>
      </c>
      <c r="I454" s="261"/>
      <c r="J454" s="258"/>
      <c r="K454" s="258"/>
      <c r="L454" s="262"/>
      <c r="M454" s="263"/>
      <c r="N454" s="264"/>
      <c r="O454" s="264"/>
      <c r="P454" s="264"/>
      <c r="Q454" s="264"/>
      <c r="R454" s="264"/>
      <c r="S454" s="264"/>
      <c r="T454" s="265"/>
      <c r="AT454" s="266" t="s">
        <v>146</v>
      </c>
      <c r="AU454" s="266" t="s">
        <v>84</v>
      </c>
      <c r="AV454" s="16" t="s">
        <v>82</v>
      </c>
      <c r="AW454" s="16" t="s">
        <v>35</v>
      </c>
      <c r="AX454" s="16" t="s">
        <v>74</v>
      </c>
      <c r="AY454" s="266" t="s">
        <v>138</v>
      </c>
    </row>
    <row r="455" spans="1:65" s="13" customFormat="1" ht="11.25">
      <c r="B455" s="204"/>
      <c r="C455" s="205"/>
      <c r="D455" s="206" t="s">
        <v>146</v>
      </c>
      <c r="E455" s="207" t="s">
        <v>19</v>
      </c>
      <c r="F455" s="208" t="s">
        <v>144</v>
      </c>
      <c r="G455" s="205"/>
      <c r="H455" s="209">
        <v>4</v>
      </c>
      <c r="I455" s="210"/>
      <c r="J455" s="205"/>
      <c r="K455" s="205"/>
      <c r="L455" s="211"/>
      <c r="M455" s="212"/>
      <c r="N455" s="213"/>
      <c r="O455" s="213"/>
      <c r="P455" s="213"/>
      <c r="Q455" s="213"/>
      <c r="R455" s="213"/>
      <c r="S455" s="213"/>
      <c r="T455" s="214"/>
      <c r="AT455" s="215" t="s">
        <v>146</v>
      </c>
      <c r="AU455" s="215" t="s">
        <v>84</v>
      </c>
      <c r="AV455" s="13" t="s">
        <v>84</v>
      </c>
      <c r="AW455" s="13" t="s">
        <v>35</v>
      </c>
      <c r="AX455" s="13" t="s">
        <v>74</v>
      </c>
      <c r="AY455" s="215" t="s">
        <v>138</v>
      </c>
    </row>
    <row r="456" spans="1:65" s="15" customFormat="1" ht="11.25">
      <c r="B456" s="241"/>
      <c r="C456" s="242"/>
      <c r="D456" s="206" t="s">
        <v>146</v>
      </c>
      <c r="E456" s="243" t="s">
        <v>19</v>
      </c>
      <c r="F456" s="244" t="s">
        <v>222</v>
      </c>
      <c r="G456" s="242"/>
      <c r="H456" s="245">
        <v>10</v>
      </c>
      <c r="I456" s="246"/>
      <c r="J456" s="242"/>
      <c r="K456" s="242"/>
      <c r="L456" s="247"/>
      <c r="M456" s="248"/>
      <c r="N456" s="249"/>
      <c r="O456" s="249"/>
      <c r="P456" s="249"/>
      <c r="Q456" s="249"/>
      <c r="R456" s="249"/>
      <c r="S456" s="249"/>
      <c r="T456" s="250"/>
      <c r="AT456" s="251" t="s">
        <v>146</v>
      </c>
      <c r="AU456" s="251" t="s">
        <v>84</v>
      </c>
      <c r="AV456" s="15" t="s">
        <v>154</v>
      </c>
      <c r="AW456" s="15" t="s">
        <v>35</v>
      </c>
      <c r="AX456" s="15" t="s">
        <v>74</v>
      </c>
      <c r="AY456" s="251" t="s">
        <v>138</v>
      </c>
    </row>
    <row r="457" spans="1:65" s="16" customFormat="1" ht="11.25">
      <c r="B457" s="257"/>
      <c r="C457" s="258"/>
      <c r="D457" s="206" t="s">
        <v>146</v>
      </c>
      <c r="E457" s="259" t="s">
        <v>19</v>
      </c>
      <c r="F457" s="260" t="s">
        <v>529</v>
      </c>
      <c r="G457" s="258"/>
      <c r="H457" s="259" t="s">
        <v>19</v>
      </c>
      <c r="I457" s="261"/>
      <c r="J457" s="258"/>
      <c r="K457" s="258"/>
      <c r="L457" s="262"/>
      <c r="M457" s="263"/>
      <c r="N457" s="264"/>
      <c r="O457" s="264"/>
      <c r="P457" s="264"/>
      <c r="Q457" s="264"/>
      <c r="R457" s="264"/>
      <c r="S457" s="264"/>
      <c r="T457" s="265"/>
      <c r="AT457" s="266" t="s">
        <v>146</v>
      </c>
      <c r="AU457" s="266" t="s">
        <v>84</v>
      </c>
      <c r="AV457" s="16" t="s">
        <v>82</v>
      </c>
      <c r="AW457" s="16" t="s">
        <v>35</v>
      </c>
      <c r="AX457" s="16" t="s">
        <v>74</v>
      </c>
      <c r="AY457" s="266" t="s">
        <v>138</v>
      </c>
    </row>
    <row r="458" spans="1:65" s="13" customFormat="1" ht="11.25">
      <c r="B458" s="204"/>
      <c r="C458" s="205"/>
      <c r="D458" s="206" t="s">
        <v>146</v>
      </c>
      <c r="E458" s="207" t="s">
        <v>19</v>
      </c>
      <c r="F458" s="208" t="s">
        <v>719</v>
      </c>
      <c r="G458" s="205"/>
      <c r="H458" s="209">
        <v>3</v>
      </c>
      <c r="I458" s="210"/>
      <c r="J458" s="205"/>
      <c r="K458" s="205"/>
      <c r="L458" s="211"/>
      <c r="M458" s="212"/>
      <c r="N458" s="213"/>
      <c r="O458" s="213"/>
      <c r="P458" s="213"/>
      <c r="Q458" s="213"/>
      <c r="R458" s="213"/>
      <c r="S458" s="213"/>
      <c r="T458" s="214"/>
      <c r="AT458" s="215" t="s">
        <v>146</v>
      </c>
      <c r="AU458" s="215" t="s">
        <v>84</v>
      </c>
      <c r="AV458" s="13" t="s">
        <v>84</v>
      </c>
      <c r="AW458" s="13" t="s">
        <v>35</v>
      </c>
      <c r="AX458" s="13" t="s">
        <v>74</v>
      </c>
      <c r="AY458" s="215" t="s">
        <v>138</v>
      </c>
    </row>
    <row r="459" spans="1:65" s="15" customFormat="1" ht="11.25">
      <c r="B459" s="241"/>
      <c r="C459" s="242"/>
      <c r="D459" s="206" t="s">
        <v>146</v>
      </c>
      <c r="E459" s="243" t="s">
        <v>19</v>
      </c>
      <c r="F459" s="244" t="s">
        <v>222</v>
      </c>
      <c r="G459" s="242"/>
      <c r="H459" s="245">
        <v>3</v>
      </c>
      <c r="I459" s="246"/>
      <c r="J459" s="242"/>
      <c r="K459" s="242"/>
      <c r="L459" s="247"/>
      <c r="M459" s="248"/>
      <c r="N459" s="249"/>
      <c r="O459" s="249"/>
      <c r="P459" s="249"/>
      <c r="Q459" s="249"/>
      <c r="R459" s="249"/>
      <c r="S459" s="249"/>
      <c r="T459" s="250"/>
      <c r="AT459" s="251" t="s">
        <v>146</v>
      </c>
      <c r="AU459" s="251" t="s">
        <v>84</v>
      </c>
      <c r="AV459" s="15" t="s">
        <v>154</v>
      </c>
      <c r="AW459" s="15" t="s">
        <v>35</v>
      </c>
      <c r="AX459" s="15" t="s">
        <v>74</v>
      </c>
      <c r="AY459" s="251" t="s">
        <v>138</v>
      </c>
    </row>
    <row r="460" spans="1:65" s="14" customFormat="1" ht="11.25">
      <c r="B460" s="216"/>
      <c r="C460" s="217"/>
      <c r="D460" s="206" t="s">
        <v>146</v>
      </c>
      <c r="E460" s="218" t="s">
        <v>19</v>
      </c>
      <c r="F460" s="219" t="s">
        <v>150</v>
      </c>
      <c r="G460" s="217"/>
      <c r="H460" s="220">
        <v>13</v>
      </c>
      <c r="I460" s="221"/>
      <c r="J460" s="217"/>
      <c r="K460" s="217"/>
      <c r="L460" s="222"/>
      <c r="M460" s="223"/>
      <c r="N460" s="224"/>
      <c r="O460" s="224"/>
      <c r="P460" s="224"/>
      <c r="Q460" s="224"/>
      <c r="R460" s="224"/>
      <c r="S460" s="224"/>
      <c r="T460" s="225"/>
      <c r="AT460" s="226" t="s">
        <v>146</v>
      </c>
      <c r="AU460" s="226" t="s">
        <v>84</v>
      </c>
      <c r="AV460" s="14" t="s">
        <v>144</v>
      </c>
      <c r="AW460" s="14" t="s">
        <v>35</v>
      </c>
      <c r="AX460" s="14" t="s">
        <v>82</v>
      </c>
      <c r="AY460" s="226" t="s">
        <v>138</v>
      </c>
    </row>
    <row r="461" spans="1:65" s="2" customFormat="1" ht="21.75" customHeight="1">
      <c r="A461" s="36"/>
      <c r="B461" s="37"/>
      <c r="C461" s="190" t="s">
        <v>399</v>
      </c>
      <c r="D461" s="190" t="s">
        <v>140</v>
      </c>
      <c r="E461" s="191" t="s">
        <v>720</v>
      </c>
      <c r="F461" s="192" t="s">
        <v>721</v>
      </c>
      <c r="G461" s="193" t="s">
        <v>157</v>
      </c>
      <c r="H461" s="194">
        <v>13</v>
      </c>
      <c r="I461" s="195"/>
      <c r="J461" s="196">
        <f>ROUND(I461*H461,2)</f>
        <v>0</v>
      </c>
      <c r="K461" s="197"/>
      <c r="L461" s="41"/>
      <c r="M461" s="198" t="s">
        <v>19</v>
      </c>
      <c r="N461" s="199" t="s">
        <v>45</v>
      </c>
      <c r="O461" s="66"/>
      <c r="P461" s="200">
        <f>O461*H461</f>
        <v>0</v>
      </c>
      <c r="Q461" s="200">
        <v>3.5100000000000001E-3</v>
      </c>
      <c r="R461" s="200">
        <f>Q461*H461</f>
        <v>4.5630000000000004E-2</v>
      </c>
      <c r="S461" s="200">
        <v>0</v>
      </c>
      <c r="T461" s="201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202" t="s">
        <v>205</v>
      </c>
      <c r="AT461" s="202" t="s">
        <v>140</v>
      </c>
      <c r="AU461" s="202" t="s">
        <v>84</v>
      </c>
      <c r="AY461" s="19" t="s">
        <v>138</v>
      </c>
      <c r="BE461" s="203">
        <f>IF(N461="základní",J461,0)</f>
        <v>0</v>
      </c>
      <c r="BF461" s="203">
        <f>IF(N461="snížená",J461,0)</f>
        <v>0</v>
      </c>
      <c r="BG461" s="203">
        <f>IF(N461="zákl. přenesená",J461,0)</f>
        <v>0</v>
      </c>
      <c r="BH461" s="203">
        <f>IF(N461="sníž. přenesená",J461,0)</f>
        <v>0</v>
      </c>
      <c r="BI461" s="203">
        <f>IF(N461="nulová",J461,0)</f>
        <v>0</v>
      </c>
      <c r="BJ461" s="19" t="s">
        <v>82</v>
      </c>
      <c r="BK461" s="203">
        <f>ROUND(I461*H461,2)</f>
        <v>0</v>
      </c>
      <c r="BL461" s="19" t="s">
        <v>205</v>
      </c>
      <c r="BM461" s="202" t="s">
        <v>722</v>
      </c>
    </row>
    <row r="462" spans="1:65" s="16" customFormat="1" ht="11.25">
      <c r="B462" s="257"/>
      <c r="C462" s="258"/>
      <c r="D462" s="206" t="s">
        <v>146</v>
      </c>
      <c r="E462" s="259" t="s">
        <v>19</v>
      </c>
      <c r="F462" s="260" t="s">
        <v>591</v>
      </c>
      <c r="G462" s="258"/>
      <c r="H462" s="259" t="s">
        <v>19</v>
      </c>
      <c r="I462" s="261"/>
      <c r="J462" s="258"/>
      <c r="K462" s="258"/>
      <c r="L462" s="262"/>
      <c r="M462" s="263"/>
      <c r="N462" s="264"/>
      <c r="O462" s="264"/>
      <c r="P462" s="264"/>
      <c r="Q462" s="264"/>
      <c r="R462" s="264"/>
      <c r="S462" s="264"/>
      <c r="T462" s="265"/>
      <c r="AT462" s="266" t="s">
        <v>146</v>
      </c>
      <c r="AU462" s="266" t="s">
        <v>84</v>
      </c>
      <c r="AV462" s="16" t="s">
        <v>82</v>
      </c>
      <c r="AW462" s="16" t="s">
        <v>35</v>
      </c>
      <c r="AX462" s="16" t="s">
        <v>74</v>
      </c>
      <c r="AY462" s="266" t="s">
        <v>138</v>
      </c>
    </row>
    <row r="463" spans="1:65" s="13" customFormat="1" ht="11.25">
      <c r="B463" s="204"/>
      <c r="C463" s="205"/>
      <c r="D463" s="206" t="s">
        <v>146</v>
      </c>
      <c r="E463" s="207" t="s">
        <v>19</v>
      </c>
      <c r="F463" s="208" t="s">
        <v>718</v>
      </c>
      <c r="G463" s="205"/>
      <c r="H463" s="209">
        <v>6</v>
      </c>
      <c r="I463" s="210"/>
      <c r="J463" s="205"/>
      <c r="K463" s="205"/>
      <c r="L463" s="211"/>
      <c r="M463" s="212"/>
      <c r="N463" s="213"/>
      <c r="O463" s="213"/>
      <c r="P463" s="213"/>
      <c r="Q463" s="213"/>
      <c r="R463" s="213"/>
      <c r="S463" s="213"/>
      <c r="T463" s="214"/>
      <c r="AT463" s="215" t="s">
        <v>146</v>
      </c>
      <c r="AU463" s="215" t="s">
        <v>84</v>
      </c>
      <c r="AV463" s="13" t="s">
        <v>84</v>
      </c>
      <c r="AW463" s="13" t="s">
        <v>35</v>
      </c>
      <c r="AX463" s="13" t="s">
        <v>74</v>
      </c>
      <c r="AY463" s="215" t="s">
        <v>138</v>
      </c>
    </row>
    <row r="464" spans="1:65" s="16" customFormat="1" ht="11.25">
      <c r="B464" s="257"/>
      <c r="C464" s="258"/>
      <c r="D464" s="206" t="s">
        <v>146</v>
      </c>
      <c r="E464" s="259" t="s">
        <v>19</v>
      </c>
      <c r="F464" s="260" t="s">
        <v>519</v>
      </c>
      <c r="G464" s="258"/>
      <c r="H464" s="259" t="s">
        <v>19</v>
      </c>
      <c r="I464" s="261"/>
      <c r="J464" s="258"/>
      <c r="K464" s="258"/>
      <c r="L464" s="262"/>
      <c r="M464" s="263"/>
      <c r="N464" s="264"/>
      <c r="O464" s="264"/>
      <c r="P464" s="264"/>
      <c r="Q464" s="264"/>
      <c r="R464" s="264"/>
      <c r="S464" s="264"/>
      <c r="T464" s="265"/>
      <c r="AT464" s="266" t="s">
        <v>146</v>
      </c>
      <c r="AU464" s="266" t="s">
        <v>84</v>
      </c>
      <c r="AV464" s="16" t="s">
        <v>82</v>
      </c>
      <c r="AW464" s="16" t="s">
        <v>35</v>
      </c>
      <c r="AX464" s="16" t="s">
        <v>74</v>
      </c>
      <c r="AY464" s="266" t="s">
        <v>138</v>
      </c>
    </row>
    <row r="465" spans="1:65" s="13" customFormat="1" ht="11.25">
      <c r="B465" s="204"/>
      <c r="C465" s="205"/>
      <c r="D465" s="206" t="s">
        <v>146</v>
      </c>
      <c r="E465" s="207" t="s">
        <v>19</v>
      </c>
      <c r="F465" s="208" t="s">
        <v>144</v>
      </c>
      <c r="G465" s="205"/>
      <c r="H465" s="209">
        <v>4</v>
      </c>
      <c r="I465" s="210"/>
      <c r="J465" s="205"/>
      <c r="K465" s="205"/>
      <c r="L465" s="211"/>
      <c r="M465" s="212"/>
      <c r="N465" s="213"/>
      <c r="O465" s="213"/>
      <c r="P465" s="213"/>
      <c r="Q465" s="213"/>
      <c r="R465" s="213"/>
      <c r="S465" s="213"/>
      <c r="T465" s="214"/>
      <c r="AT465" s="215" t="s">
        <v>146</v>
      </c>
      <c r="AU465" s="215" t="s">
        <v>84</v>
      </c>
      <c r="AV465" s="13" t="s">
        <v>84</v>
      </c>
      <c r="AW465" s="13" t="s">
        <v>35</v>
      </c>
      <c r="AX465" s="13" t="s">
        <v>74</v>
      </c>
      <c r="AY465" s="215" t="s">
        <v>138</v>
      </c>
    </row>
    <row r="466" spans="1:65" s="15" customFormat="1" ht="11.25">
      <c r="B466" s="241"/>
      <c r="C466" s="242"/>
      <c r="D466" s="206" t="s">
        <v>146</v>
      </c>
      <c r="E466" s="243" t="s">
        <v>19</v>
      </c>
      <c r="F466" s="244" t="s">
        <v>222</v>
      </c>
      <c r="G466" s="242"/>
      <c r="H466" s="245">
        <v>10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AT466" s="251" t="s">
        <v>146</v>
      </c>
      <c r="AU466" s="251" t="s">
        <v>84</v>
      </c>
      <c r="AV466" s="15" t="s">
        <v>154</v>
      </c>
      <c r="AW466" s="15" t="s">
        <v>35</v>
      </c>
      <c r="AX466" s="15" t="s">
        <v>74</v>
      </c>
      <c r="AY466" s="251" t="s">
        <v>138</v>
      </c>
    </row>
    <row r="467" spans="1:65" s="16" customFormat="1" ht="11.25">
      <c r="B467" s="257"/>
      <c r="C467" s="258"/>
      <c r="D467" s="206" t="s">
        <v>146</v>
      </c>
      <c r="E467" s="259" t="s">
        <v>19</v>
      </c>
      <c r="F467" s="260" t="s">
        <v>529</v>
      </c>
      <c r="G467" s="258"/>
      <c r="H467" s="259" t="s">
        <v>19</v>
      </c>
      <c r="I467" s="261"/>
      <c r="J467" s="258"/>
      <c r="K467" s="258"/>
      <c r="L467" s="262"/>
      <c r="M467" s="263"/>
      <c r="N467" s="264"/>
      <c r="O467" s="264"/>
      <c r="P467" s="264"/>
      <c r="Q467" s="264"/>
      <c r="R467" s="264"/>
      <c r="S467" s="264"/>
      <c r="T467" s="265"/>
      <c r="AT467" s="266" t="s">
        <v>146</v>
      </c>
      <c r="AU467" s="266" t="s">
        <v>84</v>
      </c>
      <c r="AV467" s="16" t="s">
        <v>82</v>
      </c>
      <c r="AW467" s="16" t="s">
        <v>35</v>
      </c>
      <c r="AX467" s="16" t="s">
        <v>74</v>
      </c>
      <c r="AY467" s="266" t="s">
        <v>138</v>
      </c>
    </row>
    <row r="468" spans="1:65" s="13" customFormat="1" ht="11.25">
      <c r="B468" s="204"/>
      <c r="C468" s="205"/>
      <c r="D468" s="206" t="s">
        <v>146</v>
      </c>
      <c r="E468" s="207" t="s">
        <v>19</v>
      </c>
      <c r="F468" s="208" t="s">
        <v>719</v>
      </c>
      <c r="G468" s="205"/>
      <c r="H468" s="209">
        <v>3</v>
      </c>
      <c r="I468" s="210"/>
      <c r="J468" s="205"/>
      <c r="K468" s="205"/>
      <c r="L468" s="211"/>
      <c r="M468" s="212"/>
      <c r="N468" s="213"/>
      <c r="O468" s="213"/>
      <c r="P468" s="213"/>
      <c r="Q468" s="213"/>
      <c r="R468" s="213"/>
      <c r="S468" s="213"/>
      <c r="T468" s="214"/>
      <c r="AT468" s="215" t="s">
        <v>146</v>
      </c>
      <c r="AU468" s="215" t="s">
        <v>84</v>
      </c>
      <c r="AV468" s="13" t="s">
        <v>84</v>
      </c>
      <c r="AW468" s="13" t="s">
        <v>35</v>
      </c>
      <c r="AX468" s="13" t="s">
        <v>74</v>
      </c>
      <c r="AY468" s="215" t="s">
        <v>138</v>
      </c>
    </row>
    <row r="469" spans="1:65" s="14" customFormat="1" ht="11.25">
      <c r="B469" s="216"/>
      <c r="C469" s="217"/>
      <c r="D469" s="206" t="s">
        <v>146</v>
      </c>
      <c r="E469" s="218" t="s">
        <v>19</v>
      </c>
      <c r="F469" s="219" t="s">
        <v>150</v>
      </c>
      <c r="G469" s="217"/>
      <c r="H469" s="220">
        <v>13</v>
      </c>
      <c r="I469" s="221"/>
      <c r="J469" s="217"/>
      <c r="K469" s="217"/>
      <c r="L469" s="222"/>
      <c r="M469" s="223"/>
      <c r="N469" s="224"/>
      <c r="O469" s="224"/>
      <c r="P469" s="224"/>
      <c r="Q469" s="224"/>
      <c r="R469" s="224"/>
      <c r="S469" s="224"/>
      <c r="T469" s="225"/>
      <c r="AT469" s="226" t="s">
        <v>146</v>
      </c>
      <c r="AU469" s="226" t="s">
        <v>84</v>
      </c>
      <c r="AV469" s="14" t="s">
        <v>144</v>
      </c>
      <c r="AW469" s="14" t="s">
        <v>35</v>
      </c>
      <c r="AX469" s="14" t="s">
        <v>82</v>
      </c>
      <c r="AY469" s="226" t="s">
        <v>138</v>
      </c>
    </row>
    <row r="470" spans="1:65" s="2" customFormat="1" ht="21.75" customHeight="1">
      <c r="A470" s="36"/>
      <c r="B470" s="37"/>
      <c r="C470" s="190" t="s">
        <v>405</v>
      </c>
      <c r="D470" s="190" t="s">
        <v>140</v>
      </c>
      <c r="E470" s="191" t="s">
        <v>723</v>
      </c>
      <c r="F470" s="192" t="s">
        <v>724</v>
      </c>
      <c r="G470" s="193" t="s">
        <v>239</v>
      </c>
      <c r="H470" s="194">
        <v>14</v>
      </c>
      <c r="I470" s="195"/>
      <c r="J470" s="196">
        <f>ROUND(I470*H470,2)</f>
        <v>0</v>
      </c>
      <c r="K470" s="197"/>
      <c r="L470" s="41"/>
      <c r="M470" s="198" t="s">
        <v>19</v>
      </c>
      <c r="N470" s="199" t="s">
        <v>45</v>
      </c>
      <c r="O470" s="66"/>
      <c r="P470" s="200">
        <f>O470*H470</f>
        <v>0</v>
      </c>
      <c r="Q470" s="200">
        <v>0</v>
      </c>
      <c r="R470" s="200">
        <f>Q470*H470</f>
        <v>0</v>
      </c>
      <c r="S470" s="200">
        <v>0</v>
      </c>
      <c r="T470" s="201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202" t="s">
        <v>205</v>
      </c>
      <c r="AT470" s="202" t="s">
        <v>140</v>
      </c>
      <c r="AU470" s="202" t="s">
        <v>84</v>
      </c>
      <c r="AY470" s="19" t="s">
        <v>138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19" t="s">
        <v>82</v>
      </c>
      <c r="BK470" s="203">
        <f>ROUND(I470*H470,2)</f>
        <v>0</v>
      </c>
      <c r="BL470" s="19" t="s">
        <v>205</v>
      </c>
      <c r="BM470" s="202" t="s">
        <v>725</v>
      </c>
    </row>
    <row r="471" spans="1:65" s="16" customFormat="1" ht="11.25">
      <c r="B471" s="257"/>
      <c r="C471" s="258"/>
      <c r="D471" s="206" t="s">
        <v>146</v>
      </c>
      <c r="E471" s="259" t="s">
        <v>19</v>
      </c>
      <c r="F471" s="260" t="s">
        <v>726</v>
      </c>
      <c r="G471" s="258"/>
      <c r="H471" s="259" t="s">
        <v>19</v>
      </c>
      <c r="I471" s="261"/>
      <c r="J471" s="258"/>
      <c r="K471" s="258"/>
      <c r="L471" s="262"/>
      <c r="M471" s="263"/>
      <c r="N471" s="264"/>
      <c r="O471" s="264"/>
      <c r="P471" s="264"/>
      <c r="Q471" s="264"/>
      <c r="R471" s="264"/>
      <c r="S471" s="264"/>
      <c r="T471" s="265"/>
      <c r="AT471" s="266" t="s">
        <v>146</v>
      </c>
      <c r="AU471" s="266" t="s">
        <v>84</v>
      </c>
      <c r="AV471" s="16" t="s">
        <v>82</v>
      </c>
      <c r="AW471" s="16" t="s">
        <v>35</v>
      </c>
      <c r="AX471" s="16" t="s">
        <v>74</v>
      </c>
      <c r="AY471" s="266" t="s">
        <v>138</v>
      </c>
    </row>
    <row r="472" spans="1:65" s="13" customFormat="1" ht="11.25">
      <c r="B472" s="204"/>
      <c r="C472" s="205"/>
      <c r="D472" s="206" t="s">
        <v>146</v>
      </c>
      <c r="E472" s="207" t="s">
        <v>19</v>
      </c>
      <c r="F472" s="208" t="s">
        <v>727</v>
      </c>
      <c r="G472" s="205"/>
      <c r="H472" s="209">
        <v>8</v>
      </c>
      <c r="I472" s="210"/>
      <c r="J472" s="205"/>
      <c r="K472" s="205"/>
      <c r="L472" s="211"/>
      <c r="M472" s="212"/>
      <c r="N472" s="213"/>
      <c r="O472" s="213"/>
      <c r="P472" s="213"/>
      <c r="Q472" s="213"/>
      <c r="R472" s="213"/>
      <c r="S472" s="213"/>
      <c r="T472" s="214"/>
      <c r="AT472" s="215" t="s">
        <v>146</v>
      </c>
      <c r="AU472" s="215" t="s">
        <v>84</v>
      </c>
      <c r="AV472" s="13" t="s">
        <v>84</v>
      </c>
      <c r="AW472" s="13" t="s">
        <v>35</v>
      </c>
      <c r="AX472" s="13" t="s">
        <v>74</v>
      </c>
      <c r="AY472" s="215" t="s">
        <v>138</v>
      </c>
    </row>
    <row r="473" spans="1:65" s="16" customFormat="1" ht="11.25">
      <c r="B473" s="257"/>
      <c r="C473" s="258"/>
      <c r="D473" s="206" t="s">
        <v>146</v>
      </c>
      <c r="E473" s="259" t="s">
        <v>19</v>
      </c>
      <c r="F473" s="260" t="s">
        <v>519</v>
      </c>
      <c r="G473" s="258"/>
      <c r="H473" s="259" t="s">
        <v>19</v>
      </c>
      <c r="I473" s="261"/>
      <c r="J473" s="258"/>
      <c r="K473" s="258"/>
      <c r="L473" s="262"/>
      <c r="M473" s="263"/>
      <c r="N473" s="264"/>
      <c r="O473" s="264"/>
      <c r="P473" s="264"/>
      <c r="Q473" s="264"/>
      <c r="R473" s="264"/>
      <c r="S473" s="264"/>
      <c r="T473" s="265"/>
      <c r="AT473" s="266" t="s">
        <v>146</v>
      </c>
      <c r="AU473" s="266" t="s">
        <v>84</v>
      </c>
      <c r="AV473" s="16" t="s">
        <v>82</v>
      </c>
      <c r="AW473" s="16" t="s">
        <v>35</v>
      </c>
      <c r="AX473" s="16" t="s">
        <v>74</v>
      </c>
      <c r="AY473" s="266" t="s">
        <v>138</v>
      </c>
    </row>
    <row r="474" spans="1:65" s="13" customFormat="1" ht="11.25">
      <c r="B474" s="204"/>
      <c r="C474" s="205"/>
      <c r="D474" s="206" t="s">
        <v>146</v>
      </c>
      <c r="E474" s="207" t="s">
        <v>19</v>
      </c>
      <c r="F474" s="208" t="s">
        <v>84</v>
      </c>
      <c r="G474" s="205"/>
      <c r="H474" s="209">
        <v>2</v>
      </c>
      <c r="I474" s="210"/>
      <c r="J474" s="205"/>
      <c r="K474" s="205"/>
      <c r="L474" s="211"/>
      <c r="M474" s="212"/>
      <c r="N474" s="213"/>
      <c r="O474" s="213"/>
      <c r="P474" s="213"/>
      <c r="Q474" s="213"/>
      <c r="R474" s="213"/>
      <c r="S474" s="213"/>
      <c r="T474" s="214"/>
      <c r="AT474" s="215" t="s">
        <v>146</v>
      </c>
      <c r="AU474" s="215" t="s">
        <v>84</v>
      </c>
      <c r="AV474" s="13" t="s">
        <v>84</v>
      </c>
      <c r="AW474" s="13" t="s">
        <v>35</v>
      </c>
      <c r="AX474" s="13" t="s">
        <v>74</v>
      </c>
      <c r="AY474" s="215" t="s">
        <v>138</v>
      </c>
    </row>
    <row r="475" spans="1:65" s="16" customFormat="1" ht="11.25">
      <c r="B475" s="257"/>
      <c r="C475" s="258"/>
      <c r="D475" s="206" t="s">
        <v>146</v>
      </c>
      <c r="E475" s="259" t="s">
        <v>19</v>
      </c>
      <c r="F475" s="260" t="s">
        <v>529</v>
      </c>
      <c r="G475" s="258"/>
      <c r="H475" s="259" t="s">
        <v>19</v>
      </c>
      <c r="I475" s="261"/>
      <c r="J475" s="258"/>
      <c r="K475" s="258"/>
      <c r="L475" s="262"/>
      <c r="M475" s="263"/>
      <c r="N475" s="264"/>
      <c r="O475" s="264"/>
      <c r="P475" s="264"/>
      <c r="Q475" s="264"/>
      <c r="R475" s="264"/>
      <c r="S475" s="264"/>
      <c r="T475" s="265"/>
      <c r="AT475" s="266" t="s">
        <v>146</v>
      </c>
      <c r="AU475" s="266" t="s">
        <v>84</v>
      </c>
      <c r="AV475" s="16" t="s">
        <v>82</v>
      </c>
      <c r="AW475" s="16" t="s">
        <v>35</v>
      </c>
      <c r="AX475" s="16" t="s">
        <v>74</v>
      </c>
      <c r="AY475" s="266" t="s">
        <v>138</v>
      </c>
    </row>
    <row r="476" spans="1:65" s="13" customFormat="1" ht="11.25">
      <c r="B476" s="204"/>
      <c r="C476" s="205"/>
      <c r="D476" s="206" t="s">
        <v>146</v>
      </c>
      <c r="E476" s="207" t="s">
        <v>19</v>
      </c>
      <c r="F476" s="208" t="s">
        <v>728</v>
      </c>
      <c r="G476" s="205"/>
      <c r="H476" s="209">
        <v>4</v>
      </c>
      <c r="I476" s="210"/>
      <c r="J476" s="205"/>
      <c r="K476" s="205"/>
      <c r="L476" s="211"/>
      <c r="M476" s="212"/>
      <c r="N476" s="213"/>
      <c r="O476" s="213"/>
      <c r="P476" s="213"/>
      <c r="Q476" s="213"/>
      <c r="R476" s="213"/>
      <c r="S476" s="213"/>
      <c r="T476" s="214"/>
      <c r="AT476" s="215" t="s">
        <v>146</v>
      </c>
      <c r="AU476" s="215" t="s">
        <v>84</v>
      </c>
      <c r="AV476" s="13" t="s">
        <v>84</v>
      </c>
      <c r="AW476" s="13" t="s">
        <v>35</v>
      </c>
      <c r="AX476" s="13" t="s">
        <v>74</v>
      </c>
      <c r="AY476" s="215" t="s">
        <v>138</v>
      </c>
    </row>
    <row r="477" spans="1:65" s="14" customFormat="1" ht="11.25">
      <c r="B477" s="216"/>
      <c r="C477" s="217"/>
      <c r="D477" s="206" t="s">
        <v>146</v>
      </c>
      <c r="E477" s="218" t="s">
        <v>19</v>
      </c>
      <c r="F477" s="219" t="s">
        <v>150</v>
      </c>
      <c r="G477" s="217"/>
      <c r="H477" s="220">
        <v>14</v>
      </c>
      <c r="I477" s="221"/>
      <c r="J477" s="217"/>
      <c r="K477" s="217"/>
      <c r="L477" s="222"/>
      <c r="M477" s="223"/>
      <c r="N477" s="224"/>
      <c r="O477" s="224"/>
      <c r="P477" s="224"/>
      <c r="Q477" s="224"/>
      <c r="R477" s="224"/>
      <c r="S477" s="224"/>
      <c r="T477" s="225"/>
      <c r="AT477" s="226" t="s">
        <v>146</v>
      </c>
      <c r="AU477" s="226" t="s">
        <v>84</v>
      </c>
      <c r="AV477" s="14" t="s">
        <v>144</v>
      </c>
      <c r="AW477" s="14" t="s">
        <v>35</v>
      </c>
      <c r="AX477" s="14" t="s">
        <v>82</v>
      </c>
      <c r="AY477" s="226" t="s">
        <v>138</v>
      </c>
    </row>
    <row r="478" spans="1:65" s="2" customFormat="1" ht="16.5" customHeight="1">
      <c r="A478" s="36"/>
      <c r="B478" s="37"/>
      <c r="C478" s="190" t="s">
        <v>410</v>
      </c>
      <c r="D478" s="190" t="s">
        <v>140</v>
      </c>
      <c r="E478" s="191" t="s">
        <v>729</v>
      </c>
      <c r="F478" s="192" t="s">
        <v>730</v>
      </c>
      <c r="G478" s="193" t="s">
        <v>157</v>
      </c>
      <c r="H478" s="194">
        <v>18.7</v>
      </c>
      <c r="I478" s="195"/>
      <c r="J478" s="196">
        <f>ROUND(I478*H478,2)</f>
        <v>0</v>
      </c>
      <c r="K478" s="197"/>
      <c r="L478" s="41"/>
      <c r="M478" s="198" t="s">
        <v>19</v>
      </c>
      <c r="N478" s="199" t="s">
        <v>45</v>
      </c>
      <c r="O478" s="66"/>
      <c r="P478" s="200">
        <f>O478*H478</f>
        <v>0</v>
      </c>
      <c r="Q478" s="200">
        <v>0</v>
      </c>
      <c r="R478" s="200">
        <f>Q478*H478</f>
        <v>0</v>
      </c>
      <c r="S478" s="200">
        <v>1.75E-3</v>
      </c>
      <c r="T478" s="201">
        <f>S478*H478</f>
        <v>3.2724999999999997E-2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202" t="s">
        <v>205</v>
      </c>
      <c r="AT478" s="202" t="s">
        <v>140</v>
      </c>
      <c r="AU478" s="202" t="s">
        <v>84</v>
      </c>
      <c r="AY478" s="19" t="s">
        <v>138</v>
      </c>
      <c r="BE478" s="203">
        <f>IF(N478="základní",J478,0)</f>
        <v>0</v>
      </c>
      <c r="BF478" s="203">
        <f>IF(N478="snížená",J478,0)</f>
        <v>0</v>
      </c>
      <c r="BG478" s="203">
        <f>IF(N478="zákl. přenesená",J478,0)</f>
        <v>0</v>
      </c>
      <c r="BH478" s="203">
        <f>IF(N478="sníž. přenesená",J478,0)</f>
        <v>0</v>
      </c>
      <c r="BI478" s="203">
        <f>IF(N478="nulová",J478,0)</f>
        <v>0</v>
      </c>
      <c r="BJ478" s="19" t="s">
        <v>82</v>
      </c>
      <c r="BK478" s="203">
        <f>ROUND(I478*H478,2)</f>
        <v>0</v>
      </c>
      <c r="BL478" s="19" t="s">
        <v>205</v>
      </c>
      <c r="BM478" s="202" t="s">
        <v>731</v>
      </c>
    </row>
    <row r="479" spans="1:65" s="16" customFormat="1" ht="11.25">
      <c r="B479" s="257"/>
      <c r="C479" s="258"/>
      <c r="D479" s="206" t="s">
        <v>146</v>
      </c>
      <c r="E479" s="259" t="s">
        <v>19</v>
      </c>
      <c r="F479" s="260" t="s">
        <v>591</v>
      </c>
      <c r="G479" s="258"/>
      <c r="H479" s="259" t="s">
        <v>19</v>
      </c>
      <c r="I479" s="261"/>
      <c r="J479" s="258"/>
      <c r="K479" s="258"/>
      <c r="L479" s="262"/>
      <c r="M479" s="263"/>
      <c r="N479" s="264"/>
      <c r="O479" s="264"/>
      <c r="P479" s="264"/>
      <c r="Q479" s="264"/>
      <c r="R479" s="264"/>
      <c r="S479" s="264"/>
      <c r="T479" s="265"/>
      <c r="AT479" s="266" t="s">
        <v>146</v>
      </c>
      <c r="AU479" s="266" t="s">
        <v>84</v>
      </c>
      <c r="AV479" s="16" t="s">
        <v>82</v>
      </c>
      <c r="AW479" s="16" t="s">
        <v>35</v>
      </c>
      <c r="AX479" s="16" t="s">
        <v>74</v>
      </c>
      <c r="AY479" s="266" t="s">
        <v>138</v>
      </c>
    </row>
    <row r="480" spans="1:65" s="13" customFormat="1" ht="11.25">
      <c r="B480" s="204"/>
      <c r="C480" s="205"/>
      <c r="D480" s="206" t="s">
        <v>146</v>
      </c>
      <c r="E480" s="207" t="s">
        <v>19</v>
      </c>
      <c r="F480" s="208" t="s">
        <v>732</v>
      </c>
      <c r="G480" s="205"/>
      <c r="H480" s="209">
        <v>9.1999999999999993</v>
      </c>
      <c r="I480" s="210"/>
      <c r="J480" s="205"/>
      <c r="K480" s="205"/>
      <c r="L480" s="211"/>
      <c r="M480" s="212"/>
      <c r="N480" s="213"/>
      <c r="O480" s="213"/>
      <c r="P480" s="213"/>
      <c r="Q480" s="213"/>
      <c r="R480" s="213"/>
      <c r="S480" s="213"/>
      <c r="T480" s="214"/>
      <c r="AT480" s="215" t="s">
        <v>146</v>
      </c>
      <c r="AU480" s="215" t="s">
        <v>84</v>
      </c>
      <c r="AV480" s="13" t="s">
        <v>84</v>
      </c>
      <c r="AW480" s="13" t="s">
        <v>35</v>
      </c>
      <c r="AX480" s="13" t="s">
        <v>74</v>
      </c>
      <c r="AY480" s="215" t="s">
        <v>138</v>
      </c>
    </row>
    <row r="481" spans="1:65" s="16" customFormat="1" ht="11.25">
      <c r="B481" s="257"/>
      <c r="C481" s="258"/>
      <c r="D481" s="206" t="s">
        <v>146</v>
      </c>
      <c r="E481" s="259" t="s">
        <v>19</v>
      </c>
      <c r="F481" s="260" t="s">
        <v>529</v>
      </c>
      <c r="G481" s="258"/>
      <c r="H481" s="259" t="s">
        <v>19</v>
      </c>
      <c r="I481" s="261"/>
      <c r="J481" s="258"/>
      <c r="K481" s="258"/>
      <c r="L481" s="262"/>
      <c r="M481" s="263"/>
      <c r="N481" s="264"/>
      <c r="O481" s="264"/>
      <c r="P481" s="264"/>
      <c r="Q481" s="264"/>
      <c r="R481" s="264"/>
      <c r="S481" s="264"/>
      <c r="T481" s="265"/>
      <c r="AT481" s="266" t="s">
        <v>146</v>
      </c>
      <c r="AU481" s="266" t="s">
        <v>84</v>
      </c>
      <c r="AV481" s="16" t="s">
        <v>82</v>
      </c>
      <c r="AW481" s="16" t="s">
        <v>35</v>
      </c>
      <c r="AX481" s="16" t="s">
        <v>74</v>
      </c>
      <c r="AY481" s="266" t="s">
        <v>138</v>
      </c>
    </row>
    <row r="482" spans="1:65" s="13" customFormat="1" ht="11.25">
      <c r="B482" s="204"/>
      <c r="C482" s="205"/>
      <c r="D482" s="206" t="s">
        <v>146</v>
      </c>
      <c r="E482" s="207" t="s">
        <v>19</v>
      </c>
      <c r="F482" s="208" t="s">
        <v>733</v>
      </c>
      <c r="G482" s="205"/>
      <c r="H482" s="209">
        <v>9.5</v>
      </c>
      <c r="I482" s="210"/>
      <c r="J482" s="205"/>
      <c r="K482" s="205"/>
      <c r="L482" s="211"/>
      <c r="M482" s="212"/>
      <c r="N482" s="213"/>
      <c r="O482" s="213"/>
      <c r="P482" s="213"/>
      <c r="Q482" s="213"/>
      <c r="R482" s="213"/>
      <c r="S482" s="213"/>
      <c r="T482" s="214"/>
      <c r="AT482" s="215" t="s">
        <v>146</v>
      </c>
      <c r="AU482" s="215" t="s">
        <v>84</v>
      </c>
      <c r="AV482" s="13" t="s">
        <v>84</v>
      </c>
      <c r="AW482" s="13" t="s">
        <v>35</v>
      </c>
      <c r="AX482" s="13" t="s">
        <v>74</v>
      </c>
      <c r="AY482" s="215" t="s">
        <v>138</v>
      </c>
    </row>
    <row r="483" spans="1:65" s="14" customFormat="1" ht="11.25">
      <c r="B483" s="216"/>
      <c r="C483" s="217"/>
      <c r="D483" s="206" t="s">
        <v>146</v>
      </c>
      <c r="E483" s="218" t="s">
        <v>19</v>
      </c>
      <c r="F483" s="219" t="s">
        <v>150</v>
      </c>
      <c r="G483" s="217"/>
      <c r="H483" s="220">
        <v>18.7</v>
      </c>
      <c r="I483" s="221"/>
      <c r="J483" s="217"/>
      <c r="K483" s="217"/>
      <c r="L483" s="222"/>
      <c r="M483" s="223"/>
      <c r="N483" s="224"/>
      <c r="O483" s="224"/>
      <c r="P483" s="224"/>
      <c r="Q483" s="224"/>
      <c r="R483" s="224"/>
      <c r="S483" s="224"/>
      <c r="T483" s="225"/>
      <c r="AT483" s="226" t="s">
        <v>146</v>
      </c>
      <c r="AU483" s="226" t="s">
        <v>84</v>
      </c>
      <c r="AV483" s="14" t="s">
        <v>144</v>
      </c>
      <c r="AW483" s="14" t="s">
        <v>35</v>
      </c>
      <c r="AX483" s="14" t="s">
        <v>82</v>
      </c>
      <c r="AY483" s="226" t="s">
        <v>138</v>
      </c>
    </row>
    <row r="484" spans="1:65" s="2" customFormat="1" ht="21.75" customHeight="1">
      <c r="A484" s="36"/>
      <c r="B484" s="37"/>
      <c r="C484" s="190" t="s">
        <v>416</v>
      </c>
      <c r="D484" s="190" t="s">
        <v>140</v>
      </c>
      <c r="E484" s="191" t="s">
        <v>734</v>
      </c>
      <c r="F484" s="192" t="s">
        <v>735</v>
      </c>
      <c r="G484" s="193" t="s">
        <v>157</v>
      </c>
      <c r="H484" s="194">
        <v>9.1999999999999993</v>
      </c>
      <c r="I484" s="195"/>
      <c r="J484" s="196">
        <f>ROUND(I484*H484,2)</f>
        <v>0</v>
      </c>
      <c r="K484" s="197"/>
      <c r="L484" s="41"/>
      <c r="M484" s="198" t="s">
        <v>19</v>
      </c>
      <c r="N484" s="199" t="s">
        <v>45</v>
      </c>
      <c r="O484" s="66"/>
      <c r="P484" s="200">
        <f>O484*H484</f>
        <v>0</v>
      </c>
      <c r="Q484" s="200">
        <v>3.5000000000000001E-3</v>
      </c>
      <c r="R484" s="200">
        <f>Q484*H484</f>
        <v>3.2199999999999999E-2</v>
      </c>
      <c r="S484" s="200">
        <v>0</v>
      </c>
      <c r="T484" s="201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202" t="s">
        <v>205</v>
      </c>
      <c r="AT484" s="202" t="s">
        <v>140</v>
      </c>
      <c r="AU484" s="202" t="s">
        <v>84</v>
      </c>
      <c r="AY484" s="19" t="s">
        <v>138</v>
      </c>
      <c r="BE484" s="203">
        <f>IF(N484="základní",J484,0)</f>
        <v>0</v>
      </c>
      <c r="BF484" s="203">
        <f>IF(N484="snížená",J484,0)</f>
        <v>0</v>
      </c>
      <c r="BG484" s="203">
        <f>IF(N484="zákl. přenesená",J484,0)</f>
        <v>0</v>
      </c>
      <c r="BH484" s="203">
        <f>IF(N484="sníž. přenesená",J484,0)</f>
        <v>0</v>
      </c>
      <c r="BI484" s="203">
        <f>IF(N484="nulová",J484,0)</f>
        <v>0</v>
      </c>
      <c r="BJ484" s="19" t="s">
        <v>82</v>
      </c>
      <c r="BK484" s="203">
        <f>ROUND(I484*H484,2)</f>
        <v>0</v>
      </c>
      <c r="BL484" s="19" t="s">
        <v>205</v>
      </c>
      <c r="BM484" s="202" t="s">
        <v>736</v>
      </c>
    </row>
    <row r="485" spans="1:65" s="16" customFormat="1" ht="11.25">
      <c r="B485" s="257"/>
      <c r="C485" s="258"/>
      <c r="D485" s="206" t="s">
        <v>146</v>
      </c>
      <c r="E485" s="259" t="s">
        <v>19</v>
      </c>
      <c r="F485" s="260" t="s">
        <v>591</v>
      </c>
      <c r="G485" s="258"/>
      <c r="H485" s="259" t="s">
        <v>19</v>
      </c>
      <c r="I485" s="261"/>
      <c r="J485" s="258"/>
      <c r="K485" s="258"/>
      <c r="L485" s="262"/>
      <c r="M485" s="263"/>
      <c r="N485" s="264"/>
      <c r="O485" s="264"/>
      <c r="P485" s="264"/>
      <c r="Q485" s="264"/>
      <c r="R485" s="264"/>
      <c r="S485" s="264"/>
      <c r="T485" s="265"/>
      <c r="AT485" s="266" t="s">
        <v>146</v>
      </c>
      <c r="AU485" s="266" t="s">
        <v>84</v>
      </c>
      <c r="AV485" s="16" t="s">
        <v>82</v>
      </c>
      <c r="AW485" s="16" t="s">
        <v>35</v>
      </c>
      <c r="AX485" s="16" t="s">
        <v>74</v>
      </c>
      <c r="AY485" s="266" t="s">
        <v>138</v>
      </c>
    </row>
    <row r="486" spans="1:65" s="13" customFormat="1" ht="11.25">
      <c r="B486" s="204"/>
      <c r="C486" s="205"/>
      <c r="D486" s="206" t="s">
        <v>146</v>
      </c>
      <c r="E486" s="207" t="s">
        <v>19</v>
      </c>
      <c r="F486" s="208" t="s">
        <v>732</v>
      </c>
      <c r="G486" s="205"/>
      <c r="H486" s="209">
        <v>9.1999999999999993</v>
      </c>
      <c r="I486" s="210"/>
      <c r="J486" s="205"/>
      <c r="K486" s="205"/>
      <c r="L486" s="211"/>
      <c r="M486" s="212"/>
      <c r="N486" s="213"/>
      <c r="O486" s="213"/>
      <c r="P486" s="213"/>
      <c r="Q486" s="213"/>
      <c r="R486" s="213"/>
      <c r="S486" s="213"/>
      <c r="T486" s="214"/>
      <c r="AT486" s="215" t="s">
        <v>146</v>
      </c>
      <c r="AU486" s="215" t="s">
        <v>84</v>
      </c>
      <c r="AV486" s="13" t="s">
        <v>84</v>
      </c>
      <c r="AW486" s="13" t="s">
        <v>35</v>
      </c>
      <c r="AX486" s="13" t="s">
        <v>82</v>
      </c>
      <c r="AY486" s="215" t="s">
        <v>138</v>
      </c>
    </row>
    <row r="487" spans="1:65" s="2" customFormat="1" ht="16.5" customHeight="1">
      <c r="A487" s="36"/>
      <c r="B487" s="37"/>
      <c r="C487" s="190" t="s">
        <v>420</v>
      </c>
      <c r="D487" s="190" t="s">
        <v>140</v>
      </c>
      <c r="E487" s="191" t="s">
        <v>737</v>
      </c>
      <c r="F487" s="192" t="s">
        <v>738</v>
      </c>
      <c r="G487" s="193" t="s">
        <v>157</v>
      </c>
      <c r="H487" s="194">
        <v>8</v>
      </c>
      <c r="I487" s="195"/>
      <c r="J487" s="196">
        <f>ROUND(I487*H487,2)</f>
        <v>0</v>
      </c>
      <c r="K487" s="197"/>
      <c r="L487" s="41"/>
      <c r="M487" s="198" t="s">
        <v>19</v>
      </c>
      <c r="N487" s="199" t="s">
        <v>45</v>
      </c>
      <c r="O487" s="66"/>
      <c r="P487" s="200">
        <f>O487*H487</f>
        <v>0</v>
      </c>
      <c r="Q487" s="200">
        <v>0</v>
      </c>
      <c r="R487" s="200">
        <f>Q487*H487</f>
        <v>0</v>
      </c>
      <c r="S487" s="200">
        <v>1.91E-3</v>
      </c>
      <c r="T487" s="201">
        <f>S487*H487</f>
        <v>1.528E-2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202" t="s">
        <v>205</v>
      </c>
      <c r="AT487" s="202" t="s">
        <v>140</v>
      </c>
      <c r="AU487" s="202" t="s">
        <v>84</v>
      </c>
      <c r="AY487" s="19" t="s">
        <v>138</v>
      </c>
      <c r="BE487" s="203">
        <f>IF(N487="základní",J487,0)</f>
        <v>0</v>
      </c>
      <c r="BF487" s="203">
        <f>IF(N487="snížená",J487,0)</f>
        <v>0</v>
      </c>
      <c r="BG487" s="203">
        <f>IF(N487="zákl. přenesená",J487,0)</f>
        <v>0</v>
      </c>
      <c r="BH487" s="203">
        <f>IF(N487="sníž. přenesená",J487,0)</f>
        <v>0</v>
      </c>
      <c r="BI487" s="203">
        <f>IF(N487="nulová",J487,0)</f>
        <v>0</v>
      </c>
      <c r="BJ487" s="19" t="s">
        <v>82</v>
      </c>
      <c r="BK487" s="203">
        <f>ROUND(I487*H487,2)</f>
        <v>0</v>
      </c>
      <c r="BL487" s="19" t="s">
        <v>205</v>
      </c>
      <c r="BM487" s="202" t="s">
        <v>739</v>
      </c>
    </row>
    <row r="488" spans="1:65" s="16" customFormat="1" ht="11.25">
      <c r="B488" s="257"/>
      <c r="C488" s="258"/>
      <c r="D488" s="206" t="s">
        <v>146</v>
      </c>
      <c r="E488" s="259" t="s">
        <v>19</v>
      </c>
      <c r="F488" s="260" t="s">
        <v>591</v>
      </c>
      <c r="G488" s="258"/>
      <c r="H488" s="259" t="s">
        <v>19</v>
      </c>
      <c r="I488" s="261"/>
      <c r="J488" s="258"/>
      <c r="K488" s="258"/>
      <c r="L488" s="262"/>
      <c r="M488" s="263"/>
      <c r="N488" s="264"/>
      <c r="O488" s="264"/>
      <c r="P488" s="264"/>
      <c r="Q488" s="264"/>
      <c r="R488" s="264"/>
      <c r="S488" s="264"/>
      <c r="T488" s="265"/>
      <c r="AT488" s="266" t="s">
        <v>146</v>
      </c>
      <c r="AU488" s="266" t="s">
        <v>84</v>
      </c>
      <c r="AV488" s="16" t="s">
        <v>82</v>
      </c>
      <c r="AW488" s="16" t="s">
        <v>35</v>
      </c>
      <c r="AX488" s="16" t="s">
        <v>74</v>
      </c>
      <c r="AY488" s="266" t="s">
        <v>138</v>
      </c>
    </row>
    <row r="489" spans="1:65" s="13" customFormat="1" ht="11.25">
      <c r="B489" s="204"/>
      <c r="C489" s="205"/>
      <c r="D489" s="206" t="s">
        <v>146</v>
      </c>
      <c r="E489" s="207" t="s">
        <v>19</v>
      </c>
      <c r="F489" s="208" t="s">
        <v>727</v>
      </c>
      <c r="G489" s="205"/>
      <c r="H489" s="209">
        <v>8</v>
      </c>
      <c r="I489" s="210"/>
      <c r="J489" s="205"/>
      <c r="K489" s="205"/>
      <c r="L489" s="211"/>
      <c r="M489" s="212"/>
      <c r="N489" s="213"/>
      <c r="O489" s="213"/>
      <c r="P489" s="213"/>
      <c r="Q489" s="213"/>
      <c r="R489" s="213"/>
      <c r="S489" s="213"/>
      <c r="T489" s="214"/>
      <c r="AT489" s="215" t="s">
        <v>146</v>
      </c>
      <c r="AU489" s="215" t="s">
        <v>84</v>
      </c>
      <c r="AV489" s="13" t="s">
        <v>84</v>
      </c>
      <c r="AW489" s="13" t="s">
        <v>35</v>
      </c>
      <c r="AX489" s="13" t="s">
        <v>82</v>
      </c>
      <c r="AY489" s="215" t="s">
        <v>138</v>
      </c>
    </row>
    <row r="490" spans="1:65" s="2" customFormat="1" ht="21.75" customHeight="1">
      <c r="A490" s="36"/>
      <c r="B490" s="37"/>
      <c r="C490" s="190" t="s">
        <v>424</v>
      </c>
      <c r="D490" s="190" t="s">
        <v>140</v>
      </c>
      <c r="E490" s="191" t="s">
        <v>740</v>
      </c>
      <c r="F490" s="192" t="s">
        <v>741</v>
      </c>
      <c r="G490" s="193" t="s">
        <v>157</v>
      </c>
      <c r="H490" s="194">
        <v>8</v>
      </c>
      <c r="I490" s="195"/>
      <c r="J490" s="196">
        <f>ROUND(I490*H490,2)</f>
        <v>0</v>
      </c>
      <c r="K490" s="197"/>
      <c r="L490" s="41"/>
      <c r="M490" s="198" t="s">
        <v>19</v>
      </c>
      <c r="N490" s="199" t="s">
        <v>45</v>
      </c>
      <c r="O490" s="66"/>
      <c r="P490" s="200">
        <f>O490*H490</f>
        <v>0</v>
      </c>
      <c r="Q490" s="200">
        <v>4.3699999999999998E-3</v>
      </c>
      <c r="R490" s="200">
        <f>Q490*H490</f>
        <v>3.4959999999999998E-2</v>
      </c>
      <c r="S490" s="200">
        <v>0</v>
      </c>
      <c r="T490" s="201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202" t="s">
        <v>205</v>
      </c>
      <c r="AT490" s="202" t="s">
        <v>140</v>
      </c>
      <c r="AU490" s="202" t="s">
        <v>84</v>
      </c>
      <c r="AY490" s="19" t="s">
        <v>138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19" t="s">
        <v>82</v>
      </c>
      <c r="BK490" s="203">
        <f>ROUND(I490*H490,2)</f>
        <v>0</v>
      </c>
      <c r="BL490" s="19" t="s">
        <v>205</v>
      </c>
      <c r="BM490" s="202" t="s">
        <v>742</v>
      </c>
    </row>
    <row r="491" spans="1:65" s="16" customFormat="1" ht="11.25">
      <c r="B491" s="257"/>
      <c r="C491" s="258"/>
      <c r="D491" s="206" t="s">
        <v>146</v>
      </c>
      <c r="E491" s="259" t="s">
        <v>19</v>
      </c>
      <c r="F491" s="260" t="s">
        <v>591</v>
      </c>
      <c r="G491" s="258"/>
      <c r="H491" s="259" t="s">
        <v>19</v>
      </c>
      <c r="I491" s="261"/>
      <c r="J491" s="258"/>
      <c r="K491" s="258"/>
      <c r="L491" s="262"/>
      <c r="M491" s="263"/>
      <c r="N491" s="264"/>
      <c r="O491" s="264"/>
      <c r="P491" s="264"/>
      <c r="Q491" s="264"/>
      <c r="R491" s="264"/>
      <c r="S491" s="264"/>
      <c r="T491" s="265"/>
      <c r="AT491" s="266" t="s">
        <v>146</v>
      </c>
      <c r="AU491" s="266" t="s">
        <v>84</v>
      </c>
      <c r="AV491" s="16" t="s">
        <v>82</v>
      </c>
      <c r="AW491" s="16" t="s">
        <v>35</v>
      </c>
      <c r="AX491" s="16" t="s">
        <v>74</v>
      </c>
      <c r="AY491" s="266" t="s">
        <v>138</v>
      </c>
    </row>
    <row r="492" spans="1:65" s="13" customFormat="1" ht="11.25">
      <c r="B492" s="204"/>
      <c r="C492" s="205"/>
      <c r="D492" s="206" t="s">
        <v>146</v>
      </c>
      <c r="E492" s="207" t="s">
        <v>19</v>
      </c>
      <c r="F492" s="208" t="s">
        <v>727</v>
      </c>
      <c r="G492" s="205"/>
      <c r="H492" s="209">
        <v>8</v>
      </c>
      <c r="I492" s="210"/>
      <c r="J492" s="205"/>
      <c r="K492" s="205"/>
      <c r="L492" s="211"/>
      <c r="M492" s="212"/>
      <c r="N492" s="213"/>
      <c r="O492" s="213"/>
      <c r="P492" s="213"/>
      <c r="Q492" s="213"/>
      <c r="R492" s="213"/>
      <c r="S492" s="213"/>
      <c r="T492" s="214"/>
      <c r="AT492" s="215" t="s">
        <v>146</v>
      </c>
      <c r="AU492" s="215" t="s">
        <v>84</v>
      </c>
      <c r="AV492" s="13" t="s">
        <v>84</v>
      </c>
      <c r="AW492" s="13" t="s">
        <v>35</v>
      </c>
      <c r="AX492" s="13" t="s">
        <v>82</v>
      </c>
      <c r="AY492" s="215" t="s">
        <v>138</v>
      </c>
    </row>
    <row r="493" spans="1:65" s="2" customFormat="1" ht="16.5" customHeight="1">
      <c r="A493" s="36"/>
      <c r="B493" s="37"/>
      <c r="C493" s="190" t="s">
        <v>429</v>
      </c>
      <c r="D493" s="190" t="s">
        <v>140</v>
      </c>
      <c r="E493" s="191" t="s">
        <v>387</v>
      </c>
      <c r="F493" s="192" t="s">
        <v>388</v>
      </c>
      <c r="G493" s="193" t="s">
        <v>157</v>
      </c>
      <c r="H493" s="194">
        <v>81</v>
      </c>
      <c r="I493" s="195"/>
      <c r="J493" s="196">
        <f>ROUND(I493*H493,2)</f>
        <v>0</v>
      </c>
      <c r="K493" s="197"/>
      <c r="L493" s="41"/>
      <c r="M493" s="198" t="s">
        <v>19</v>
      </c>
      <c r="N493" s="199" t="s">
        <v>45</v>
      </c>
      <c r="O493" s="66"/>
      <c r="P493" s="200">
        <f>O493*H493</f>
        <v>0</v>
      </c>
      <c r="Q493" s="200">
        <v>1.6900000000000001E-3</v>
      </c>
      <c r="R493" s="200">
        <f>Q493*H493</f>
        <v>0.13689000000000001</v>
      </c>
      <c r="S493" s="200">
        <v>0</v>
      </c>
      <c r="T493" s="201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202" t="s">
        <v>205</v>
      </c>
      <c r="AT493" s="202" t="s">
        <v>140</v>
      </c>
      <c r="AU493" s="202" t="s">
        <v>84</v>
      </c>
      <c r="AY493" s="19" t="s">
        <v>138</v>
      </c>
      <c r="BE493" s="203">
        <f>IF(N493="základní",J493,0)</f>
        <v>0</v>
      </c>
      <c r="BF493" s="203">
        <f>IF(N493="snížená",J493,0)</f>
        <v>0</v>
      </c>
      <c r="BG493" s="203">
        <f>IF(N493="zákl. přenesená",J493,0)</f>
        <v>0</v>
      </c>
      <c r="BH493" s="203">
        <f>IF(N493="sníž. přenesená",J493,0)</f>
        <v>0</v>
      </c>
      <c r="BI493" s="203">
        <f>IF(N493="nulová",J493,0)</f>
        <v>0</v>
      </c>
      <c r="BJ493" s="19" t="s">
        <v>82</v>
      </c>
      <c r="BK493" s="203">
        <f>ROUND(I493*H493,2)</f>
        <v>0</v>
      </c>
      <c r="BL493" s="19" t="s">
        <v>205</v>
      </c>
      <c r="BM493" s="202" t="s">
        <v>743</v>
      </c>
    </row>
    <row r="494" spans="1:65" s="13" customFormat="1" ht="11.25">
      <c r="B494" s="204"/>
      <c r="C494" s="205"/>
      <c r="D494" s="206" t="s">
        <v>146</v>
      </c>
      <c r="E494" s="207" t="s">
        <v>19</v>
      </c>
      <c r="F494" s="208" t="s">
        <v>744</v>
      </c>
      <c r="G494" s="205"/>
      <c r="H494" s="209">
        <v>37.299999999999997</v>
      </c>
      <c r="I494" s="210"/>
      <c r="J494" s="205"/>
      <c r="K494" s="205"/>
      <c r="L494" s="211"/>
      <c r="M494" s="212"/>
      <c r="N494" s="213"/>
      <c r="O494" s="213"/>
      <c r="P494" s="213"/>
      <c r="Q494" s="213"/>
      <c r="R494" s="213"/>
      <c r="S494" s="213"/>
      <c r="T494" s="214"/>
      <c r="AT494" s="215" t="s">
        <v>146</v>
      </c>
      <c r="AU494" s="215" t="s">
        <v>84</v>
      </c>
      <c r="AV494" s="13" t="s">
        <v>84</v>
      </c>
      <c r="AW494" s="13" t="s">
        <v>35</v>
      </c>
      <c r="AX494" s="13" t="s">
        <v>74</v>
      </c>
      <c r="AY494" s="215" t="s">
        <v>138</v>
      </c>
    </row>
    <row r="495" spans="1:65" s="13" customFormat="1" ht="11.25">
      <c r="B495" s="204"/>
      <c r="C495" s="205"/>
      <c r="D495" s="206" t="s">
        <v>146</v>
      </c>
      <c r="E495" s="207" t="s">
        <v>19</v>
      </c>
      <c r="F495" s="208" t="s">
        <v>745</v>
      </c>
      <c r="G495" s="205"/>
      <c r="H495" s="209">
        <v>12.7</v>
      </c>
      <c r="I495" s="210"/>
      <c r="J495" s="205"/>
      <c r="K495" s="205"/>
      <c r="L495" s="211"/>
      <c r="M495" s="212"/>
      <c r="N495" s="213"/>
      <c r="O495" s="213"/>
      <c r="P495" s="213"/>
      <c r="Q495" s="213"/>
      <c r="R495" s="213"/>
      <c r="S495" s="213"/>
      <c r="T495" s="214"/>
      <c r="AT495" s="215" t="s">
        <v>146</v>
      </c>
      <c r="AU495" s="215" t="s">
        <v>84</v>
      </c>
      <c r="AV495" s="13" t="s">
        <v>84</v>
      </c>
      <c r="AW495" s="13" t="s">
        <v>35</v>
      </c>
      <c r="AX495" s="13" t="s">
        <v>74</v>
      </c>
      <c r="AY495" s="215" t="s">
        <v>138</v>
      </c>
    </row>
    <row r="496" spans="1:65" s="13" customFormat="1" ht="11.25">
      <c r="B496" s="204"/>
      <c r="C496" s="205"/>
      <c r="D496" s="206" t="s">
        <v>146</v>
      </c>
      <c r="E496" s="207" t="s">
        <v>19</v>
      </c>
      <c r="F496" s="208" t="s">
        <v>746</v>
      </c>
      <c r="G496" s="205"/>
      <c r="H496" s="209">
        <v>31</v>
      </c>
      <c r="I496" s="210"/>
      <c r="J496" s="205"/>
      <c r="K496" s="205"/>
      <c r="L496" s="211"/>
      <c r="M496" s="212"/>
      <c r="N496" s="213"/>
      <c r="O496" s="213"/>
      <c r="P496" s="213"/>
      <c r="Q496" s="213"/>
      <c r="R496" s="213"/>
      <c r="S496" s="213"/>
      <c r="T496" s="214"/>
      <c r="AT496" s="215" t="s">
        <v>146</v>
      </c>
      <c r="AU496" s="215" t="s">
        <v>84</v>
      </c>
      <c r="AV496" s="13" t="s">
        <v>84</v>
      </c>
      <c r="AW496" s="13" t="s">
        <v>35</v>
      </c>
      <c r="AX496" s="13" t="s">
        <v>74</v>
      </c>
      <c r="AY496" s="215" t="s">
        <v>138</v>
      </c>
    </row>
    <row r="497" spans="1:65" s="14" customFormat="1" ht="11.25">
      <c r="B497" s="216"/>
      <c r="C497" s="217"/>
      <c r="D497" s="206" t="s">
        <v>146</v>
      </c>
      <c r="E497" s="218" t="s">
        <v>19</v>
      </c>
      <c r="F497" s="219" t="s">
        <v>150</v>
      </c>
      <c r="G497" s="217"/>
      <c r="H497" s="220">
        <v>81</v>
      </c>
      <c r="I497" s="221"/>
      <c r="J497" s="217"/>
      <c r="K497" s="217"/>
      <c r="L497" s="222"/>
      <c r="M497" s="223"/>
      <c r="N497" s="224"/>
      <c r="O497" s="224"/>
      <c r="P497" s="224"/>
      <c r="Q497" s="224"/>
      <c r="R497" s="224"/>
      <c r="S497" s="224"/>
      <c r="T497" s="225"/>
      <c r="AT497" s="226" t="s">
        <v>146</v>
      </c>
      <c r="AU497" s="226" t="s">
        <v>84</v>
      </c>
      <c r="AV497" s="14" t="s">
        <v>144</v>
      </c>
      <c r="AW497" s="14" t="s">
        <v>35</v>
      </c>
      <c r="AX497" s="14" t="s">
        <v>82</v>
      </c>
      <c r="AY497" s="226" t="s">
        <v>138</v>
      </c>
    </row>
    <row r="498" spans="1:65" s="2" customFormat="1" ht="21.75" customHeight="1">
      <c r="A498" s="36"/>
      <c r="B498" s="37"/>
      <c r="C498" s="190" t="s">
        <v>433</v>
      </c>
      <c r="D498" s="190" t="s">
        <v>140</v>
      </c>
      <c r="E498" s="191" t="s">
        <v>391</v>
      </c>
      <c r="F498" s="192" t="s">
        <v>392</v>
      </c>
      <c r="G498" s="193" t="s">
        <v>239</v>
      </c>
      <c r="H498" s="194">
        <v>7</v>
      </c>
      <c r="I498" s="195"/>
      <c r="J498" s="196">
        <f>ROUND(I498*H498,2)</f>
        <v>0</v>
      </c>
      <c r="K498" s="197"/>
      <c r="L498" s="41"/>
      <c r="M498" s="198" t="s">
        <v>19</v>
      </c>
      <c r="N498" s="199" t="s">
        <v>45</v>
      </c>
      <c r="O498" s="66"/>
      <c r="P498" s="200">
        <f>O498*H498</f>
        <v>0</v>
      </c>
      <c r="Q498" s="200">
        <v>3.6000000000000002E-4</v>
      </c>
      <c r="R498" s="200">
        <f>Q498*H498</f>
        <v>2.5200000000000001E-3</v>
      </c>
      <c r="S498" s="200">
        <v>0</v>
      </c>
      <c r="T498" s="201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202" t="s">
        <v>205</v>
      </c>
      <c r="AT498" s="202" t="s">
        <v>140</v>
      </c>
      <c r="AU498" s="202" t="s">
        <v>84</v>
      </c>
      <c r="AY498" s="19" t="s">
        <v>138</v>
      </c>
      <c r="BE498" s="203">
        <f>IF(N498="základní",J498,0)</f>
        <v>0</v>
      </c>
      <c r="BF498" s="203">
        <f>IF(N498="snížená",J498,0)</f>
        <v>0</v>
      </c>
      <c r="BG498" s="203">
        <f>IF(N498="zákl. přenesená",J498,0)</f>
        <v>0</v>
      </c>
      <c r="BH498" s="203">
        <f>IF(N498="sníž. přenesená",J498,0)</f>
        <v>0</v>
      </c>
      <c r="BI498" s="203">
        <f>IF(N498="nulová",J498,0)</f>
        <v>0</v>
      </c>
      <c r="BJ498" s="19" t="s">
        <v>82</v>
      </c>
      <c r="BK498" s="203">
        <f>ROUND(I498*H498,2)</f>
        <v>0</v>
      </c>
      <c r="BL498" s="19" t="s">
        <v>205</v>
      </c>
      <c r="BM498" s="202" t="s">
        <v>747</v>
      </c>
    </row>
    <row r="499" spans="1:65" s="2" customFormat="1" ht="21.75" customHeight="1">
      <c r="A499" s="36"/>
      <c r="B499" s="37"/>
      <c r="C499" s="190" t="s">
        <v>439</v>
      </c>
      <c r="D499" s="190" t="s">
        <v>140</v>
      </c>
      <c r="E499" s="191" t="s">
        <v>395</v>
      </c>
      <c r="F499" s="192" t="s">
        <v>396</v>
      </c>
      <c r="G499" s="193" t="s">
        <v>157</v>
      </c>
      <c r="H499" s="194">
        <v>49</v>
      </c>
      <c r="I499" s="195"/>
      <c r="J499" s="196">
        <f>ROUND(I499*H499,2)</f>
        <v>0</v>
      </c>
      <c r="K499" s="197"/>
      <c r="L499" s="41"/>
      <c r="M499" s="198" t="s">
        <v>19</v>
      </c>
      <c r="N499" s="199" t="s">
        <v>45</v>
      </c>
      <c r="O499" s="66"/>
      <c r="P499" s="200">
        <f>O499*H499</f>
        <v>0</v>
      </c>
      <c r="Q499" s="200">
        <v>2.1700000000000001E-3</v>
      </c>
      <c r="R499" s="200">
        <f>Q499*H499</f>
        <v>0.10633000000000001</v>
      </c>
      <c r="S499" s="200">
        <v>0</v>
      </c>
      <c r="T499" s="201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202" t="s">
        <v>205</v>
      </c>
      <c r="AT499" s="202" t="s">
        <v>140</v>
      </c>
      <c r="AU499" s="202" t="s">
        <v>84</v>
      </c>
      <c r="AY499" s="19" t="s">
        <v>138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19" t="s">
        <v>82</v>
      </c>
      <c r="BK499" s="203">
        <f>ROUND(I499*H499,2)</f>
        <v>0</v>
      </c>
      <c r="BL499" s="19" t="s">
        <v>205</v>
      </c>
      <c r="BM499" s="202" t="s">
        <v>748</v>
      </c>
    </row>
    <row r="500" spans="1:65" s="13" customFormat="1" ht="11.25">
      <c r="B500" s="204"/>
      <c r="C500" s="205"/>
      <c r="D500" s="206" t="s">
        <v>146</v>
      </c>
      <c r="E500" s="207" t="s">
        <v>19</v>
      </c>
      <c r="F500" s="208" t="s">
        <v>749</v>
      </c>
      <c r="G500" s="205"/>
      <c r="H500" s="209">
        <v>15</v>
      </c>
      <c r="I500" s="210"/>
      <c r="J500" s="205"/>
      <c r="K500" s="205"/>
      <c r="L500" s="211"/>
      <c r="M500" s="212"/>
      <c r="N500" s="213"/>
      <c r="O500" s="213"/>
      <c r="P500" s="213"/>
      <c r="Q500" s="213"/>
      <c r="R500" s="213"/>
      <c r="S500" s="213"/>
      <c r="T500" s="214"/>
      <c r="AT500" s="215" t="s">
        <v>146</v>
      </c>
      <c r="AU500" s="215" t="s">
        <v>84</v>
      </c>
      <c r="AV500" s="13" t="s">
        <v>84</v>
      </c>
      <c r="AW500" s="13" t="s">
        <v>35</v>
      </c>
      <c r="AX500" s="13" t="s">
        <v>74</v>
      </c>
      <c r="AY500" s="215" t="s">
        <v>138</v>
      </c>
    </row>
    <row r="501" spans="1:65" s="13" customFormat="1" ht="11.25">
      <c r="B501" s="204"/>
      <c r="C501" s="205"/>
      <c r="D501" s="206" t="s">
        <v>146</v>
      </c>
      <c r="E501" s="207" t="s">
        <v>19</v>
      </c>
      <c r="F501" s="208" t="s">
        <v>750</v>
      </c>
      <c r="G501" s="205"/>
      <c r="H501" s="209">
        <v>22</v>
      </c>
      <c r="I501" s="210"/>
      <c r="J501" s="205"/>
      <c r="K501" s="205"/>
      <c r="L501" s="211"/>
      <c r="M501" s="212"/>
      <c r="N501" s="213"/>
      <c r="O501" s="213"/>
      <c r="P501" s="213"/>
      <c r="Q501" s="213"/>
      <c r="R501" s="213"/>
      <c r="S501" s="213"/>
      <c r="T501" s="214"/>
      <c r="AT501" s="215" t="s">
        <v>146</v>
      </c>
      <c r="AU501" s="215" t="s">
        <v>84</v>
      </c>
      <c r="AV501" s="13" t="s">
        <v>84</v>
      </c>
      <c r="AW501" s="13" t="s">
        <v>35</v>
      </c>
      <c r="AX501" s="13" t="s">
        <v>74</v>
      </c>
      <c r="AY501" s="215" t="s">
        <v>138</v>
      </c>
    </row>
    <row r="502" spans="1:65" s="13" customFormat="1" ht="11.25">
      <c r="B502" s="204"/>
      <c r="C502" s="205"/>
      <c r="D502" s="206" t="s">
        <v>146</v>
      </c>
      <c r="E502" s="207" t="s">
        <v>19</v>
      </c>
      <c r="F502" s="208" t="s">
        <v>751</v>
      </c>
      <c r="G502" s="205"/>
      <c r="H502" s="209">
        <v>12</v>
      </c>
      <c r="I502" s="210"/>
      <c r="J502" s="205"/>
      <c r="K502" s="205"/>
      <c r="L502" s="211"/>
      <c r="M502" s="212"/>
      <c r="N502" s="213"/>
      <c r="O502" s="213"/>
      <c r="P502" s="213"/>
      <c r="Q502" s="213"/>
      <c r="R502" s="213"/>
      <c r="S502" s="213"/>
      <c r="T502" s="214"/>
      <c r="AT502" s="215" t="s">
        <v>146</v>
      </c>
      <c r="AU502" s="215" t="s">
        <v>84</v>
      </c>
      <c r="AV502" s="13" t="s">
        <v>84</v>
      </c>
      <c r="AW502" s="13" t="s">
        <v>35</v>
      </c>
      <c r="AX502" s="13" t="s">
        <v>74</v>
      </c>
      <c r="AY502" s="215" t="s">
        <v>138</v>
      </c>
    </row>
    <row r="503" spans="1:65" s="14" customFormat="1" ht="11.25">
      <c r="B503" s="216"/>
      <c r="C503" s="217"/>
      <c r="D503" s="206" t="s">
        <v>146</v>
      </c>
      <c r="E503" s="218" t="s">
        <v>19</v>
      </c>
      <c r="F503" s="219" t="s">
        <v>150</v>
      </c>
      <c r="G503" s="217"/>
      <c r="H503" s="220">
        <v>49</v>
      </c>
      <c r="I503" s="221"/>
      <c r="J503" s="217"/>
      <c r="K503" s="217"/>
      <c r="L503" s="222"/>
      <c r="M503" s="223"/>
      <c r="N503" s="224"/>
      <c r="O503" s="224"/>
      <c r="P503" s="224"/>
      <c r="Q503" s="224"/>
      <c r="R503" s="224"/>
      <c r="S503" s="224"/>
      <c r="T503" s="225"/>
      <c r="AT503" s="226" t="s">
        <v>146</v>
      </c>
      <c r="AU503" s="226" t="s">
        <v>84</v>
      </c>
      <c r="AV503" s="14" t="s">
        <v>144</v>
      </c>
      <c r="AW503" s="14" t="s">
        <v>35</v>
      </c>
      <c r="AX503" s="14" t="s">
        <v>82</v>
      </c>
      <c r="AY503" s="226" t="s">
        <v>138</v>
      </c>
    </row>
    <row r="504" spans="1:65" s="2" customFormat="1" ht="21.75" customHeight="1">
      <c r="A504" s="36"/>
      <c r="B504" s="37"/>
      <c r="C504" s="190" t="s">
        <v>447</v>
      </c>
      <c r="D504" s="190" t="s">
        <v>140</v>
      </c>
      <c r="E504" s="191" t="s">
        <v>752</v>
      </c>
      <c r="F504" s="192" t="s">
        <v>753</v>
      </c>
      <c r="G504" s="193" t="s">
        <v>299</v>
      </c>
      <c r="H504" s="252"/>
      <c r="I504" s="195"/>
      <c r="J504" s="196">
        <f>ROUND(I504*H504,2)</f>
        <v>0</v>
      </c>
      <c r="K504" s="197"/>
      <c r="L504" s="41"/>
      <c r="M504" s="198" t="s">
        <v>19</v>
      </c>
      <c r="N504" s="199" t="s">
        <v>45</v>
      </c>
      <c r="O504" s="66"/>
      <c r="P504" s="200">
        <f>O504*H504</f>
        <v>0</v>
      </c>
      <c r="Q504" s="200">
        <v>0</v>
      </c>
      <c r="R504" s="200">
        <f>Q504*H504</f>
        <v>0</v>
      </c>
      <c r="S504" s="200">
        <v>0</v>
      </c>
      <c r="T504" s="201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202" t="s">
        <v>205</v>
      </c>
      <c r="AT504" s="202" t="s">
        <v>140</v>
      </c>
      <c r="AU504" s="202" t="s">
        <v>84</v>
      </c>
      <c r="AY504" s="19" t="s">
        <v>138</v>
      </c>
      <c r="BE504" s="203">
        <f>IF(N504="základní",J504,0)</f>
        <v>0</v>
      </c>
      <c r="BF504" s="203">
        <f>IF(N504="snížená",J504,0)</f>
        <v>0</v>
      </c>
      <c r="BG504" s="203">
        <f>IF(N504="zákl. přenesená",J504,0)</f>
        <v>0</v>
      </c>
      <c r="BH504" s="203">
        <f>IF(N504="sníž. přenesená",J504,0)</f>
        <v>0</v>
      </c>
      <c r="BI504" s="203">
        <f>IF(N504="nulová",J504,0)</f>
        <v>0</v>
      </c>
      <c r="BJ504" s="19" t="s">
        <v>82</v>
      </c>
      <c r="BK504" s="203">
        <f>ROUND(I504*H504,2)</f>
        <v>0</v>
      </c>
      <c r="BL504" s="19" t="s">
        <v>205</v>
      </c>
      <c r="BM504" s="202" t="s">
        <v>754</v>
      </c>
    </row>
    <row r="505" spans="1:65" s="12" customFormat="1" ht="22.9" customHeight="1">
      <c r="B505" s="174"/>
      <c r="C505" s="175"/>
      <c r="D505" s="176" t="s">
        <v>73</v>
      </c>
      <c r="E505" s="188" t="s">
        <v>403</v>
      </c>
      <c r="F505" s="188" t="s">
        <v>404</v>
      </c>
      <c r="G505" s="175"/>
      <c r="H505" s="175"/>
      <c r="I505" s="178"/>
      <c r="J505" s="189">
        <f>BK505</f>
        <v>0</v>
      </c>
      <c r="K505" s="175"/>
      <c r="L505" s="180"/>
      <c r="M505" s="181"/>
      <c r="N505" s="182"/>
      <c r="O505" s="182"/>
      <c r="P505" s="183">
        <f>SUM(P506:P507)</f>
        <v>0</v>
      </c>
      <c r="Q505" s="182"/>
      <c r="R505" s="183">
        <f>SUM(R506:R507)</f>
        <v>0</v>
      </c>
      <c r="S505" s="182"/>
      <c r="T505" s="184">
        <f>SUM(T506:T507)</f>
        <v>6.6799999999999998E-2</v>
      </c>
      <c r="AR505" s="185" t="s">
        <v>84</v>
      </c>
      <c r="AT505" s="186" t="s">
        <v>73</v>
      </c>
      <c r="AU505" s="186" t="s">
        <v>82</v>
      </c>
      <c r="AY505" s="185" t="s">
        <v>138</v>
      </c>
      <c r="BK505" s="187">
        <f>SUM(BK506:BK507)</f>
        <v>0</v>
      </c>
    </row>
    <row r="506" spans="1:65" s="2" customFormat="1" ht="16.5" customHeight="1">
      <c r="A506" s="36"/>
      <c r="B506" s="37"/>
      <c r="C506" s="190" t="s">
        <v>452</v>
      </c>
      <c r="D506" s="190" t="s">
        <v>140</v>
      </c>
      <c r="E506" s="191" t="s">
        <v>755</v>
      </c>
      <c r="F506" s="192" t="s">
        <v>756</v>
      </c>
      <c r="G506" s="193" t="s">
        <v>489</v>
      </c>
      <c r="H506" s="194">
        <v>1</v>
      </c>
      <c r="I506" s="195"/>
      <c r="J506" s="196">
        <f>ROUND(I506*H506,2)</f>
        <v>0</v>
      </c>
      <c r="K506" s="197"/>
      <c r="L506" s="41"/>
      <c r="M506" s="198" t="s">
        <v>19</v>
      </c>
      <c r="N506" s="199" t="s">
        <v>45</v>
      </c>
      <c r="O506" s="66"/>
      <c r="P506" s="200">
        <f>O506*H506</f>
        <v>0</v>
      </c>
      <c r="Q506" s="200">
        <v>0</v>
      </c>
      <c r="R506" s="200">
        <f>Q506*H506</f>
        <v>0</v>
      </c>
      <c r="S506" s="200">
        <v>8.0000000000000004E-4</v>
      </c>
      <c r="T506" s="201">
        <f>S506*H506</f>
        <v>8.0000000000000004E-4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202" t="s">
        <v>205</v>
      </c>
      <c r="AT506" s="202" t="s">
        <v>140</v>
      </c>
      <c r="AU506" s="202" t="s">
        <v>84</v>
      </c>
      <c r="AY506" s="19" t="s">
        <v>138</v>
      </c>
      <c r="BE506" s="203">
        <f>IF(N506="základní",J506,0)</f>
        <v>0</v>
      </c>
      <c r="BF506" s="203">
        <f>IF(N506="snížená",J506,0)</f>
        <v>0</v>
      </c>
      <c r="BG506" s="203">
        <f>IF(N506="zákl. přenesená",J506,0)</f>
        <v>0</v>
      </c>
      <c r="BH506" s="203">
        <f>IF(N506="sníž. přenesená",J506,0)</f>
        <v>0</v>
      </c>
      <c r="BI506" s="203">
        <f>IF(N506="nulová",J506,0)</f>
        <v>0</v>
      </c>
      <c r="BJ506" s="19" t="s">
        <v>82</v>
      </c>
      <c r="BK506" s="203">
        <f>ROUND(I506*H506,2)</f>
        <v>0</v>
      </c>
      <c r="BL506" s="19" t="s">
        <v>205</v>
      </c>
      <c r="BM506" s="202" t="s">
        <v>757</v>
      </c>
    </row>
    <row r="507" spans="1:65" s="2" customFormat="1" ht="16.5" customHeight="1">
      <c r="A507" s="36"/>
      <c r="B507" s="37"/>
      <c r="C507" s="190" t="s">
        <v>456</v>
      </c>
      <c r="D507" s="190" t="s">
        <v>140</v>
      </c>
      <c r="E507" s="191" t="s">
        <v>758</v>
      </c>
      <c r="F507" s="192" t="s">
        <v>759</v>
      </c>
      <c r="G507" s="193" t="s">
        <v>239</v>
      </c>
      <c r="H507" s="194">
        <v>4</v>
      </c>
      <c r="I507" s="195"/>
      <c r="J507" s="196">
        <f>ROUND(I507*H507,2)</f>
        <v>0</v>
      </c>
      <c r="K507" s="197"/>
      <c r="L507" s="41"/>
      <c r="M507" s="198" t="s">
        <v>19</v>
      </c>
      <c r="N507" s="199" t="s">
        <v>45</v>
      </c>
      <c r="O507" s="66"/>
      <c r="P507" s="200">
        <f>O507*H507</f>
        <v>0</v>
      </c>
      <c r="Q507" s="200">
        <v>0</v>
      </c>
      <c r="R507" s="200">
        <f>Q507*H507</f>
        <v>0</v>
      </c>
      <c r="S507" s="200">
        <v>1.6500000000000001E-2</v>
      </c>
      <c r="T507" s="201">
        <f>S507*H507</f>
        <v>6.6000000000000003E-2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202" t="s">
        <v>205</v>
      </c>
      <c r="AT507" s="202" t="s">
        <v>140</v>
      </c>
      <c r="AU507" s="202" t="s">
        <v>84</v>
      </c>
      <c r="AY507" s="19" t="s">
        <v>138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19" t="s">
        <v>82</v>
      </c>
      <c r="BK507" s="203">
        <f>ROUND(I507*H507,2)</f>
        <v>0</v>
      </c>
      <c r="BL507" s="19" t="s">
        <v>205</v>
      </c>
      <c r="BM507" s="202" t="s">
        <v>760</v>
      </c>
    </row>
    <row r="508" spans="1:65" s="12" customFormat="1" ht="22.9" customHeight="1">
      <c r="B508" s="174"/>
      <c r="C508" s="175"/>
      <c r="D508" s="176" t="s">
        <v>73</v>
      </c>
      <c r="E508" s="188" t="s">
        <v>761</v>
      </c>
      <c r="F508" s="188" t="s">
        <v>762</v>
      </c>
      <c r="G508" s="175"/>
      <c r="H508" s="175"/>
      <c r="I508" s="178"/>
      <c r="J508" s="189">
        <f>BK508</f>
        <v>0</v>
      </c>
      <c r="K508" s="175"/>
      <c r="L508" s="180"/>
      <c r="M508" s="181"/>
      <c r="N508" s="182"/>
      <c r="O508" s="182"/>
      <c r="P508" s="183">
        <f>SUM(P509:P612)</f>
        <v>0</v>
      </c>
      <c r="Q508" s="182"/>
      <c r="R508" s="183">
        <f>SUM(R509:R612)</f>
        <v>1.2731823999999996</v>
      </c>
      <c r="S508" s="182"/>
      <c r="T508" s="184">
        <f>SUM(T509:T612)</f>
        <v>0.14400000000000002</v>
      </c>
      <c r="AR508" s="185" t="s">
        <v>84</v>
      </c>
      <c r="AT508" s="186" t="s">
        <v>73</v>
      </c>
      <c r="AU508" s="186" t="s">
        <v>82</v>
      </c>
      <c r="AY508" s="185" t="s">
        <v>138</v>
      </c>
      <c r="BK508" s="187">
        <f>SUM(BK509:BK612)</f>
        <v>0</v>
      </c>
    </row>
    <row r="509" spans="1:65" s="2" customFormat="1" ht="21.75" customHeight="1">
      <c r="A509" s="36"/>
      <c r="B509" s="37"/>
      <c r="C509" s="190" t="s">
        <v>462</v>
      </c>
      <c r="D509" s="190" t="s">
        <v>140</v>
      </c>
      <c r="E509" s="191" t="s">
        <v>763</v>
      </c>
      <c r="F509" s="192" t="s">
        <v>764</v>
      </c>
      <c r="G509" s="193" t="s">
        <v>143</v>
      </c>
      <c r="H509" s="194">
        <v>7.1</v>
      </c>
      <c r="I509" s="195"/>
      <c r="J509" s="196">
        <f>ROUND(I509*H509,2)</f>
        <v>0</v>
      </c>
      <c r="K509" s="197"/>
      <c r="L509" s="41"/>
      <c r="M509" s="198" t="s">
        <v>19</v>
      </c>
      <c r="N509" s="199" t="s">
        <v>45</v>
      </c>
      <c r="O509" s="66"/>
      <c r="P509" s="200">
        <f>O509*H509</f>
        <v>0</v>
      </c>
      <c r="Q509" s="200">
        <v>0</v>
      </c>
      <c r="R509" s="200">
        <f>Q509*H509</f>
        <v>0</v>
      </c>
      <c r="S509" s="200">
        <v>0</v>
      </c>
      <c r="T509" s="201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202" t="s">
        <v>205</v>
      </c>
      <c r="AT509" s="202" t="s">
        <v>140</v>
      </c>
      <c r="AU509" s="202" t="s">
        <v>84</v>
      </c>
      <c r="AY509" s="19" t="s">
        <v>138</v>
      </c>
      <c r="BE509" s="203">
        <f>IF(N509="základní",J509,0)</f>
        <v>0</v>
      </c>
      <c r="BF509" s="203">
        <f>IF(N509="snížená",J509,0)</f>
        <v>0</v>
      </c>
      <c r="BG509" s="203">
        <f>IF(N509="zákl. přenesená",J509,0)</f>
        <v>0</v>
      </c>
      <c r="BH509" s="203">
        <f>IF(N509="sníž. přenesená",J509,0)</f>
        <v>0</v>
      </c>
      <c r="BI509" s="203">
        <f>IF(N509="nulová",J509,0)</f>
        <v>0</v>
      </c>
      <c r="BJ509" s="19" t="s">
        <v>82</v>
      </c>
      <c r="BK509" s="203">
        <f>ROUND(I509*H509,2)</f>
        <v>0</v>
      </c>
      <c r="BL509" s="19" t="s">
        <v>205</v>
      </c>
      <c r="BM509" s="202" t="s">
        <v>765</v>
      </c>
    </row>
    <row r="510" spans="1:65" s="13" customFormat="1" ht="11.25">
      <c r="B510" s="204"/>
      <c r="C510" s="205"/>
      <c r="D510" s="206" t="s">
        <v>146</v>
      </c>
      <c r="E510" s="207" t="s">
        <v>19</v>
      </c>
      <c r="F510" s="208" t="s">
        <v>766</v>
      </c>
      <c r="G510" s="205"/>
      <c r="H510" s="209">
        <v>7.1</v>
      </c>
      <c r="I510" s="210"/>
      <c r="J510" s="205"/>
      <c r="K510" s="205"/>
      <c r="L510" s="211"/>
      <c r="M510" s="212"/>
      <c r="N510" s="213"/>
      <c r="O510" s="213"/>
      <c r="P510" s="213"/>
      <c r="Q510" s="213"/>
      <c r="R510" s="213"/>
      <c r="S510" s="213"/>
      <c r="T510" s="214"/>
      <c r="AT510" s="215" t="s">
        <v>146</v>
      </c>
      <c r="AU510" s="215" t="s">
        <v>84</v>
      </c>
      <c r="AV510" s="13" t="s">
        <v>84</v>
      </c>
      <c r="AW510" s="13" t="s">
        <v>35</v>
      </c>
      <c r="AX510" s="13" t="s">
        <v>82</v>
      </c>
      <c r="AY510" s="215" t="s">
        <v>138</v>
      </c>
    </row>
    <row r="511" spans="1:65" s="2" customFormat="1" ht="16.5" customHeight="1">
      <c r="A511" s="36"/>
      <c r="B511" s="37"/>
      <c r="C511" s="190" t="s">
        <v>467</v>
      </c>
      <c r="D511" s="190" t="s">
        <v>140</v>
      </c>
      <c r="E511" s="191" t="s">
        <v>767</v>
      </c>
      <c r="F511" s="192" t="s">
        <v>768</v>
      </c>
      <c r="G511" s="193" t="s">
        <v>239</v>
      </c>
      <c r="H511" s="194">
        <v>24</v>
      </c>
      <c r="I511" s="195"/>
      <c r="J511" s="196">
        <f>ROUND(I511*H511,2)</f>
        <v>0</v>
      </c>
      <c r="K511" s="197"/>
      <c r="L511" s="41"/>
      <c r="M511" s="198" t="s">
        <v>19</v>
      </c>
      <c r="N511" s="199" t="s">
        <v>45</v>
      </c>
      <c r="O511" s="66"/>
      <c r="P511" s="200">
        <f>O511*H511</f>
        <v>0</v>
      </c>
      <c r="Q511" s="200">
        <v>0</v>
      </c>
      <c r="R511" s="200">
        <f>Q511*H511</f>
        <v>0</v>
      </c>
      <c r="S511" s="200">
        <v>6.0000000000000001E-3</v>
      </c>
      <c r="T511" s="201">
        <f>S511*H511</f>
        <v>0.14400000000000002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202" t="s">
        <v>205</v>
      </c>
      <c r="AT511" s="202" t="s">
        <v>140</v>
      </c>
      <c r="AU511" s="202" t="s">
        <v>84</v>
      </c>
      <c r="AY511" s="19" t="s">
        <v>138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19" t="s">
        <v>82</v>
      </c>
      <c r="BK511" s="203">
        <f>ROUND(I511*H511,2)</f>
        <v>0</v>
      </c>
      <c r="BL511" s="19" t="s">
        <v>205</v>
      </c>
      <c r="BM511" s="202" t="s">
        <v>769</v>
      </c>
    </row>
    <row r="512" spans="1:65" s="16" customFormat="1" ht="11.25">
      <c r="B512" s="257"/>
      <c r="C512" s="258"/>
      <c r="D512" s="206" t="s">
        <v>146</v>
      </c>
      <c r="E512" s="259" t="s">
        <v>19</v>
      </c>
      <c r="F512" s="260" t="s">
        <v>591</v>
      </c>
      <c r="G512" s="258"/>
      <c r="H512" s="259" t="s">
        <v>19</v>
      </c>
      <c r="I512" s="261"/>
      <c r="J512" s="258"/>
      <c r="K512" s="258"/>
      <c r="L512" s="262"/>
      <c r="M512" s="263"/>
      <c r="N512" s="264"/>
      <c r="O512" s="264"/>
      <c r="P512" s="264"/>
      <c r="Q512" s="264"/>
      <c r="R512" s="264"/>
      <c r="S512" s="264"/>
      <c r="T512" s="265"/>
      <c r="AT512" s="266" t="s">
        <v>146</v>
      </c>
      <c r="AU512" s="266" t="s">
        <v>84</v>
      </c>
      <c r="AV512" s="16" t="s">
        <v>82</v>
      </c>
      <c r="AW512" s="16" t="s">
        <v>35</v>
      </c>
      <c r="AX512" s="16" t="s">
        <v>74</v>
      </c>
      <c r="AY512" s="266" t="s">
        <v>138</v>
      </c>
    </row>
    <row r="513" spans="1:65" s="13" customFormat="1" ht="11.25">
      <c r="B513" s="204"/>
      <c r="C513" s="205"/>
      <c r="D513" s="206" t="s">
        <v>146</v>
      </c>
      <c r="E513" s="207" t="s">
        <v>19</v>
      </c>
      <c r="F513" s="208" t="s">
        <v>770</v>
      </c>
      <c r="G513" s="205"/>
      <c r="H513" s="209">
        <v>8</v>
      </c>
      <c r="I513" s="210"/>
      <c r="J513" s="205"/>
      <c r="K513" s="205"/>
      <c r="L513" s="211"/>
      <c r="M513" s="212"/>
      <c r="N513" s="213"/>
      <c r="O513" s="213"/>
      <c r="P513" s="213"/>
      <c r="Q513" s="213"/>
      <c r="R513" s="213"/>
      <c r="S513" s="213"/>
      <c r="T513" s="214"/>
      <c r="AT513" s="215" t="s">
        <v>146</v>
      </c>
      <c r="AU513" s="215" t="s">
        <v>84</v>
      </c>
      <c r="AV513" s="13" t="s">
        <v>84</v>
      </c>
      <c r="AW513" s="13" t="s">
        <v>35</v>
      </c>
      <c r="AX513" s="13" t="s">
        <v>74</v>
      </c>
      <c r="AY513" s="215" t="s">
        <v>138</v>
      </c>
    </row>
    <row r="514" spans="1:65" s="16" customFormat="1" ht="11.25">
      <c r="B514" s="257"/>
      <c r="C514" s="258"/>
      <c r="D514" s="206" t="s">
        <v>146</v>
      </c>
      <c r="E514" s="259" t="s">
        <v>19</v>
      </c>
      <c r="F514" s="260" t="s">
        <v>519</v>
      </c>
      <c r="G514" s="258"/>
      <c r="H514" s="259" t="s">
        <v>19</v>
      </c>
      <c r="I514" s="261"/>
      <c r="J514" s="258"/>
      <c r="K514" s="258"/>
      <c r="L514" s="262"/>
      <c r="M514" s="263"/>
      <c r="N514" s="264"/>
      <c r="O514" s="264"/>
      <c r="P514" s="264"/>
      <c r="Q514" s="264"/>
      <c r="R514" s="264"/>
      <c r="S514" s="264"/>
      <c r="T514" s="265"/>
      <c r="AT514" s="266" t="s">
        <v>146</v>
      </c>
      <c r="AU514" s="266" t="s">
        <v>84</v>
      </c>
      <c r="AV514" s="16" t="s">
        <v>82</v>
      </c>
      <c r="AW514" s="16" t="s">
        <v>35</v>
      </c>
      <c r="AX514" s="16" t="s">
        <v>74</v>
      </c>
      <c r="AY514" s="266" t="s">
        <v>138</v>
      </c>
    </row>
    <row r="515" spans="1:65" s="13" customFormat="1" ht="11.25">
      <c r="B515" s="204"/>
      <c r="C515" s="205"/>
      <c r="D515" s="206" t="s">
        <v>146</v>
      </c>
      <c r="E515" s="207" t="s">
        <v>19</v>
      </c>
      <c r="F515" s="208" t="s">
        <v>771</v>
      </c>
      <c r="G515" s="205"/>
      <c r="H515" s="209">
        <v>9</v>
      </c>
      <c r="I515" s="210"/>
      <c r="J515" s="205"/>
      <c r="K515" s="205"/>
      <c r="L515" s="211"/>
      <c r="M515" s="212"/>
      <c r="N515" s="213"/>
      <c r="O515" s="213"/>
      <c r="P515" s="213"/>
      <c r="Q515" s="213"/>
      <c r="R515" s="213"/>
      <c r="S515" s="213"/>
      <c r="T515" s="214"/>
      <c r="AT515" s="215" t="s">
        <v>146</v>
      </c>
      <c r="AU515" s="215" t="s">
        <v>84</v>
      </c>
      <c r="AV515" s="13" t="s">
        <v>84</v>
      </c>
      <c r="AW515" s="13" t="s">
        <v>35</v>
      </c>
      <c r="AX515" s="13" t="s">
        <v>74</v>
      </c>
      <c r="AY515" s="215" t="s">
        <v>138</v>
      </c>
    </row>
    <row r="516" spans="1:65" s="16" customFormat="1" ht="11.25">
      <c r="B516" s="257"/>
      <c r="C516" s="258"/>
      <c r="D516" s="206" t="s">
        <v>146</v>
      </c>
      <c r="E516" s="259" t="s">
        <v>19</v>
      </c>
      <c r="F516" s="260" t="s">
        <v>529</v>
      </c>
      <c r="G516" s="258"/>
      <c r="H516" s="259" t="s">
        <v>19</v>
      </c>
      <c r="I516" s="261"/>
      <c r="J516" s="258"/>
      <c r="K516" s="258"/>
      <c r="L516" s="262"/>
      <c r="M516" s="263"/>
      <c r="N516" s="264"/>
      <c r="O516" s="264"/>
      <c r="P516" s="264"/>
      <c r="Q516" s="264"/>
      <c r="R516" s="264"/>
      <c r="S516" s="264"/>
      <c r="T516" s="265"/>
      <c r="AT516" s="266" t="s">
        <v>146</v>
      </c>
      <c r="AU516" s="266" t="s">
        <v>84</v>
      </c>
      <c r="AV516" s="16" t="s">
        <v>82</v>
      </c>
      <c r="AW516" s="16" t="s">
        <v>35</v>
      </c>
      <c r="AX516" s="16" t="s">
        <v>74</v>
      </c>
      <c r="AY516" s="266" t="s">
        <v>138</v>
      </c>
    </row>
    <row r="517" spans="1:65" s="13" customFormat="1" ht="11.25">
      <c r="B517" s="204"/>
      <c r="C517" s="205"/>
      <c r="D517" s="206" t="s">
        <v>146</v>
      </c>
      <c r="E517" s="207" t="s">
        <v>19</v>
      </c>
      <c r="F517" s="208" t="s">
        <v>172</v>
      </c>
      <c r="G517" s="205"/>
      <c r="H517" s="209">
        <v>7</v>
      </c>
      <c r="I517" s="210"/>
      <c r="J517" s="205"/>
      <c r="K517" s="205"/>
      <c r="L517" s="211"/>
      <c r="M517" s="212"/>
      <c r="N517" s="213"/>
      <c r="O517" s="213"/>
      <c r="P517" s="213"/>
      <c r="Q517" s="213"/>
      <c r="R517" s="213"/>
      <c r="S517" s="213"/>
      <c r="T517" s="214"/>
      <c r="AT517" s="215" t="s">
        <v>146</v>
      </c>
      <c r="AU517" s="215" t="s">
        <v>84</v>
      </c>
      <c r="AV517" s="13" t="s">
        <v>84</v>
      </c>
      <c r="AW517" s="13" t="s">
        <v>35</v>
      </c>
      <c r="AX517" s="13" t="s">
        <v>74</v>
      </c>
      <c r="AY517" s="215" t="s">
        <v>138</v>
      </c>
    </row>
    <row r="518" spans="1:65" s="14" customFormat="1" ht="11.25">
      <c r="B518" s="216"/>
      <c r="C518" s="217"/>
      <c r="D518" s="206" t="s">
        <v>146</v>
      </c>
      <c r="E518" s="218" t="s">
        <v>19</v>
      </c>
      <c r="F518" s="219" t="s">
        <v>150</v>
      </c>
      <c r="G518" s="217"/>
      <c r="H518" s="220">
        <v>24</v>
      </c>
      <c r="I518" s="221"/>
      <c r="J518" s="217"/>
      <c r="K518" s="217"/>
      <c r="L518" s="222"/>
      <c r="M518" s="223"/>
      <c r="N518" s="224"/>
      <c r="O518" s="224"/>
      <c r="P518" s="224"/>
      <c r="Q518" s="224"/>
      <c r="R518" s="224"/>
      <c r="S518" s="224"/>
      <c r="T518" s="225"/>
      <c r="AT518" s="226" t="s">
        <v>146</v>
      </c>
      <c r="AU518" s="226" t="s">
        <v>84</v>
      </c>
      <c r="AV518" s="14" t="s">
        <v>144</v>
      </c>
      <c r="AW518" s="14" t="s">
        <v>35</v>
      </c>
      <c r="AX518" s="14" t="s">
        <v>82</v>
      </c>
      <c r="AY518" s="226" t="s">
        <v>138</v>
      </c>
    </row>
    <row r="519" spans="1:65" s="2" customFormat="1" ht="21.75" customHeight="1">
      <c r="A519" s="36"/>
      <c r="B519" s="37"/>
      <c r="C519" s="190" t="s">
        <v>472</v>
      </c>
      <c r="D519" s="190" t="s">
        <v>140</v>
      </c>
      <c r="E519" s="191" t="s">
        <v>772</v>
      </c>
      <c r="F519" s="192" t="s">
        <v>773</v>
      </c>
      <c r="G519" s="193" t="s">
        <v>239</v>
      </c>
      <c r="H519" s="194">
        <v>22</v>
      </c>
      <c r="I519" s="195"/>
      <c r="J519" s="196">
        <f>ROUND(I519*H519,2)</f>
        <v>0</v>
      </c>
      <c r="K519" s="197"/>
      <c r="L519" s="41"/>
      <c r="M519" s="198" t="s">
        <v>19</v>
      </c>
      <c r="N519" s="199" t="s">
        <v>45</v>
      </c>
      <c r="O519" s="66"/>
      <c r="P519" s="200">
        <f>O519*H519</f>
        <v>0</v>
      </c>
      <c r="Q519" s="200">
        <v>0</v>
      </c>
      <c r="R519" s="200">
        <f>Q519*H519</f>
        <v>0</v>
      </c>
      <c r="S519" s="200">
        <v>0</v>
      </c>
      <c r="T519" s="201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202" t="s">
        <v>205</v>
      </c>
      <c r="AT519" s="202" t="s">
        <v>140</v>
      </c>
      <c r="AU519" s="202" t="s">
        <v>84</v>
      </c>
      <c r="AY519" s="19" t="s">
        <v>138</v>
      </c>
      <c r="BE519" s="203">
        <f>IF(N519="základní",J519,0)</f>
        <v>0</v>
      </c>
      <c r="BF519" s="203">
        <f>IF(N519="snížená",J519,0)</f>
        <v>0</v>
      </c>
      <c r="BG519" s="203">
        <f>IF(N519="zákl. přenesená",J519,0)</f>
        <v>0</v>
      </c>
      <c r="BH519" s="203">
        <f>IF(N519="sníž. přenesená",J519,0)</f>
        <v>0</v>
      </c>
      <c r="BI519" s="203">
        <f>IF(N519="nulová",J519,0)</f>
        <v>0</v>
      </c>
      <c r="BJ519" s="19" t="s">
        <v>82</v>
      </c>
      <c r="BK519" s="203">
        <f>ROUND(I519*H519,2)</f>
        <v>0</v>
      </c>
      <c r="BL519" s="19" t="s">
        <v>205</v>
      </c>
      <c r="BM519" s="202" t="s">
        <v>774</v>
      </c>
    </row>
    <row r="520" spans="1:65" s="16" customFormat="1" ht="11.25">
      <c r="B520" s="257"/>
      <c r="C520" s="258"/>
      <c r="D520" s="206" t="s">
        <v>146</v>
      </c>
      <c r="E520" s="259" t="s">
        <v>19</v>
      </c>
      <c r="F520" s="260" t="s">
        <v>591</v>
      </c>
      <c r="G520" s="258"/>
      <c r="H520" s="259" t="s">
        <v>19</v>
      </c>
      <c r="I520" s="261"/>
      <c r="J520" s="258"/>
      <c r="K520" s="258"/>
      <c r="L520" s="262"/>
      <c r="M520" s="263"/>
      <c r="N520" s="264"/>
      <c r="O520" s="264"/>
      <c r="P520" s="264"/>
      <c r="Q520" s="264"/>
      <c r="R520" s="264"/>
      <c r="S520" s="264"/>
      <c r="T520" s="265"/>
      <c r="AT520" s="266" t="s">
        <v>146</v>
      </c>
      <c r="AU520" s="266" t="s">
        <v>84</v>
      </c>
      <c r="AV520" s="16" t="s">
        <v>82</v>
      </c>
      <c r="AW520" s="16" t="s">
        <v>35</v>
      </c>
      <c r="AX520" s="16" t="s">
        <v>74</v>
      </c>
      <c r="AY520" s="266" t="s">
        <v>138</v>
      </c>
    </row>
    <row r="521" spans="1:65" s="13" customFormat="1" ht="11.25">
      <c r="B521" s="204"/>
      <c r="C521" s="205"/>
      <c r="D521" s="206" t="s">
        <v>146</v>
      </c>
      <c r="E521" s="207" t="s">
        <v>19</v>
      </c>
      <c r="F521" s="208" t="s">
        <v>775</v>
      </c>
      <c r="G521" s="205"/>
      <c r="H521" s="209">
        <v>6</v>
      </c>
      <c r="I521" s="210"/>
      <c r="J521" s="205"/>
      <c r="K521" s="205"/>
      <c r="L521" s="211"/>
      <c r="M521" s="212"/>
      <c r="N521" s="213"/>
      <c r="O521" s="213"/>
      <c r="P521" s="213"/>
      <c r="Q521" s="213"/>
      <c r="R521" s="213"/>
      <c r="S521" s="213"/>
      <c r="T521" s="214"/>
      <c r="AT521" s="215" t="s">
        <v>146</v>
      </c>
      <c r="AU521" s="215" t="s">
        <v>84</v>
      </c>
      <c r="AV521" s="13" t="s">
        <v>84</v>
      </c>
      <c r="AW521" s="13" t="s">
        <v>35</v>
      </c>
      <c r="AX521" s="13" t="s">
        <v>74</v>
      </c>
      <c r="AY521" s="215" t="s">
        <v>138</v>
      </c>
    </row>
    <row r="522" spans="1:65" s="16" customFormat="1" ht="11.25">
      <c r="B522" s="257"/>
      <c r="C522" s="258"/>
      <c r="D522" s="206" t="s">
        <v>146</v>
      </c>
      <c r="E522" s="259" t="s">
        <v>19</v>
      </c>
      <c r="F522" s="260" t="s">
        <v>519</v>
      </c>
      <c r="G522" s="258"/>
      <c r="H522" s="259" t="s">
        <v>19</v>
      </c>
      <c r="I522" s="261"/>
      <c r="J522" s="258"/>
      <c r="K522" s="258"/>
      <c r="L522" s="262"/>
      <c r="M522" s="263"/>
      <c r="N522" s="264"/>
      <c r="O522" s="264"/>
      <c r="P522" s="264"/>
      <c r="Q522" s="264"/>
      <c r="R522" s="264"/>
      <c r="S522" s="264"/>
      <c r="T522" s="265"/>
      <c r="AT522" s="266" t="s">
        <v>146</v>
      </c>
      <c r="AU522" s="266" t="s">
        <v>84</v>
      </c>
      <c r="AV522" s="16" t="s">
        <v>82</v>
      </c>
      <c r="AW522" s="16" t="s">
        <v>35</v>
      </c>
      <c r="AX522" s="16" t="s">
        <v>74</v>
      </c>
      <c r="AY522" s="266" t="s">
        <v>138</v>
      </c>
    </row>
    <row r="523" spans="1:65" s="13" customFormat="1" ht="11.25">
      <c r="B523" s="204"/>
      <c r="C523" s="205"/>
      <c r="D523" s="206" t="s">
        <v>146</v>
      </c>
      <c r="E523" s="207" t="s">
        <v>19</v>
      </c>
      <c r="F523" s="208" t="s">
        <v>771</v>
      </c>
      <c r="G523" s="205"/>
      <c r="H523" s="209">
        <v>9</v>
      </c>
      <c r="I523" s="210"/>
      <c r="J523" s="205"/>
      <c r="K523" s="205"/>
      <c r="L523" s="211"/>
      <c r="M523" s="212"/>
      <c r="N523" s="213"/>
      <c r="O523" s="213"/>
      <c r="P523" s="213"/>
      <c r="Q523" s="213"/>
      <c r="R523" s="213"/>
      <c r="S523" s="213"/>
      <c r="T523" s="214"/>
      <c r="AT523" s="215" t="s">
        <v>146</v>
      </c>
      <c r="AU523" s="215" t="s">
        <v>84</v>
      </c>
      <c r="AV523" s="13" t="s">
        <v>84</v>
      </c>
      <c r="AW523" s="13" t="s">
        <v>35</v>
      </c>
      <c r="AX523" s="13" t="s">
        <v>74</v>
      </c>
      <c r="AY523" s="215" t="s">
        <v>138</v>
      </c>
    </row>
    <row r="524" spans="1:65" s="16" customFormat="1" ht="11.25">
      <c r="B524" s="257"/>
      <c r="C524" s="258"/>
      <c r="D524" s="206" t="s">
        <v>146</v>
      </c>
      <c r="E524" s="259" t="s">
        <v>19</v>
      </c>
      <c r="F524" s="260" t="s">
        <v>529</v>
      </c>
      <c r="G524" s="258"/>
      <c r="H524" s="259" t="s">
        <v>19</v>
      </c>
      <c r="I524" s="261"/>
      <c r="J524" s="258"/>
      <c r="K524" s="258"/>
      <c r="L524" s="262"/>
      <c r="M524" s="263"/>
      <c r="N524" s="264"/>
      <c r="O524" s="264"/>
      <c r="P524" s="264"/>
      <c r="Q524" s="264"/>
      <c r="R524" s="264"/>
      <c r="S524" s="264"/>
      <c r="T524" s="265"/>
      <c r="AT524" s="266" t="s">
        <v>146</v>
      </c>
      <c r="AU524" s="266" t="s">
        <v>84</v>
      </c>
      <c r="AV524" s="16" t="s">
        <v>82</v>
      </c>
      <c r="AW524" s="16" t="s">
        <v>35</v>
      </c>
      <c r="AX524" s="16" t="s">
        <v>74</v>
      </c>
      <c r="AY524" s="266" t="s">
        <v>138</v>
      </c>
    </row>
    <row r="525" spans="1:65" s="13" customFormat="1" ht="11.25">
      <c r="B525" s="204"/>
      <c r="C525" s="205"/>
      <c r="D525" s="206" t="s">
        <v>146</v>
      </c>
      <c r="E525" s="207" t="s">
        <v>19</v>
      </c>
      <c r="F525" s="208" t="s">
        <v>172</v>
      </c>
      <c r="G525" s="205"/>
      <c r="H525" s="209">
        <v>7</v>
      </c>
      <c r="I525" s="210"/>
      <c r="J525" s="205"/>
      <c r="K525" s="205"/>
      <c r="L525" s="211"/>
      <c r="M525" s="212"/>
      <c r="N525" s="213"/>
      <c r="O525" s="213"/>
      <c r="P525" s="213"/>
      <c r="Q525" s="213"/>
      <c r="R525" s="213"/>
      <c r="S525" s="213"/>
      <c r="T525" s="214"/>
      <c r="AT525" s="215" t="s">
        <v>146</v>
      </c>
      <c r="AU525" s="215" t="s">
        <v>84</v>
      </c>
      <c r="AV525" s="13" t="s">
        <v>84</v>
      </c>
      <c r="AW525" s="13" t="s">
        <v>35</v>
      </c>
      <c r="AX525" s="13" t="s">
        <v>74</v>
      </c>
      <c r="AY525" s="215" t="s">
        <v>138</v>
      </c>
    </row>
    <row r="526" spans="1:65" s="14" customFormat="1" ht="11.25">
      <c r="B526" s="216"/>
      <c r="C526" s="217"/>
      <c r="D526" s="206" t="s">
        <v>146</v>
      </c>
      <c r="E526" s="218" t="s">
        <v>19</v>
      </c>
      <c r="F526" s="219" t="s">
        <v>150</v>
      </c>
      <c r="G526" s="217"/>
      <c r="H526" s="220">
        <v>22</v>
      </c>
      <c r="I526" s="221"/>
      <c r="J526" s="217"/>
      <c r="K526" s="217"/>
      <c r="L526" s="222"/>
      <c r="M526" s="223"/>
      <c r="N526" s="224"/>
      <c r="O526" s="224"/>
      <c r="P526" s="224"/>
      <c r="Q526" s="224"/>
      <c r="R526" s="224"/>
      <c r="S526" s="224"/>
      <c r="T526" s="225"/>
      <c r="AT526" s="226" t="s">
        <v>146</v>
      </c>
      <c r="AU526" s="226" t="s">
        <v>84</v>
      </c>
      <c r="AV526" s="14" t="s">
        <v>144</v>
      </c>
      <c r="AW526" s="14" t="s">
        <v>35</v>
      </c>
      <c r="AX526" s="14" t="s">
        <v>82</v>
      </c>
      <c r="AY526" s="226" t="s">
        <v>138</v>
      </c>
    </row>
    <row r="527" spans="1:65" s="2" customFormat="1" ht="16.5" customHeight="1">
      <c r="A527" s="36"/>
      <c r="B527" s="37"/>
      <c r="C527" s="227" t="s">
        <v>776</v>
      </c>
      <c r="D527" s="227" t="s">
        <v>173</v>
      </c>
      <c r="E527" s="228" t="s">
        <v>777</v>
      </c>
      <c r="F527" s="229" t="s">
        <v>778</v>
      </c>
      <c r="G527" s="230" t="s">
        <v>157</v>
      </c>
      <c r="H527" s="231">
        <v>34</v>
      </c>
      <c r="I527" s="232"/>
      <c r="J527" s="233">
        <f>ROUND(I527*H527,2)</f>
        <v>0</v>
      </c>
      <c r="K527" s="234"/>
      <c r="L527" s="235"/>
      <c r="M527" s="236" t="s">
        <v>19</v>
      </c>
      <c r="N527" s="237" t="s">
        <v>45</v>
      </c>
      <c r="O527" s="66"/>
      <c r="P527" s="200">
        <f>O527*H527</f>
        <v>0</v>
      </c>
      <c r="Q527" s="200">
        <v>2.0999999999999999E-3</v>
      </c>
      <c r="R527" s="200">
        <f>Q527*H527</f>
        <v>7.1399999999999991E-2</v>
      </c>
      <c r="S527" s="200">
        <v>0</v>
      </c>
      <c r="T527" s="201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202" t="s">
        <v>303</v>
      </c>
      <c r="AT527" s="202" t="s">
        <v>173</v>
      </c>
      <c r="AU527" s="202" t="s">
        <v>84</v>
      </c>
      <c r="AY527" s="19" t="s">
        <v>138</v>
      </c>
      <c r="BE527" s="203">
        <f>IF(N527="základní",J527,0)</f>
        <v>0</v>
      </c>
      <c r="BF527" s="203">
        <f>IF(N527="snížená",J527,0)</f>
        <v>0</v>
      </c>
      <c r="BG527" s="203">
        <f>IF(N527="zákl. přenesená",J527,0)</f>
        <v>0</v>
      </c>
      <c r="BH527" s="203">
        <f>IF(N527="sníž. přenesená",J527,0)</f>
        <v>0</v>
      </c>
      <c r="BI527" s="203">
        <f>IF(N527="nulová",J527,0)</f>
        <v>0</v>
      </c>
      <c r="BJ527" s="19" t="s">
        <v>82</v>
      </c>
      <c r="BK527" s="203">
        <f>ROUND(I527*H527,2)</f>
        <v>0</v>
      </c>
      <c r="BL527" s="19" t="s">
        <v>205</v>
      </c>
      <c r="BM527" s="202" t="s">
        <v>779</v>
      </c>
    </row>
    <row r="528" spans="1:65" s="16" customFormat="1" ht="11.25">
      <c r="B528" s="257"/>
      <c r="C528" s="258"/>
      <c r="D528" s="206" t="s">
        <v>146</v>
      </c>
      <c r="E528" s="259" t="s">
        <v>19</v>
      </c>
      <c r="F528" s="260" t="s">
        <v>591</v>
      </c>
      <c r="G528" s="258"/>
      <c r="H528" s="259" t="s">
        <v>19</v>
      </c>
      <c r="I528" s="261"/>
      <c r="J528" s="258"/>
      <c r="K528" s="258"/>
      <c r="L528" s="262"/>
      <c r="M528" s="263"/>
      <c r="N528" s="264"/>
      <c r="O528" s="264"/>
      <c r="P528" s="264"/>
      <c r="Q528" s="264"/>
      <c r="R528" s="264"/>
      <c r="S528" s="264"/>
      <c r="T528" s="265"/>
      <c r="AT528" s="266" t="s">
        <v>146</v>
      </c>
      <c r="AU528" s="266" t="s">
        <v>84</v>
      </c>
      <c r="AV528" s="16" t="s">
        <v>82</v>
      </c>
      <c r="AW528" s="16" t="s">
        <v>35</v>
      </c>
      <c r="AX528" s="16" t="s">
        <v>74</v>
      </c>
      <c r="AY528" s="266" t="s">
        <v>138</v>
      </c>
    </row>
    <row r="529" spans="1:65" s="13" customFormat="1" ht="11.25">
      <c r="B529" s="204"/>
      <c r="C529" s="205"/>
      <c r="D529" s="206" t="s">
        <v>146</v>
      </c>
      <c r="E529" s="207" t="s">
        <v>19</v>
      </c>
      <c r="F529" s="208" t="s">
        <v>780</v>
      </c>
      <c r="G529" s="205"/>
      <c r="H529" s="209">
        <v>13.6</v>
      </c>
      <c r="I529" s="210"/>
      <c r="J529" s="205"/>
      <c r="K529" s="205"/>
      <c r="L529" s="211"/>
      <c r="M529" s="212"/>
      <c r="N529" s="213"/>
      <c r="O529" s="213"/>
      <c r="P529" s="213"/>
      <c r="Q529" s="213"/>
      <c r="R529" s="213"/>
      <c r="S529" s="213"/>
      <c r="T529" s="214"/>
      <c r="AT529" s="215" t="s">
        <v>146</v>
      </c>
      <c r="AU529" s="215" t="s">
        <v>84</v>
      </c>
      <c r="AV529" s="13" t="s">
        <v>84</v>
      </c>
      <c r="AW529" s="13" t="s">
        <v>35</v>
      </c>
      <c r="AX529" s="13" t="s">
        <v>74</v>
      </c>
      <c r="AY529" s="215" t="s">
        <v>138</v>
      </c>
    </row>
    <row r="530" spans="1:65" s="16" customFormat="1" ht="11.25">
      <c r="B530" s="257"/>
      <c r="C530" s="258"/>
      <c r="D530" s="206" t="s">
        <v>146</v>
      </c>
      <c r="E530" s="259" t="s">
        <v>19</v>
      </c>
      <c r="F530" s="260" t="s">
        <v>519</v>
      </c>
      <c r="G530" s="258"/>
      <c r="H530" s="259" t="s">
        <v>19</v>
      </c>
      <c r="I530" s="261"/>
      <c r="J530" s="258"/>
      <c r="K530" s="258"/>
      <c r="L530" s="262"/>
      <c r="M530" s="263"/>
      <c r="N530" s="264"/>
      <c r="O530" s="264"/>
      <c r="P530" s="264"/>
      <c r="Q530" s="264"/>
      <c r="R530" s="264"/>
      <c r="S530" s="264"/>
      <c r="T530" s="265"/>
      <c r="AT530" s="266" t="s">
        <v>146</v>
      </c>
      <c r="AU530" s="266" t="s">
        <v>84</v>
      </c>
      <c r="AV530" s="16" t="s">
        <v>82</v>
      </c>
      <c r="AW530" s="16" t="s">
        <v>35</v>
      </c>
      <c r="AX530" s="16" t="s">
        <v>74</v>
      </c>
      <c r="AY530" s="266" t="s">
        <v>138</v>
      </c>
    </row>
    <row r="531" spans="1:65" s="13" customFormat="1" ht="11.25">
      <c r="B531" s="204"/>
      <c r="C531" s="205"/>
      <c r="D531" s="206" t="s">
        <v>146</v>
      </c>
      <c r="E531" s="207" t="s">
        <v>19</v>
      </c>
      <c r="F531" s="208" t="s">
        <v>706</v>
      </c>
      <c r="G531" s="205"/>
      <c r="H531" s="209">
        <v>9.4</v>
      </c>
      <c r="I531" s="210"/>
      <c r="J531" s="205"/>
      <c r="K531" s="205"/>
      <c r="L531" s="211"/>
      <c r="M531" s="212"/>
      <c r="N531" s="213"/>
      <c r="O531" s="213"/>
      <c r="P531" s="213"/>
      <c r="Q531" s="213"/>
      <c r="R531" s="213"/>
      <c r="S531" s="213"/>
      <c r="T531" s="214"/>
      <c r="AT531" s="215" t="s">
        <v>146</v>
      </c>
      <c r="AU531" s="215" t="s">
        <v>84</v>
      </c>
      <c r="AV531" s="13" t="s">
        <v>84</v>
      </c>
      <c r="AW531" s="13" t="s">
        <v>35</v>
      </c>
      <c r="AX531" s="13" t="s">
        <v>74</v>
      </c>
      <c r="AY531" s="215" t="s">
        <v>138</v>
      </c>
    </row>
    <row r="532" spans="1:65" s="13" customFormat="1" ht="11.25">
      <c r="B532" s="204"/>
      <c r="C532" s="205"/>
      <c r="D532" s="206" t="s">
        <v>146</v>
      </c>
      <c r="E532" s="207" t="s">
        <v>19</v>
      </c>
      <c r="F532" s="208" t="s">
        <v>707</v>
      </c>
      <c r="G532" s="205"/>
      <c r="H532" s="209">
        <v>1.35</v>
      </c>
      <c r="I532" s="210"/>
      <c r="J532" s="205"/>
      <c r="K532" s="205"/>
      <c r="L532" s="211"/>
      <c r="M532" s="212"/>
      <c r="N532" s="213"/>
      <c r="O532" s="213"/>
      <c r="P532" s="213"/>
      <c r="Q532" s="213"/>
      <c r="R532" s="213"/>
      <c r="S532" s="213"/>
      <c r="T532" s="214"/>
      <c r="AT532" s="215" t="s">
        <v>146</v>
      </c>
      <c r="AU532" s="215" t="s">
        <v>84</v>
      </c>
      <c r="AV532" s="13" t="s">
        <v>84</v>
      </c>
      <c r="AW532" s="13" t="s">
        <v>35</v>
      </c>
      <c r="AX532" s="13" t="s">
        <v>74</v>
      </c>
      <c r="AY532" s="215" t="s">
        <v>138</v>
      </c>
    </row>
    <row r="533" spans="1:65" s="16" customFormat="1" ht="11.25">
      <c r="B533" s="257"/>
      <c r="C533" s="258"/>
      <c r="D533" s="206" t="s">
        <v>146</v>
      </c>
      <c r="E533" s="259" t="s">
        <v>19</v>
      </c>
      <c r="F533" s="260" t="s">
        <v>529</v>
      </c>
      <c r="G533" s="258"/>
      <c r="H533" s="259" t="s">
        <v>19</v>
      </c>
      <c r="I533" s="261"/>
      <c r="J533" s="258"/>
      <c r="K533" s="258"/>
      <c r="L533" s="262"/>
      <c r="M533" s="263"/>
      <c r="N533" s="264"/>
      <c r="O533" s="264"/>
      <c r="P533" s="264"/>
      <c r="Q533" s="264"/>
      <c r="R533" s="264"/>
      <c r="S533" s="264"/>
      <c r="T533" s="265"/>
      <c r="AT533" s="266" t="s">
        <v>146</v>
      </c>
      <c r="AU533" s="266" t="s">
        <v>84</v>
      </c>
      <c r="AV533" s="16" t="s">
        <v>82</v>
      </c>
      <c r="AW533" s="16" t="s">
        <v>35</v>
      </c>
      <c r="AX533" s="16" t="s">
        <v>74</v>
      </c>
      <c r="AY533" s="266" t="s">
        <v>138</v>
      </c>
    </row>
    <row r="534" spans="1:65" s="13" customFormat="1" ht="11.25">
      <c r="B534" s="204"/>
      <c r="C534" s="205"/>
      <c r="D534" s="206" t="s">
        <v>146</v>
      </c>
      <c r="E534" s="207" t="s">
        <v>19</v>
      </c>
      <c r="F534" s="208" t="s">
        <v>781</v>
      </c>
      <c r="G534" s="205"/>
      <c r="H534" s="209">
        <v>9.65</v>
      </c>
      <c r="I534" s="210"/>
      <c r="J534" s="205"/>
      <c r="K534" s="205"/>
      <c r="L534" s="211"/>
      <c r="M534" s="212"/>
      <c r="N534" s="213"/>
      <c r="O534" s="213"/>
      <c r="P534" s="213"/>
      <c r="Q534" s="213"/>
      <c r="R534" s="213"/>
      <c r="S534" s="213"/>
      <c r="T534" s="214"/>
      <c r="AT534" s="215" t="s">
        <v>146</v>
      </c>
      <c r="AU534" s="215" t="s">
        <v>84</v>
      </c>
      <c r="AV534" s="13" t="s">
        <v>84</v>
      </c>
      <c r="AW534" s="13" t="s">
        <v>35</v>
      </c>
      <c r="AX534" s="13" t="s">
        <v>74</v>
      </c>
      <c r="AY534" s="215" t="s">
        <v>138</v>
      </c>
    </row>
    <row r="535" spans="1:65" s="14" customFormat="1" ht="11.25">
      <c r="B535" s="216"/>
      <c r="C535" s="217"/>
      <c r="D535" s="206" t="s">
        <v>146</v>
      </c>
      <c r="E535" s="218" t="s">
        <v>19</v>
      </c>
      <c r="F535" s="219" t="s">
        <v>150</v>
      </c>
      <c r="G535" s="217"/>
      <c r="H535" s="220">
        <v>34</v>
      </c>
      <c r="I535" s="221"/>
      <c r="J535" s="217"/>
      <c r="K535" s="217"/>
      <c r="L535" s="222"/>
      <c r="M535" s="223"/>
      <c r="N535" s="224"/>
      <c r="O535" s="224"/>
      <c r="P535" s="224"/>
      <c r="Q535" s="224"/>
      <c r="R535" s="224"/>
      <c r="S535" s="224"/>
      <c r="T535" s="225"/>
      <c r="AT535" s="226" t="s">
        <v>146</v>
      </c>
      <c r="AU535" s="226" t="s">
        <v>84</v>
      </c>
      <c r="AV535" s="14" t="s">
        <v>144</v>
      </c>
      <c r="AW535" s="14" t="s">
        <v>35</v>
      </c>
      <c r="AX535" s="14" t="s">
        <v>82</v>
      </c>
      <c r="AY535" s="226" t="s">
        <v>138</v>
      </c>
    </row>
    <row r="536" spans="1:65" s="2" customFormat="1" ht="16.5" customHeight="1">
      <c r="A536" s="36"/>
      <c r="B536" s="37"/>
      <c r="C536" s="227" t="s">
        <v>782</v>
      </c>
      <c r="D536" s="227" t="s">
        <v>173</v>
      </c>
      <c r="E536" s="228" t="s">
        <v>783</v>
      </c>
      <c r="F536" s="229" t="s">
        <v>784</v>
      </c>
      <c r="G536" s="230" t="s">
        <v>785</v>
      </c>
      <c r="H536" s="231">
        <v>24</v>
      </c>
      <c r="I536" s="232"/>
      <c r="J536" s="233">
        <f>ROUND(I536*H536,2)</f>
        <v>0</v>
      </c>
      <c r="K536" s="234"/>
      <c r="L536" s="235"/>
      <c r="M536" s="236" t="s">
        <v>19</v>
      </c>
      <c r="N536" s="237" t="s">
        <v>45</v>
      </c>
      <c r="O536" s="66"/>
      <c r="P536" s="200">
        <f>O536*H536</f>
        <v>0</v>
      </c>
      <c r="Q536" s="200">
        <v>2.0000000000000001E-4</v>
      </c>
      <c r="R536" s="200">
        <f>Q536*H536</f>
        <v>4.8000000000000004E-3</v>
      </c>
      <c r="S536" s="200">
        <v>0</v>
      </c>
      <c r="T536" s="201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202" t="s">
        <v>303</v>
      </c>
      <c r="AT536" s="202" t="s">
        <v>173</v>
      </c>
      <c r="AU536" s="202" t="s">
        <v>84</v>
      </c>
      <c r="AY536" s="19" t="s">
        <v>138</v>
      </c>
      <c r="BE536" s="203">
        <f>IF(N536="základní",J536,0)</f>
        <v>0</v>
      </c>
      <c r="BF536" s="203">
        <f>IF(N536="snížená",J536,0)</f>
        <v>0</v>
      </c>
      <c r="BG536" s="203">
        <f>IF(N536="zákl. přenesená",J536,0)</f>
        <v>0</v>
      </c>
      <c r="BH536" s="203">
        <f>IF(N536="sníž. přenesená",J536,0)</f>
        <v>0</v>
      </c>
      <c r="BI536" s="203">
        <f>IF(N536="nulová",J536,0)</f>
        <v>0</v>
      </c>
      <c r="BJ536" s="19" t="s">
        <v>82</v>
      </c>
      <c r="BK536" s="203">
        <f>ROUND(I536*H536,2)</f>
        <v>0</v>
      </c>
      <c r="BL536" s="19" t="s">
        <v>205</v>
      </c>
      <c r="BM536" s="202" t="s">
        <v>786</v>
      </c>
    </row>
    <row r="537" spans="1:65" s="16" customFormat="1" ht="11.25">
      <c r="B537" s="257"/>
      <c r="C537" s="258"/>
      <c r="D537" s="206" t="s">
        <v>146</v>
      </c>
      <c r="E537" s="259" t="s">
        <v>19</v>
      </c>
      <c r="F537" s="260" t="s">
        <v>591</v>
      </c>
      <c r="G537" s="258"/>
      <c r="H537" s="259" t="s">
        <v>19</v>
      </c>
      <c r="I537" s="261"/>
      <c r="J537" s="258"/>
      <c r="K537" s="258"/>
      <c r="L537" s="262"/>
      <c r="M537" s="263"/>
      <c r="N537" s="264"/>
      <c r="O537" s="264"/>
      <c r="P537" s="264"/>
      <c r="Q537" s="264"/>
      <c r="R537" s="264"/>
      <c r="S537" s="264"/>
      <c r="T537" s="265"/>
      <c r="AT537" s="266" t="s">
        <v>146</v>
      </c>
      <c r="AU537" s="266" t="s">
        <v>84</v>
      </c>
      <c r="AV537" s="16" t="s">
        <v>82</v>
      </c>
      <c r="AW537" s="16" t="s">
        <v>35</v>
      </c>
      <c r="AX537" s="16" t="s">
        <v>74</v>
      </c>
      <c r="AY537" s="266" t="s">
        <v>138</v>
      </c>
    </row>
    <row r="538" spans="1:65" s="13" customFormat="1" ht="11.25">
      <c r="B538" s="204"/>
      <c r="C538" s="205"/>
      <c r="D538" s="206" t="s">
        <v>146</v>
      </c>
      <c r="E538" s="207" t="s">
        <v>19</v>
      </c>
      <c r="F538" s="208" t="s">
        <v>787</v>
      </c>
      <c r="G538" s="205"/>
      <c r="H538" s="209">
        <v>8</v>
      </c>
      <c r="I538" s="210"/>
      <c r="J538" s="205"/>
      <c r="K538" s="205"/>
      <c r="L538" s="211"/>
      <c r="M538" s="212"/>
      <c r="N538" s="213"/>
      <c r="O538" s="213"/>
      <c r="P538" s="213"/>
      <c r="Q538" s="213"/>
      <c r="R538" s="213"/>
      <c r="S538" s="213"/>
      <c r="T538" s="214"/>
      <c r="AT538" s="215" t="s">
        <v>146</v>
      </c>
      <c r="AU538" s="215" t="s">
        <v>84</v>
      </c>
      <c r="AV538" s="13" t="s">
        <v>84</v>
      </c>
      <c r="AW538" s="13" t="s">
        <v>35</v>
      </c>
      <c r="AX538" s="13" t="s">
        <v>74</v>
      </c>
      <c r="AY538" s="215" t="s">
        <v>138</v>
      </c>
    </row>
    <row r="539" spans="1:65" s="16" customFormat="1" ht="11.25">
      <c r="B539" s="257"/>
      <c r="C539" s="258"/>
      <c r="D539" s="206" t="s">
        <v>146</v>
      </c>
      <c r="E539" s="259" t="s">
        <v>19</v>
      </c>
      <c r="F539" s="260" t="s">
        <v>519</v>
      </c>
      <c r="G539" s="258"/>
      <c r="H539" s="259" t="s">
        <v>19</v>
      </c>
      <c r="I539" s="261"/>
      <c r="J539" s="258"/>
      <c r="K539" s="258"/>
      <c r="L539" s="262"/>
      <c r="M539" s="263"/>
      <c r="N539" s="264"/>
      <c r="O539" s="264"/>
      <c r="P539" s="264"/>
      <c r="Q539" s="264"/>
      <c r="R539" s="264"/>
      <c r="S539" s="264"/>
      <c r="T539" s="265"/>
      <c r="AT539" s="266" t="s">
        <v>146</v>
      </c>
      <c r="AU539" s="266" t="s">
        <v>84</v>
      </c>
      <c r="AV539" s="16" t="s">
        <v>82</v>
      </c>
      <c r="AW539" s="16" t="s">
        <v>35</v>
      </c>
      <c r="AX539" s="16" t="s">
        <v>74</v>
      </c>
      <c r="AY539" s="266" t="s">
        <v>138</v>
      </c>
    </row>
    <row r="540" spans="1:65" s="13" customFormat="1" ht="11.25">
      <c r="B540" s="204"/>
      <c r="C540" s="205"/>
      <c r="D540" s="206" t="s">
        <v>146</v>
      </c>
      <c r="E540" s="207" t="s">
        <v>19</v>
      </c>
      <c r="F540" s="208" t="s">
        <v>184</v>
      </c>
      <c r="G540" s="205"/>
      <c r="H540" s="209">
        <v>9</v>
      </c>
      <c r="I540" s="210"/>
      <c r="J540" s="205"/>
      <c r="K540" s="205"/>
      <c r="L540" s="211"/>
      <c r="M540" s="212"/>
      <c r="N540" s="213"/>
      <c r="O540" s="213"/>
      <c r="P540" s="213"/>
      <c r="Q540" s="213"/>
      <c r="R540" s="213"/>
      <c r="S540" s="213"/>
      <c r="T540" s="214"/>
      <c r="AT540" s="215" t="s">
        <v>146</v>
      </c>
      <c r="AU540" s="215" t="s">
        <v>84</v>
      </c>
      <c r="AV540" s="13" t="s">
        <v>84</v>
      </c>
      <c r="AW540" s="13" t="s">
        <v>35</v>
      </c>
      <c r="AX540" s="13" t="s">
        <v>74</v>
      </c>
      <c r="AY540" s="215" t="s">
        <v>138</v>
      </c>
    </row>
    <row r="541" spans="1:65" s="16" customFormat="1" ht="11.25">
      <c r="B541" s="257"/>
      <c r="C541" s="258"/>
      <c r="D541" s="206" t="s">
        <v>146</v>
      </c>
      <c r="E541" s="259" t="s">
        <v>19</v>
      </c>
      <c r="F541" s="260" t="s">
        <v>529</v>
      </c>
      <c r="G541" s="258"/>
      <c r="H541" s="259" t="s">
        <v>19</v>
      </c>
      <c r="I541" s="261"/>
      <c r="J541" s="258"/>
      <c r="K541" s="258"/>
      <c r="L541" s="262"/>
      <c r="M541" s="263"/>
      <c r="N541" s="264"/>
      <c r="O541" s="264"/>
      <c r="P541" s="264"/>
      <c r="Q541" s="264"/>
      <c r="R541" s="264"/>
      <c r="S541" s="264"/>
      <c r="T541" s="265"/>
      <c r="AT541" s="266" t="s">
        <v>146</v>
      </c>
      <c r="AU541" s="266" t="s">
        <v>84</v>
      </c>
      <c r="AV541" s="16" t="s">
        <v>82</v>
      </c>
      <c r="AW541" s="16" t="s">
        <v>35</v>
      </c>
      <c r="AX541" s="16" t="s">
        <v>74</v>
      </c>
      <c r="AY541" s="266" t="s">
        <v>138</v>
      </c>
    </row>
    <row r="542" spans="1:65" s="13" customFormat="1" ht="11.25">
      <c r="B542" s="204"/>
      <c r="C542" s="205"/>
      <c r="D542" s="206" t="s">
        <v>146</v>
      </c>
      <c r="E542" s="207" t="s">
        <v>19</v>
      </c>
      <c r="F542" s="208" t="s">
        <v>172</v>
      </c>
      <c r="G542" s="205"/>
      <c r="H542" s="209">
        <v>7</v>
      </c>
      <c r="I542" s="210"/>
      <c r="J542" s="205"/>
      <c r="K542" s="205"/>
      <c r="L542" s="211"/>
      <c r="M542" s="212"/>
      <c r="N542" s="213"/>
      <c r="O542" s="213"/>
      <c r="P542" s="213"/>
      <c r="Q542" s="213"/>
      <c r="R542" s="213"/>
      <c r="S542" s="213"/>
      <c r="T542" s="214"/>
      <c r="AT542" s="215" t="s">
        <v>146</v>
      </c>
      <c r="AU542" s="215" t="s">
        <v>84</v>
      </c>
      <c r="AV542" s="13" t="s">
        <v>84</v>
      </c>
      <c r="AW542" s="13" t="s">
        <v>35</v>
      </c>
      <c r="AX542" s="13" t="s">
        <v>74</v>
      </c>
      <c r="AY542" s="215" t="s">
        <v>138</v>
      </c>
    </row>
    <row r="543" spans="1:65" s="14" customFormat="1" ht="11.25">
      <c r="B543" s="216"/>
      <c r="C543" s="217"/>
      <c r="D543" s="206" t="s">
        <v>146</v>
      </c>
      <c r="E543" s="218" t="s">
        <v>19</v>
      </c>
      <c r="F543" s="219" t="s">
        <v>150</v>
      </c>
      <c r="G543" s="217"/>
      <c r="H543" s="220">
        <v>24</v>
      </c>
      <c r="I543" s="221"/>
      <c r="J543" s="217"/>
      <c r="K543" s="217"/>
      <c r="L543" s="222"/>
      <c r="M543" s="223"/>
      <c r="N543" s="224"/>
      <c r="O543" s="224"/>
      <c r="P543" s="224"/>
      <c r="Q543" s="224"/>
      <c r="R543" s="224"/>
      <c r="S543" s="224"/>
      <c r="T543" s="225"/>
      <c r="AT543" s="226" t="s">
        <v>146</v>
      </c>
      <c r="AU543" s="226" t="s">
        <v>84</v>
      </c>
      <c r="AV543" s="14" t="s">
        <v>144</v>
      </c>
      <c r="AW543" s="14" t="s">
        <v>35</v>
      </c>
      <c r="AX543" s="14" t="s">
        <v>82</v>
      </c>
      <c r="AY543" s="226" t="s">
        <v>138</v>
      </c>
    </row>
    <row r="544" spans="1:65" s="2" customFormat="1" ht="21.75" customHeight="1">
      <c r="A544" s="36"/>
      <c r="B544" s="37"/>
      <c r="C544" s="190" t="s">
        <v>788</v>
      </c>
      <c r="D544" s="190" t="s">
        <v>140</v>
      </c>
      <c r="E544" s="191" t="s">
        <v>789</v>
      </c>
      <c r="F544" s="192" t="s">
        <v>790</v>
      </c>
      <c r="G544" s="193" t="s">
        <v>239</v>
      </c>
      <c r="H544" s="194">
        <v>2</v>
      </c>
      <c r="I544" s="195"/>
      <c r="J544" s="196">
        <f>ROUND(I544*H544,2)</f>
        <v>0</v>
      </c>
      <c r="K544" s="197"/>
      <c r="L544" s="41"/>
      <c r="M544" s="198" t="s">
        <v>19</v>
      </c>
      <c r="N544" s="199" t="s">
        <v>45</v>
      </c>
      <c r="O544" s="66"/>
      <c r="P544" s="200">
        <f>O544*H544</f>
        <v>0</v>
      </c>
      <c r="Q544" s="200">
        <v>0</v>
      </c>
      <c r="R544" s="200">
        <f>Q544*H544</f>
        <v>0</v>
      </c>
      <c r="S544" s="200">
        <v>0</v>
      </c>
      <c r="T544" s="201">
        <f>S544*H544</f>
        <v>0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202" t="s">
        <v>205</v>
      </c>
      <c r="AT544" s="202" t="s">
        <v>140</v>
      </c>
      <c r="AU544" s="202" t="s">
        <v>84</v>
      </c>
      <c r="AY544" s="19" t="s">
        <v>138</v>
      </c>
      <c r="BE544" s="203">
        <f>IF(N544="základní",J544,0)</f>
        <v>0</v>
      </c>
      <c r="BF544" s="203">
        <f>IF(N544="snížená",J544,0)</f>
        <v>0</v>
      </c>
      <c r="BG544" s="203">
        <f>IF(N544="zákl. přenesená",J544,0)</f>
        <v>0</v>
      </c>
      <c r="BH544" s="203">
        <f>IF(N544="sníž. přenesená",J544,0)</f>
        <v>0</v>
      </c>
      <c r="BI544" s="203">
        <f>IF(N544="nulová",J544,0)</f>
        <v>0</v>
      </c>
      <c r="BJ544" s="19" t="s">
        <v>82</v>
      </c>
      <c r="BK544" s="203">
        <f>ROUND(I544*H544,2)</f>
        <v>0</v>
      </c>
      <c r="BL544" s="19" t="s">
        <v>205</v>
      </c>
      <c r="BM544" s="202" t="s">
        <v>791</v>
      </c>
    </row>
    <row r="545" spans="1:65" s="16" customFormat="1" ht="11.25">
      <c r="B545" s="257"/>
      <c r="C545" s="258"/>
      <c r="D545" s="206" t="s">
        <v>146</v>
      </c>
      <c r="E545" s="259" t="s">
        <v>19</v>
      </c>
      <c r="F545" s="260" t="s">
        <v>591</v>
      </c>
      <c r="G545" s="258"/>
      <c r="H545" s="259" t="s">
        <v>19</v>
      </c>
      <c r="I545" s="261"/>
      <c r="J545" s="258"/>
      <c r="K545" s="258"/>
      <c r="L545" s="262"/>
      <c r="M545" s="263"/>
      <c r="N545" s="264"/>
      <c r="O545" s="264"/>
      <c r="P545" s="264"/>
      <c r="Q545" s="264"/>
      <c r="R545" s="264"/>
      <c r="S545" s="264"/>
      <c r="T545" s="265"/>
      <c r="AT545" s="266" t="s">
        <v>146</v>
      </c>
      <c r="AU545" s="266" t="s">
        <v>84</v>
      </c>
      <c r="AV545" s="16" t="s">
        <v>82</v>
      </c>
      <c r="AW545" s="16" t="s">
        <v>35</v>
      </c>
      <c r="AX545" s="16" t="s">
        <v>74</v>
      </c>
      <c r="AY545" s="266" t="s">
        <v>138</v>
      </c>
    </row>
    <row r="546" spans="1:65" s="13" customFormat="1" ht="11.25">
      <c r="B546" s="204"/>
      <c r="C546" s="205"/>
      <c r="D546" s="206" t="s">
        <v>146</v>
      </c>
      <c r="E546" s="207" t="s">
        <v>19</v>
      </c>
      <c r="F546" s="208" t="s">
        <v>84</v>
      </c>
      <c r="G546" s="205"/>
      <c r="H546" s="209">
        <v>2</v>
      </c>
      <c r="I546" s="210"/>
      <c r="J546" s="205"/>
      <c r="K546" s="205"/>
      <c r="L546" s="211"/>
      <c r="M546" s="212"/>
      <c r="N546" s="213"/>
      <c r="O546" s="213"/>
      <c r="P546" s="213"/>
      <c r="Q546" s="213"/>
      <c r="R546" s="213"/>
      <c r="S546" s="213"/>
      <c r="T546" s="214"/>
      <c r="AT546" s="215" t="s">
        <v>146</v>
      </c>
      <c r="AU546" s="215" t="s">
        <v>84</v>
      </c>
      <c r="AV546" s="13" t="s">
        <v>84</v>
      </c>
      <c r="AW546" s="13" t="s">
        <v>35</v>
      </c>
      <c r="AX546" s="13" t="s">
        <v>82</v>
      </c>
      <c r="AY546" s="215" t="s">
        <v>138</v>
      </c>
    </row>
    <row r="547" spans="1:65" s="2" customFormat="1" ht="16.5" customHeight="1">
      <c r="A547" s="36"/>
      <c r="B547" s="37"/>
      <c r="C547" s="190" t="s">
        <v>792</v>
      </c>
      <c r="D547" s="190" t="s">
        <v>140</v>
      </c>
      <c r="E547" s="191" t="s">
        <v>793</v>
      </c>
      <c r="F547" s="192" t="s">
        <v>794</v>
      </c>
      <c r="G547" s="193" t="s">
        <v>143</v>
      </c>
      <c r="H547" s="194">
        <v>34.24</v>
      </c>
      <c r="I547" s="195"/>
      <c r="J547" s="196">
        <f>ROUND(I547*H547,2)</f>
        <v>0</v>
      </c>
      <c r="K547" s="197"/>
      <c r="L547" s="41"/>
      <c r="M547" s="198" t="s">
        <v>19</v>
      </c>
      <c r="N547" s="199" t="s">
        <v>45</v>
      </c>
      <c r="O547" s="66"/>
      <c r="P547" s="200">
        <f>O547*H547</f>
        <v>0</v>
      </c>
      <c r="Q547" s="200">
        <v>2.5999999999999998E-4</v>
      </c>
      <c r="R547" s="200">
        <f>Q547*H547</f>
        <v>8.9023999999999995E-3</v>
      </c>
      <c r="S547" s="200">
        <v>0</v>
      </c>
      <c r="T547" s="201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202" t="s">
        <v>205</v>
      </c>
      <c r="AT547" s="202" t="s">
        <v>140</v>
      </c>
      <c r="AU547" s="202" t="s">
        <v>84</v>
      </c>
      <c r="AY547" s="19" t="s">
        <v>138</v>
      </c>
      <c r="BE547" s="203">
        <f>IF(N547="základní",J547,0)</f>
        <v>0</v>
      </c>
      <c r="BF547" s="203">
        <f>IF(N547="snížená",J547,0)</f>
        <v>0</v>
      </c>
      <c r="BG547" s="203">
        <f>IF(N547="zákl. přenesená",J547,0)</f>
        <v>0</v>
      </c>
      <c r="BH547" s="203">
        <f>IF(N547="sníž. přenesená",J547,0)</f>
        <v>0</v>
      </c>
      <c r="BI547" s="203">
        <f>IF(N547="nulová",J547,0)</f>
        <v>0</v>
      </c>
      <c r="BJ547" s="19" t="s">
        <v>82</v>
      </c>
      <c r="BK547" s="203">
        <f>ROUND(I547*H547,2)</f>
        <v>0</v>
      </c>
      <c r="BL547" s="19" t="s">
        <v>205</v>
      </c>
      <c r="BM547" s="202" t="s">
        <v>795</v>
      </c>
    </row>
    <row r="548" spans="1:65" s="16" customFormat="1" ht="11.25">
      <c r="B548" s="257"/>
      <c r="C548" s="258"/>
      <c r="D548" s="206" t="s">
        <v>146</v>
      </c>
      <c r="E548" s="259" t="s">
        <v>19</v>
      </c>
      <c r="F548" s="260" t="s">
        <v>591</v>
      </c>
      <c r="G548" s="258"/>
      <c r="H548" s="259" t="s">
        <v>19</v>
      </c>
      <c r="I548" s="261"/>
      <c r="J548" s="258"/>
      <c r="K548" s="258"/>
      <c r="L548" s="262"/>
      <c r="M548" s="263"/>
      <c r="N548" s="264"/>
      <c r="O548" s="264"/>
      <c r="P548" s="264"/>
      <c r="Q548" s="264"/>
      <c r="R548" s="264"/>
      <c r="S548" s="264"/>
      <c r="T548" s="265"/>
      <c r="AT548" s="266" t="s">
        <v>146</v>
      </c>
      <c r="AU548" s="266" t="s">
        <v>84</v>
      </c>
      <c r="AV548" s="16" t="s">
        <v>82</v>
      </c>
      <c r="AW548" s="16" t="s">
        <v>35</v>
      </c>
      <c r="AX548" s="16" t="s">
        <v>74</v>
      </c>
      <c r="AY548" s="266" t="s">
        <v>138</v>
      </c>
    </row>
    <row r="549" spans="1:65" s="13" customFormat="1" ht="11.25">
      <c r="B549" s="204"/>
      <c r="C549" s="205"/>
      <c r="D549" s="206" t="s">
        <v>146</v>
      </c>
      <c r="E549" s="207" t="s">
        <v>19</v>
      </c>
      <c r="F549" s="208" t="s">
        <v>796</v>
      </c>
      <c r="G549" s="205"/>
      <c r="H549" s="209">
        <v>15.84</v>
      </c>
      <c r="I549" s="210"/>
      <c r="J549" s="205"/>
      <c r="K549" s="205"/>
      <c r="L549" s="211"/>
      <c r="M549" s="212"/>
      <c r="N549" s="213"/>
      <c r="O549" s="213"/>
      <c r="P549" s="213"/>
      <c r="Q549" s="213"/>
      <c r="R549" s="213"/>
      <c r="S549" s="213"/>
      <c r="T549" s="214"/>
      <c r="AT549" s="215" t="s">
        <v>146</v>
      </c>
      <c r="AU549" s="215" t="s">
        <v>84</v>
      </c>
      <c r="AV549" s="13" t="s">
        <v>84</v>
      </c>
      <c r="AW549" s="13" t="s">
        <v>35</v>
      </c>
      <c r="AX549" s="13" t="s">
        <v>74</v>
      </c>
      <c r="AY549" s="215" t="s">
        <v>138</v>
      </c>
    </row>
    <row r="550" spans="1:65" s="13" customFormat="1" ht="11.25">
      <c r="B550" s="204"/>
      <c r="C550" s="205"/>
      <c r="D550" s="206" t="s">
        <v>146</v>
      </c>
      <c r="E550" s="207" t="s">
        <v>19</v>
      </c>
      <c r="F550" s="208" t="s">
        <v>797</v>
      </c>
      <c r="G550" s="205"/>
      <c r="H550" s="209">
        <v>7.04</v>
      </c>
      <c r="I550" s="210"/>
      <c r="J550" s="205"/>
      <c r="K550" s="205"/>
      <c r="L550" s="211"/>
      <c r="M550" s="212"/>
      <c r="N550" s="213"/>
      <c r="O550" s="213"/>
      <c r="P550" s="213"/>
      <c r="Q550" s="213"/>
      <c r="R550" s="213"/>
      <c r="S550" s="213"/>
      <c r="T550" s="214"/>
      <c r="AT550" s="215" t="s">
        <v>146</v>
      </c>
      <c r="AU550" s="215" t="s">
        <v>84</v>
      </c>
      <c r="AV550" s="13" t="s">
        <v>84</v>
      </c>
      <c r="AW550" s="13" t="s">
        <v>35</v>
      </c>
      <c r="AX550" s="13" t="s">
        <v>74</v>
      </c>
      <c r="AY550" s="215" t="s">
        <v>138</v>
      </c>
    </row>
    <row r="551" spans="1:65" s="15" customFormat="1" ht="11.25">
      <c r="B551" s="241"/>
      <c r="C551" s="242"/>
      <c r="D551" s="206" t="s">
        <v>146</v>
      </c>
      <c r="E551" s="243" t="s">
        <v>19</v>
      </c>
      <c r="F551" s="244" t="s">
        <v>222</v>
      </c>
      <c r="G551" s="242"/>
      <c r="H551" s="245">
        <v>22.88</v>
      </c>
      <c r="I551" s="246"/>
      <c r="J551" s="242"/>
      <c r="K551" s="242"/>
      <c r="L551" s="247"/>
      <c r="M551" s="248"/>
      <c r="N551" s="249"/>
      <c r="O551" s="249"/>
      <c r="P551" s="249"/>
      <c r="Q551" s="249"/>
      <c r="R551" s="249"/>
      <c r="S551" s="249"/>
      <c r="T551" s="250"/>
      <c r="AT551" s="251" t="s">
        <v>146</v>
      </c>
      <c r="AU551" s="251" t="s">
        <v>84</v>
      </c>
      <c r="AV551" s="15" t="s">
        <v>154</v>
      </c>
      <c r="AW551" s="15" t="s">
        <v>35</v>
      </c>
      <c r="AX551" s="15" t="s">
        <v>74</v>
      </c>
      <c r="AY551" s="251" t="s">
        <v>138</v>
      </c>
    </row>
    <row r="552" spans="1:65" s="16" customFormat="1" ht="11.25">
      <c r="B552" s="257"/>
      <c r="C552" s="258"/>
      <c r="D552" s="206" t="s">
        <v>146</v>
      </c>
      <c r="E552" s="259" t="s">
        <v>19</v>
      </c>
      <c r="F552" s="260" t="s">
        <v>798</v>
      </c>
      <c r="G552" s="258"/>
      <c r="H552" s="259" t="s">
        <v>19</v>
      </c>
      <c r="I552" s="261"/>
      <c r="J552" s="258"/>
      <c r="K552" s="258"/>
      <c r="L552" s="262"/>
      <c r="M552" s="263"/>
      <c r="N552" s="264"/>
      <c r="O552" s="264"/>
      <c r="P552" s="264"/>
      <c r="Q552" s="264"/>
      <c r="R552" s="264"/>
      <c r="S552" s="264"/>
      <c r="T552" s="265"/>
      <c r="AT552" s="266" t="s">
        <v>146</v>
      </c>
      <c r="AU552" s="266" t="s">
        <v>84</v>
      </c>
      <c r="AV552" s="16" t="s">
        <v>82</v>
      </c>
      <c r="AW552" s="16" t="s">
        <v>35</v>
      </c>
      <c r="AX552" s="16" t="s">
        <v>74</v>
      </c>
      <c r="AY552" s="266" t="s">
        <v>138</v>
      </c>
    </row>
    <row r="553" spans="1:65" s="13" customFormat="1" ht="11.25">
      <c r="B553" s="204"/>
      <c r="C553" s="205"/>
      <c r="D553" s="206" t="s">
        <v>146</v>
      </c>
      <c r="E553" s="207" t="s">
        <v>19</v>
      </c>
      <c r="F553" s="208" t="s">
        <v>616</v>
      </c>
      <c r="G553" s="205"/>
      <c r="H553" s="209">
        <v>1.92</v>
      </c>
      <c r="I553" s="210"/>
      <c r="J553" s="205"/>
      <c r="K553" s="205"/>
      <c r="L553" s="211"/>
      <c r="M553" s="212"/>
      <c r="N553" s="213"/>
      <c r="O553" s="213"/>
      <c r="P553" s="213"/>
      <c r="Q553" s="213"/>
      <c r="R553" s="213"/>
      <c r="S553" s="213"/>
      <c r="T553" s="214"/>
      <c r="AT553" s="215" t="s">
        <v>146</v>
      </c>
      <c r="AU553" s="215" t="s">
        <v>84</v>
      </c>
      <c r="AV553" s="13" t="s">
        <v>84</v>
      </c>
      <c r="AW553" s="13" t="s">
        <v>35</v>
      </c>
      <c r="AX553" s="13" t="s">
        <v>74</v>
      </c>
      <c r="AY553" s="215" t="s">
        <v>138</v>
      </c>
    </row>
    <row r="554" spans="1:65" s="13" customFormat="1" ht="11.25">
      <c r="B554" s="204"/>
      <c r="C554" s="205"/>
      <c r="D554" s="206" t="s">
        <v>146</v>
      </c>
      <c r="E554" s="207" t="s">
        <v>19</v>
      </c>
      <c r="F554" s="208" t="s">
        <v>799</v>
      </c>
      <c r="G554" s="205"/>
      <c r="H554" s="209">
        <v>0.8</v>
      </c>
      <c r="I554" s="210"/>
      <c r="J554" s="205"/>
      <c r="K554" s="205"/>
      <c r="L554" s="211"/>
      <c r="M554" s="212"/>
      <c r="N554" s="213"/>
      <c r="O554" s="213"/>
      <c r="P554" s="213"/>
      <c r="Q554" s="213"/>
      <c r="R554" s="213"/>
      <c r="S554" s="213"/>
      <c r="T554" s="214"/>
      <c r="AT554" s="215" t="s">
        <v>146</v>
      </c>
      <c r="AU554" s="215" t="s">
        <v>84</v>
      </c>
      <c r="AV554" s="13" t="s">
        <v>84</v>
      </c>
      <c r="AW554" s="13" t="s">
        <v>35</v>
      </c>
      <c r="AX554" s="13" t="s">
        <v>74</v>
      </c>
      <c r="AY554" s="215" t="s">
        <v>138</v>
      </c>
    </row>
    <row r="555" spans="1:65" s="13" customFormat="1" ht="11.25">
      <c r="B555" s="204"/>
      <c r="C555" s="205"/>
      <c r="D555" s="206" t="s">
        <v>146</v>
      </c>
      <c r="E555" s="207" t="s">
        <v>19</v>
      </c>
      <c r="F555" s="208" t="s">
        <v>618</v>
      </c>
      <c r="G555" s="205"/>
      <c r="H555" s="209">
        <v>6</v>
      </c>
      <c r="I555" s="210"/>
      <c r="J555" s="205"/>
      <c r="K555" s="205"/>
      <c r="L555" s="211"/>
      <c r="M555" s="212"/>
      <c r="N555" s="213"/>
      <c r="O555" s="213"/>
      <c r="P555" s="213"/>
      <c r="Q555" s="213"/>
      <c r="R555" s="213"/>
      <c r="S555" s="213"/>
      <c r="T555" s="214"/>
      <c r="AT555" s="215" t="s">
        <v>146</v>
      </c>
      <c r="AU555" s="215" t="s">
        <v>84</v>
      </c>
      <c r="AV555" s="13" t="s">
        <v>84</v>
      </c>
      <c r="AW555" s="13" t="s">
        <v>35</v>
      </c>
      <c r="AX555" s="13" t="s">
        <v>74</v>
      </c>
      <c r="AY555" s="215" t="s">
        <v>138</v>
      </c>
    </row>
    <row r="556" spans="1:65" s="13" customFormat="1" ht="11.25">
      <c r="B556" s="204"/>
      <c r="C556" s="205"/>
      <c r="D556" s="206" t="s">
        <v>146</v>
      </c>
      <c r="E556" s="207" t="s">
        <v>19</v>
      </c>
      <c r="F556" s="208" t="s">
        <v>619</v>
      </c>
      <c r="G556" s="205"/>
      <c r="H556" s="209">
        <v>2.64</v>
      </c>
      <c r="I556" s="210"/>
      <c r="J556" s="205"/>
      <c r="K556" s="205"/>
      <c r="L556" s="211"/>
      <c r="M556" s="212"/>
      <c r="N556" s="213"/>
      <c r="O556" s="213"/>
      <c r="P556" s="213"/>
      <c r="Q556" s="213"/>
      <c r="R556" s="213"/>
      <c r="S556" s="213"/>
      <c r="T556" s="214"/>
      <c r="AT556" s="215" t="s">
        <v>146</v>
      </c>
      <c r="AU556" s="215" t="s">
        <v>84</v>
      </c>
      <c r="AV556" s="13" t="s">
        <v>84</v>
      </c>
      <c r="AW556" s="13" t="s">
        <v>35</v>
      </c>
      <c r="AX556" s="13" t="s">
        <v>74</v>
      </c>
      <c r="AY556" s="215" t="s">
        <v>138</v>
      </c>
    </row>
    <row r="557" spans="1:65" s="15" customFormat="1" ht="11.25">
      <c r="B557" s="241"/>
      <c r="C557" s="242"/>
      <c r="D557" s="206" t="s">
        <v>146</v>
      </c>
      <c r="E557" s="243" t="s">
        <v>19</v>
      </c>
      <c r="F557" s="244" t="s">
        <v>222</v>
      </c>
      <c r="G557" s="242"/>
      <c r="H557" s="245">
        <v>11.36</v>
      </c>
      <c r="I557" s="246"/>
      <c r="J557" s="242"/>
      <c r="K557" s="242"/>
      <c r="L557" s="247"/>
      <c r="M557" s="248"/>
      <c r="N557" s="249"/>
      <c r="O557" s="249"/>
      <c r="P557" s="249"/>
      <c r="Q557" s="249"/>
      <c r="R557" s="249"/>
      <c r="S557" s="249"/>
      <c r="T557" s="250"/>
      <c r="AT557" s="251" t="s">
        <v>146</v>
      </c>
      <c r="AU557" s="251" t="s">
        <v>84</v>
      </c>
      <c r="AV557" s="15" t="s">
        <v>154</v>
      </c>
      <c r="AW557" s="15" t="s">
        <v>35</v>
      </c>
      <c r="AX557" s="15" t="s">
        <v>74</v>
      </c>
      <c r="AY557" s="251" t="s">
        <v>138</v>
      </c>
    </row>
    <row r="558" spans="1:65" s="14" customFormat="1" ht="11.25">
      <c r="B558" s="216"/>
      <c r="C558" s="217"/>
      <c r="D558" s="206" t="s">
        <v>146</v>
      </c>
      <c r="E558" s="218" t="s">
        <v>19</v>
      </c>
      <c r="F558" s="219" t="s">
        <v>150</v>
      </c>
      <c r="G558" s="217"/>
      <c r="H558" s="220">
        <v>34.239999999999995</v>
      </c>
      <c r="I558" s="221"/>
      <c r="J558" s="217"/>
      <c r="K558" s="217"/>
      <c r="L558" s="222"/>
      <c r="M558" s="223"/>
      <c r="N558" s="224"/>
      <c r="O558" s="224"/>
      <c r="P558" s="224"/>
      <c r="Q558" s="224"/>
      <c r="R558" s="224"/>
      <c r="S558" s="224"/>
      <c r="T558" s="225"/>
      <c r="AT558" s="226" t="s">
        <v>146</v>
      </c>
      <c r="AU558" s="226" t="s">
        <v>84</v>
      </c>
      <c r="AV558" s="14" t="s">
        <v>144</v>
      </c>
      <c r="AW558" s="14" t="s">
        <v>35</v>
      </c>
      <c r="AX558" s="14" t="s">
        <v>82</v>
      </c>
      <c r="AY558" s="226" t="s">
        <v>138</v>
      </c>
    </row>
    <row r="559" spans="1:65" s="2" customFormat="1" ht="21.75" customHeight="1">
      <c r="A559" s="36"/>
      <c r="B559" s="37"/>
      <c r="C559" s="227" t="s">
        <v>800</v>
      </c>
      <c r="D559" s="227" t="s">
        <v>173</v>
      </c>
      <c r="E559" s="228" t="s">
        <v>801</v>
      </c>
      <c r="F559" s="229" t="s">
        <v>802</v>
      </c>
      <c r="G559" s="230" t="s">
        <v>239</v>
      </c>
      <c r="H559" s="231">
        <v>2</v>
      </c>
      <c r="I559" s="232"/>
      <c r="J559" s="233">
        <f>ROUND(I559*H559,2)</f>
        <v>0</v>
      </c>
      <c r="K559" s="234"/>
      <c r="L559" s="235"/>
      <c r="M559" s="236" t="s">
        <v>19</v>
      </c>
      <c r="N559" s="237" t="s">
        <v>45</v>
      </c>
      <c r="O559" s="66"/>
      <c r="P559" s="200">
        <f>O559*H559</f>
        <v>0</v>
      </c>
      <c r="Q559" s="200">
        <v>2.87E-2</v>
      </c>
      <c r="R559" s="200">
        <f>Q559*H559</f>
        <v>5.74E-2</v>
      </c>
      <c r="S559" s="200">
        <v>0</v>
      </c>
      <c r="T559" s="201">
        <f>S559*H559</f>
        <v>0</v>
      </c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R559" s="202" t="s">
        <v>303</v>
      </c>
      <c r="AT559" s="202" t="s">
        <v>173</v>
      </c>
      <c r="AU559" s="202" t="s">
        <v>84</v>
      </c>
      <c r="AY559" s="19" t="s">
        <v>138</v>
      </c>
      <c r="BE559" s="203">
        <f>IF(N559="základní",J559,0)</f>
        <v>0</v>
      </c>
      <c r="BF559" s="203">
        <f>IF(N559="snížená",J559,0)</f>
        <v>0</v>
      </c>
      <c r="BG559" s="203">
        <f>IF(N559="zákl. přenesená",J559,0)</f>
        <v>0</v>
      </c>
      <c r="BH559" s="203">
        <f>IF(N559="sníž. přenesená",J559,0)</f>
        <v>0</v>
      </c>
      <c r="BI559" s="203">
        <f>IF(N559="nulová",J559,0)</f>
        <v>0</v>
      </c>
      <c r="BJ559" s="19" t="s">
        <v>82</v>
      </c>
      <c r="BK559" s="203">
        <f>ROUND(I559*H559,2)</f>
        <v>0</v>
      </c>
      <c r="BL559" s="19" t="s">
        <v>205</v>
      </c>
      <c r="BM559" s="202" t="s">
        <v>803</v>
      </c>
    </row>
    <row r="560" spans="1:65" s="2" customFormat="1" ht="58.5">
      <c r="A560" s="36"/>
      <c r="B560" s="37"/>
      <c r="C560" s="38"/>
      <c r="D560" s="206" t="s">
        <v>178</v>
      </c>
      <c r="E560" s="38"/>
      <c r="F560" s="238" t="s">
        <v>804</v>
      </c>
      <c r="G560" s="38"/>
      <c r="H560" s="38"/>
      <c r="I560" s="110"/>
      <c r="J560" s="38"/>
      <c r="K560" s="38"/>
      <c r="L560" s="41"/>
      <c r="M560" s="239"/>
      <c r="N560" s="240"/>
      <c r="O560" s="66"/>
      <c r="P560" s="66"/>
      <c r="Q560" s="66"/>
      <c r="R560" s="66"/>
      <c r="S560" s="66"/>
      <c r="T560" s="67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T560" s="19" t="s">
        <v>178</v>
      </c>
      <c r="AU560" s="19" t="s">
        <v>84</v>
      </c>
    </row>
    <row r="561" spans="1:65" s="16" customFormat="1" ht="11.25">
      <c r="B561" s="257"/>
      <c r="C561" s="258"/>
      <c r="D561" s="206" t="s">
        <v>146</v>
      </c>
      <c r="E561" s="259" t="s">
        <v>19</v>
      </c>
      <c r="F561" s="260" t="s">
        <v>591</v>
      </c>
      <c r="G561" s="258"/>
      <c r="H561" s="259" t="s">
        <v>19</v>
      </c>
      <c r="I561" s="261"/>
      <c r="J561" s="258"/>
      <c r="K561" s="258"/>
      <c r="L561" s="262"/>
      <c r="M561" s="263"/>
      <c r="N561" s="264"/>
      <c r="O561" s="264"/>
      <c r="P561" s="264"/>
      <c r="Q561" s="264"/>
      <c r="R561" s="264"/>
      <c r="S561" s="264"/>
      <c r="T561" s="265"/>
      <c r="AT561" s="266" t="s">
        <v>146</v>
      </c>
      <c r="AU561" s="266" t="s">
        <v>84</v>
      </c>
      <c r="AV561" s="16" t="s">
        <v>82</v>
      </c>
      <c r="AW561" s="16" t="s">
        <v>35</v>
      </c>
      <c r="AX561" s="16" t="s">
        <v>74</v>
      </c>
      <c r="AY561" s="266" t="s">
        <v>138</v>
      </c>
    </row>
    <row r="562" spans="1:65" s="13" customFormat="1" ht="11.25">
      <c r="B562" s="204"/>
      <c r="C562" s="205"/>
      <c r="D562" s="206" t="s">
        <v>146</v>
      </c>
      <c r="E562" s="207" t="s">
        <v>19</v>
      </c>
      <c r="F562" s="208" t="s">
        <v>84</v>
      </c>
      <c r="G562" s="205"/>
      <c r="H562" s="209">
        <v>2</v>
      </c>
      <c r="I562" s="210"/>
      <c r="J562" s="205"/>
      <c r="K562" s="205"/>
      <c r="L562" s="211"/>
      <c r="M562" s="212"/>
      <c r="N562" s="213"/>
      <c r="O562" s="213"/>
      <c r="P562" s="213"/>
      <c r="Q562" s="213"/>
      <c r="R562" s="213"/>
      <c r="S562" s="213"/>
      <c r="T562" s="214"/>
      <c r="AT562" s="215" t="s">
        <v>146</v>
      </c>
      <c r="AU562" s="215" t="s">
        <v>84</v>
      </c>
      <c r="AV562" s="13" t="s">
        <v>84</v>
      </c>
      <c r="AW562" s="13" t="s">
        <v>35</v>
      </c>
      <c r="AX562" s="13" t="s">
        <v>82</v>
      </c>
      <c r="AY562" s="215" t="s">
        <v>138</v>
      </c>
    </row>
    <row r="563" spans="1:65" s="2" customFormat="1" ht="21.75" customHeight="1">
      <c r="A563" s="36"/>
      <c r="B563" s="37"/>
      <c r="C563" s="227" t="s">
        <v>805</v>
      </c>
      <c r="D563" s="227" t="s">
        <v>173</v>
      </c>
      <c r="E563" s="228" t="s">
        <v>806</v>
      </c>
      <c r="F563" s="229" t="s">
        <v>807</v>
      </c>
      <c r="G563" s="230" t="s">
        <v>239</v>
      </c>
      <c r="H563" s="231">
        <v>13</v>
      </c>
      <c r="I563" s="232"/>
      <c r="J563" s="233">
        <f>ROUND(I563*H563,2)</f>
        <v>0</v>
      </c>
      <c r="K563" s="234"/>
      <c r="L563" s="235"/>
      <c r="M563" s="236" t="s">
        <v>19</v>
      </c>
      <c r="N563" s="237" t="s">
        <v>45</v>
      </c>
      <c r="O563" s="66"/>
      <c r="P563" s="200">
        <f>O563*H563</f>
        <v>0</v>
      </c>
      <c r="Q563" s="200">
        <v>2.87E-2</v>
      </c>
      <c r="R563" s="200">
        <f>Q563*H563</f>
        <v>0.37309999999999999</v>
      </c>
      <c r="S563" s="200">
        <v>0</v>
      </c>
      <c r="T563" s="201">
        <f>S563*H563</f>
        <v>0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202" t="s">
        <v>303</v>
      </c>
      <c r="AT563" s="202" t="s">
        <v>173</v>
      </c>
      <c r="AU563" s="202" t="s">
        <v>84</v>
      </c>
      <c r="AY563" s="19" t="s">
        <v>138</v>
      </c>
      <c r="BE563" s="203">
        <f>IF(N563="základní",J563,0)</f>
        <v>0</v>
      </c>
      <c r="BF563" s="203">
        <f>IF(N563="snížená",J563,0)</f>
        <v>0</v>
      </c>
      <c r="BG563" s="203">
        <f>IF(N563="zákl. přenesená",J563,0)</f>
        <v>0</v>
      </c>
      <c r="BH563" s="203">
        <f>IF(N563="sníž. přenesená",J563,0)</f>
        <v>0</v>
      </c>
      <c r="BI563" s="203">
        <f>IF(N563="nulová",J563,0)</f>
        <v>0</v>
      </c>
      <c r="BJ563" s="19" t="s">
        <v>82</v>
      </c>
      <c r="BK563" s="203">
        <f>ROUND(I563*H563,2)</f>
        <v>0</v>
      </c>
      <c r="BL563" s="19" t="s">
        <v>205</v>
      </c>
      <c r="BM563" s="202" t="s">
        <v>808</v>
      </c>
    </row>
    <row r="564" spans="1:65" s="2" customFormat="1" ht="58.5">
      <c r="A564" s="36"/>
      <c r="B564" s="37"/>
      <c r="C564" s="38"/>
      <c r="D564" s="206" t="s">
        <v>178</v>
      </c>
      <c r="E564" s="38"/>
      <c r="F564" s="238" t="s">
        <v>804</v>
      </c>
      <c r="G564" s="38"/>
      <c r="H564" s="38"/>
      <c r="I564" s="110"/>
      <c r="J564" s="38"/>
      <c r="K564" s="38"/>
      <c r="L564" s="41"/>
      <c r="M564" s="239"/>
      <c r="N564" s="240"/>
      <c r="O564" s="66"/>
      <c r="P564" s="66"/>
      <c r="Q564" s="66"/>
      <c r="R564" s="66"/>
      <c r="S564" s="66"/>
      <c r="T564" s="67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178</v>
      </c>
      <c r="AU564" s="19" t="s">
        <v>84</v>
      </c>
    </row>
    <row r="565" spans="1:65" s="16" customFormat="1" ht="11.25">
      <c r="B565" s="257"/>
      <c r="C565" s="258"/>
      <c r="D565" s="206" t="s">
        <v>146</v>
      </c>
      <c r="E565" s="259" t="s">
        <v>19</v>
      </c>
      <c r="F565" s="260" t="s">
        <v>591</v>
      </c>
      <c r="G565" s="258"/>
      <c r="H565" s="259" t="s">
        <v>19</v>
      </c>
      <c r="I565" s="261"/>
      <c r="J565" s="258"/>
      <c r="K565" s="258"/>
      <c r="L565" s="262"/>
      <c r="M565" s="263"/>
      <c r="N565" s="264"/>
      <c r="O565" s="264"/>
      <c r="P565" s="264"/>
      <c r="Q565" s="264"/>
      <c r="R565" s="264"/>
      <c r="S565" s="264"/>
      <c r="T565" s="265"/>
      <c r="AT565" s="266" t="s">
        <v>146</v>
      </c>
      <c r="AU565" s="266" t="s">
        <v>84</v>
      </c>
      <c r="AV565" s="16" t="s">
        <v>82</v>
      </c>
      <c r="AW565" s="16" t="s">
        <v>35</v>
      </c>
      <c r="AX565" s="16" t="s">
        <v>74</v>
      </c>
      <c r="AY565" s="266" t="s">
        <v>138</v>
      </c>
    </row>
    <row r="566" spans="1:65" s="13" customFormat="1" ht="11.25">
      <c r="B566" s="204"/>
      <c r="C566" s="205"/>
      <c r="D566" s="206" t="s">
        <v>146</v>
      </c>
      <c r="E566" s="207" t="s">
        <v>19</v>
      </c>
      <c r="F566" s="208" t="s">
        <v>809</v>
      </c>
      <c r="G566" s="205"/>
      <c r="H566" s="209">
        <v>6</v>
      </c>
      <c r="I566" s="210"/>
      <c r="J566" s="205"/>
      <c r="K566" s="205"/>
      <c r="L566" s="211"/>
      <c r="M566" s="212"/>
      <c r="N566" s="213"/>
      <c r="O566" s="213"/>
      <c r="P566" s="213"/>
      <c r="Q566" s="213"/>
      <c r="R566" s="213"/>
      <c r="S566" s="213"/>
      <c r="T566" s="214"/>
      <c r="AT566" s="215" t="s">
        <v>146</v>
      </c>
      <c r="AU566" s="215" t="s">
        <v>84</v>
      </c>
      <c r="AV566" s="13" t="s">
        <v>84</v>
      </c>
      <c r="AW566" s="13" t="s">
        <v>35</v>
      </c>
      <c r="AX566" s="13" t="s">
        <v>74</v>
      </c>
      <c r="AY566" s="215" t="s">
        <v>138</v>
      </c>
    </row>
    <row r="567" spans="1:65" s="16" customFormat="1" ht="11.25">
      <c r="B567" s="257"/>
      <c r="C567" s="258"/>
      <c r="D567" s="206" t="s">
        <v>146</v>
      </c>
      <c r="E567" s="259" t="s">
        <v>19</v>
      </c>
      <c r="F567" s="260" t="s">
        <v>519</v>
      </c>
      <c r="G567" s="258"/>
      <c r="H567" s="259" t="s">
        <v>19</v>
      </c>
      <c r="I567" s="261"/>
      <c r="J567" s="258"/>
      <c r="K567" s="258"/>
      <c r="L567" s="262"/>
      <c r="M567" s="263"/>
      <c r="N567" s="264"/>
      <c r="O567" s="264"/>
      <c r="P567" s="264"/>
      <c r="Q567" s="264"/>
      <c r="R567" s="264"/>
      <c r="S567" s="264"/>
      <c r="T567" s="265"/>
      <c r="AT567" s="266" t="s">
        <v>146</v>
      </c>
      <c r="AU567" s="266" t="s">
        <v>84</v>
      </c>
      <c r="AV567" s="16" t="s">
        <v>82</v>
      </c>
      <c r="AW567" s="16" t="s">
        <v>35</v>
      </c>
      <c r="AX567" s="16" t="s">
        <v>74</v>
      </c>
      <c r="AY567" s="266" t="s">
        <v>138</v>
      </c>
    </row>
    <row r="568" spans="1:65" s="13" customFormat="1" ht="11.25">
      <c r="B568" s="204"/>
      <c r="C568" s="205"/>
      <c r="D568" s="206" t="s">
        <v>146</v>
      </c>
      <c r="E568" s="207" t="s">
        <v>19</v>
      </c>
      <c r="F568" s="208" t="s">
        <v>82</v>
      </c>
      <c r="G568" s="205"/>
      <c r="H568" s="209">
        <v>1</v>
      </c>
      <c r="I568" s="210"/>
      <c r="J568" s="205"/>
      <c r="K568" s="205"/>
      <c r="L568" s="211"/>
      <c r="M568" s="212"/>
      <c r="N568" s="213"/>
      <c r="O568" s="213"/>
      <c r="P568" s="213"/>
      <c r="Q568" s="213"/>
      <c r="R568" s="213"/>
      <c r="S568" s="213"/>
      <c r="T568" s="214"/>
      <c r="AT568" s="215" t="s">
        <v>146</v>
      </c>
      <c r="AU568" s="215" t="s">
        <v>84</v>
      </c>
      <c r="AV568" s="13" t="s">
        <v>84</v>
      </c>
      <c r="AW568" s="13" t="s">
        <v>35</v>
      </c>
      <c r="AX568" s="13" t="s">
        <v>74</v>
      </c>
      <c r="AY568" s="215" t="s">
        <v>138</v>
      </c>
    </row>
    <row r="569" spans="1:65" s="15" customFormat="1" ht="11.25">
      <c r="B569" s="241"/>
      <c r="C569" s="242"/>
      <c r="D569" s="206" t="s">
        <v>146</v>
      </c>
      <c r="E569" s="243" t="s">
        <v>19</v>
      </c>
      <c r="F569" s="244" t="s">
        <v>222</v>
      </c>
      <c r="G569" s="242"/>
      <c r="H569" s="245">
        <v>7</v>
      </c>
      <c r="I569" s="246"/>
      <c r="J569" s="242"/>
      <c r="K569" s="242"/>
      <c r="L569" s="247"/>
      <c r="M569" s="248"/>
      <c r="N569" s="249"/>
      <c r="O569" s="249"/>
      <c r="P569" s="249"/>
      <c r="Q569" s="249"/>
      <c r="R569" s="249"/>
      <c r="S569" s="249"/>
      <c r="T569" s="250"/>
      <c r="AT569" s="251" t="s">
        <v>146</v>
      </c>
      <c r="AU569" s="251" t="s">
        <v>84</v>
      </c>
      <c r="AV569" s="15" t="s">
        <v>154</v>
      </c>
      <c r="AW569" s="15" t="s">
        <v>35</v>
      </c>
      <c r="AX569" s="15" t="s">
        <v>74</v>
      </c>
      <c r="AY569" s="251" t="s">
        <v>138</v>
      </c>
    </row>
    <row r="570" spans="1:65" s="16" customFormat="1" ht="11.25">
      <c r="B570" s="257"/>
      <c r="C570" s="258"/>
      <c r="D570" s="206" t="s">
        <v>146</v>
      </c>
      <c r="E570" s="259" t="s">
        <v>19</v>
      </c>
      <c r="F570" s="260" t="s">
        <v>529</v>
      </c>
      <c r="G570" s="258"/>
      <c r="H570" s="259" t="s">
        <v>19</v>
      </c>
      <c r="I570" s="261"/>
      <c r="J570" s="258"/>
      <c r="K570" s="258"/>
      <c r="L570" s="262"/>
      <c r="M570" s="263"/>
      <c r="N570" s="264"/>
      <c r="O570" s="264"/>
      <c r="P570" s="264"/>
      <c r="Q570" s="264"/>
      <c r="R570" s="264"/>
      <c r="S570" s="264"/>
      <c r="T570" s="265"/>
      <c r="AT570" s="266" t="s">
        <v>146</v>
      </c>
      <c r="AU570" s="266" t="s">
        <v>84</v>
      </c>
      <c r="AV570" s="16" t="s">
        <v>82</v>
      </c>
      <c r="AW570" s="16" t="s">
        <v>35</v>
      </c>
      <c r="AX570" s="16" t="s">
        <v>74</v>
      </c>
      <c r="AY570" s="266" t="s">
        <v>138</v>
      </c>
    </row>
    <row r="571" spans="1:65" s="13" customFormat="1" ht="11.25">
      <c r="B571" s="204"/>
      <c r="C571" s="205"/>
      <c r="D571" s="206" t="s">
        <v>146</v>
      </c>
      <c r="E571" s="207" t="s">
        <v>19</v>
      </c>
      <c r="F571" s="208" t="s">
        <v>168</v>
      </c>
      <c r="G571" s="205"/>
      <c r="H571" s="209">
        <v>6</v>
      </c>
      <c r="I571" s="210"/>
      <c r="J571" s="205"/>
      <c r="K571" s="205"/>
      <c r="L571" s="211"/>
      <c r="M571" s="212"/>
      <c r="N571" s="213"/>
      <c r="O571" s="213"/>
      <c r="P571" s="213"/>
      <c r="Q571" s="213"/>
      <c r="R571" s="213"/>
      <c r="S571" s="213"/>
      <c r="T571" s="214"/>
      <c r="AT571" s="215" t="s">
        <v>146</v>
      </c>
      <c r="AU571" s="215" t="s">
        <v>84</v>
      </c>
      <c r="AV571" s="13" t="s">
        <v>84</v>
      </c>
      <c r="AW571" s="13" t="s">
        <v>35</v>
      </c>
      <c r="AX571" s="13" t="s">
        <v>74</v>
      </c>
      <c r="AY571" s="215" t="s">
        <v>138</v>
      </c>
    </row>
    <row r="572" spans="1:65" s="14" customFormat="1" ht="11.25">
      <c r="B572" s="216"/>
      <c r="C572" s="217"/>
      <c r="D572" s="206" t="s">
        <v>146</v>
      </c>
      <c r="E572" s="218" t="s">
        <v>19</v>
      </c>
      <c r="F572" s="219" t="s">
        <v>150</v>
      </c>
      <c r="G572" s="217"/>
      <c r="H572" s="220">
        <v>13</v>
      </c>
      <c r="I572" s="221"/>
      <c r="J572" s="217"/>
      <c r="K572" s="217"/>
      <c r="L572" s="222"/>
      <c r="M572" s="223"/>
      <c r="N572" s="224"/>
      <c r="O572" s="224"/>
      <c r="P572" s="224"/>
      <c r="Q572" s="224"/>
      <c r="R572" s="224"/>
      <c r="S572" s="224"/>
      <c r="T572" s="225"/>
      <c r="AT572" s="226" t="s">
        <v>146</v>
      </c>
      <c r="AU572" s="226" t="s">
        <v>84</v>
      </c>
      <c r="AV572" s="14" t="s">
        <v>144</v>
      </c>
      <c r="AW572" s="14" t="s">
        <v>35</v>
      </c>
      <c r="AX572" s="14" t="s">
        <v>82</v>
      </c>
      <c r="AY572" s="226" t="s">
        <v>138</v>
      </c>
    </row>
    <row r="573" spans="1:65" s="2" customFormat="1" ht="21.75" customHeight="1">
      <c r="A573" s="36"/>
      <c r="B573" s="37"/>
      <c r="C573" s="227" t="s">
        <v>810</v>
      </c>
      <c r="D573" s="227" t="s">
        <v>173</v>
      </c>
      <c r="E573" s="228" t="s">
        <v>811</v>
      </c>
      <c r="F573" s="229" t="s">
        <v>812</v>
      </c>
      <c r="G573" s="230" t="s">
        <v>239</v>
      </c>
      <c r="H573" s="231">
        <v>2</v>
      </c>
      <c r="I573" s="232"/>
      <c r="J573" s="233">
        <f>ROUND(I573*H573,2)</f>
        <v>0</v>
      </c>
      <c r="K573" s="234"/>
      <c r="L573" s="235"/>
      <c r="M573" s="236" t="s">
        <v>19</v>
      </c>
      <c r="N573" s="237" t="s">
        <v>45</v>
      </c>
      <c r="O573" s="66"/>
      <c r="P573" s="200">
        <f>O573*H573</f>
        <v>0</v>
      </c>
      <c r="Q573" s="200">
        <v>2.87E-2</v>
      </c>
      <c r="R573" s="200">
        <f>Q573*H573</f>
        <v>5.74E-2</v>
      </c>
      <c r="S573" s="200">
        <v>0</v>
      </c>
      <c r="T573" s="201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202" t="s">
        <v>303</v>
      </c>
      <c r="AT573" s="202" t="s">
        <v>173</v>
      </c>
      <c r="AU573" s="202" t="s">
        <v>84</v>
      </c>
      <c r="AY573" s="19" t="s">
        <v>138</v>
      </c>
      <c r="BE573" s="203">
        <f>IF(N573="základní",J573,0)</f>
        <v>0</v>
      </c>
      <c r="BF573" s="203">
        <f>IF(N573="snížená",J573,0)</f>
        <v>0</v>
      </c>
      <c r="BG573" s="203">
        <f>IF(N573="zákl. přenesená",J573,0)</f>
        <v>0</v>
      </c>
      <c r="BH573" s="203">
        <f>IF(N573="sníž. přenesená",J573,0)</f>
        <v>0</v>
      </c>
      <c r="BI573" s="203">
        <f>IF(N573="nulová",J573,0)</f>
        <v>0</v>
      </c>
      <c r="BJ573" s="19" t="s">
        <v>82</v>
      </c>
      <c r="BK573" s="203">
        <f>ROUND(I573*H573,2)</f>
        <v>0</v>
      </c>
      <c r="BL573" s="19" t="s">
        <v>205</v>
      </c>
      <c r="BM573" s="202" t="s">
        <v>813</v>
      </c>
    </row>
    <row r="574" spans="1:65" s="2" customFormat="1" ht="58.5">
      <c r="A574" s="36"/>
      <c r="B574" s="37"/>
      <c r="C574" s="38"/>
      <c r="D574" s="206" t="s">
        <v>178</v>
      </c>
      <c r="E574" s="38"/>
      <c r="F574" s="238" t="s">
        <v>804</v>
      </c>
      <c r="G574" s="38"/>
      <c r="H574" s="38"/>
      <c r="I574" s="110"/>
      <c r="J574" s="38"/>
      <c r="K574" s="38"/>
      <c r="L574" s="41"/>
      <c r="M574" s="239"/>
      <c r="N574" s="240"/>
      <c r="O574" s="66"/>
      <c r="P574" s="66"/>
      <c r="Q574" s="66"/>
      <c r="R574" s="66"/>
      <c r="S574" s="66"/>
      <c r="T574" s="67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T574" s="19" t="s">
        <v>178</v>
      </c>
      <c r="AU574" s="19" t="s">
        <v>84</v>
      </c>
    </row>
    <row r="575" spans="1:65" s="16" customFormat="1" ht="11.25">
      <c r="B575" s="257"/>
      <c r="C575" s="258"/>
      <c r="D575" s="206" t="s">
        <v>146</v>
      </c>
      <c r="E575" s="259" t="s">
        <v>19</v>
      </c>
      <c r="F575" s="260" t="s">
        <v>519</v>
      </c>
      <c r="G575" s="258"/>
      <c r="H575" s="259" t="s">
        <v>19</v>
      </c>
      <c r="I575" s="261"/>
      <c r="J575" s="258"/>
      <c r="K575" s="258"/>
      <c r="L575" s="262"/>
      <c r="M575" s="263"/>
      <c r="N575" s="264"/>
      <c r="O575" s="264"/>
      <c r="P575" s="264"/>
      <c r="Q575" s="264"/>
      <c r="R575" s="264"/>
      <c r="S575" s="264"/>
      <c r="T575" s="265"/>
      <c r="AT575" s="266" t="s">
        <v>146</v>
      </c>
      <c r="AU575" s="266" t="s">
        <v>84</v>
      </c>
      <c r="AV575" s="16" t="s">
        <v>82</v>
      </c>
      <c r="AW575" s="16" t="s">
        <v>35</v>
      </c>
      <c r="AX575" s="16" t="s">
        <v>74</v>
      </c>
      <c r="AY575" s="266" t="s">
        <v>138</v>
      </c>
    </row>
    <row r="576" spans="1:65" s="13" customFormat="1" ht="11.25">
      <c r="B576" s="204"/>
      <c r="C576" s="205"/>
      <c r="D576" s="206" t="s">
        <v>146</v>
      </c>
      <c r="E576" s="207" t="s">
        <v>19</v>
      </c>
      <c r="F576" s="208" t="s">
        <v>84</v>
      </c>
      <c r="G576" s="205"/>
      <c r="H576" s="209">
        <v>2</v>
      </c>
      <c r="I576" s="210"/>
      <c r="J576" s="205"/>
      <c r="K576" s="205"/>
      <c r="L576" s="211"/>
      <c r="M576" s="212"/>
      <c r="N576" s="213"/>
      <c r="O576" s="213"/>
      <c r="P576" s="213"/>
      <c r="Q576" s="213"/>
      <c r="R576" s="213"/>
      <c r="S576" s="213"/>
      <c r="T576" s="214"/>
      <c r="AT576" s="215" t="s">
        <v>146</v>
      </c>
      <c r="AU576" s="215" t="s">
        <v>84</v>
      </c>
      <c r="AV576" s="13" t="s">
        <v>84</v>
      </c>
      <c r="AW576" s="13" t="s">
        <v>35</v>
      </c>
      <c r="AX576" s="13" t="s">
        <v>82</v>
      </c>
      <c r="AY576" s="215" t="s">
        <v>138</v>
      </c>
    </row>
    <row r="577" spans="1:65" s="2" customFormat="1" ht="21.75" customHeight="1">
      <c r="A577" s="36"/>
      <c r="B577" s="37"/>
      <c r="C577" s="227" t="s">
        <v>814</v>
      </c>
      <c r="D577" s="227" t="s">
        <v>173</v>
      </c>
      <c r="E577" s="228" t="s">
        <v>815</v>
      </c>
      <c r="F577" s="229" t="s">
        <v>816</v>
      </c>
      <c r="G577" s="230" t="s">
        <v>239</v>
      </c>
      <c r="H577" s="231">
        <v>1</v>
      </c>
      <c r="I577" s="232"/>
      <c r="J577" s="233">
        <f>ROUND(I577*H577,2)</f>
        <v>0</v>
      </c>
      <c r="K577" s="234"/>
      <c r="L577" s="235"/>
      <c r="M577" s="236" t="s">
        <v>19</v>
      </c>
      <c r="N577" s="237" t="s">
        <v>45</v>
      </c>
      <c r="O577" s="66"/>
      <c r="P577" s="200">
        <f>O577*H577</f>
        <v>0</v>
      </c>
      <c r="Q577" s="200">
        <v>3.4720000000000001E-2</v>
      </c>
      <c r="R577" s="200">
        <f>Q577*H577</f>
        <v>3.4720000000000001E-2</v>
      </c>
      <c r="S577" s="200">
        <v>0</v>
      </c>
      <c r="T577" s="201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202" t="s">
        <v>303</v>
      </c>
      <c r="AT577" s="202" t="s">
        <v>173</v>
      </c>
      <c r="AU577" s="202" t="s">
        <v>84</v>
      </c>
      <c r="AY577" s="19" t="s">
        <v>138</v>
      </c>
      <c r="BE577" s="203">
        <f>IF(N577="základní",J577,0)</f>
        <v>0</v>
      </c>
      <c r="BF577" s="203">
        <f>IF(N577="snížená",J577,0)</f>
        <v>0</v>
      </c>
      <c r="BG577" s="203">
        <f>IF(N577="zákl. přenesená",J577,0)</f>
        <v>0</v>
      </c>
      <c r="BH577" s="203">
        <f>IF(N577="sníž. přenesená",J577,0)</f>
        <v>0</v>
      </c>
      <c r="BI577" s="203">
        <f>IF(N577="nulová",J577,0)</f>
        <v>0</v>
      </c>
      <c r="BJ577" s="19" t="s">
        <v>82</v>
      </c>
      <c r="BK577" s="203">
        <f>ROUND(I577*H577,2)</f>
        <v>0</v>
      </c>
      <c r="BL577" s="19" t="s">
        <v>205</v>
      </c>
      <c r="BM577" s="202" t="s">
        <v>817</v>
      </c>
    </row>
    <row r="578" spans="1:65" s="2" customFormat="1" ht="58.5">
      <c r="A578" s="36"/>
      <c r="B578" s="37"/>
      <c r="C578" s="38"/>
      <c r="D578" s="206" t="s">
        <v>178</v>
      </c>
      <c r="E578" s="38"/>
      <c r="F578" s="238" t="s">
        <v>804</v>
      </c>
      <c r="G578" s="38"/>
      <c r="H578" s="38"/>
      <c r="I578" s="110"/>
      <c r="J578" s="38"/>
      <c r="K578" s="38"/>
      <c r="L578" s="41"/>
      <c r="M578" s="239"/>
      <c r="N578" s="240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178</v>
      </c>
      <c r="AU578" s="19" t="s">
        <v>84</v>
      </c>
    </row>
    <row r="579" spans="1:65" s="16" customFormat="1" ht="11.25">
      <c r="B579" s="257"/>
      <c r="C579" s="258"/>
      <c r="D579" s="206" t="s">
        <v>146</v>
      </c>
      <c r="E579" s="259" t="s">
        <v>19</v>
      </c>
      <c r="F579" s="260" t="s">
        <v>519</v>
      </c>
      <c r="G579" s="258"/>
      <c r="H579" s="259" t="s">
        <v>19</v>
      </c>
      <c r="I579" s="261"/>
      <c r="J579" s="258"/>
      <c r="K579" s="258"/>
      <c r="L579" s="262"/>
      <c r="M579" s="263"/>
      <c r="N579" s="264"/>
      <c r="O579" s="264"/>
      <c r="P579" s="264"/>
      <c r="Q579" s="264"/>
      <c r="R579" s="264"/>
      <c r="S579" s="264"/>
      <c r="T579" s="265"/>
      <c r="AT579" s="266" t="s">
        <v>146</v>
      </c>
      <c r="AU579" s="266" t="s">
        <v>84</v>
      </c>
      <c r="AV579" s="16" t="s">
        <v>82</v>
      </c>
      <c r="AW579" s="16" t="s">
        <v>35</v>
      </c>
      <c r="AX579" s="16" t="s">
        <v>74</v>
      </c>
      <c r="AY579" s="266" t="s">
        <v>138</v>
      </c>
    </row>
    <row r="580" spans="1:65" s="13" customFormat="1" ht="11.25">
      <c r="B580" s="204"/>
      <c r="C580" s="205"/>
      <c r="D580" s="206" t="s">
        <v>146</v>
      </c>
      <c r="E580" s="207" t="s">
        <v>19</v>
      </c>
      <c r="F580" s="208" t="s">
        <v>82</v>
      </c>
      <c r="G580" s="205"/>
      <c r="H580" s="209">
        <v>1</v>
      </c>
      <c r="I580" s="210"/>
      <c r="J580" s="205"/>
      <c r="K580" s="205"/>
      <c r="L580" s="211"/>
      <c r="M580" s="212"/>
      <c r="N580" s="213"/>
      <c r="O580" s="213"/>
      <c r="P580" s="213"/>
      <c r="Q580" s="213"/>
      <c r="R580" s="213"/>
      <c r="S580" s="213"/>
      <c r="T580" s="214"/>
      <c r="AT580" s="215" t="s">
        <v>146</v>
      </c>
      <c r="AU580" s="215" t="s">
        <v>84</v>
      </c>
      <c r="AV580" s="13" t="s">
        <v>84</v>
      </c>
      <c r="AW580" s="13" t="s">
        <v>35</v>
      </c>
      <c r="AX580" s="13" t="s">
        <v>82</v>
      </c>
      <c r="AY580" s="215" t="s">
        <v>138</v>
      </c>
    </row>
    <row r="581" spans="1:65" s="2" customFormat="1" ht="21.75" customHeight="1">
      <c r="A581" s="36"/>
      <c r="B581" s="37"/>
      <c r="C581" s="227" t="s">
        <v>818</v>
      </c>
      <c r="D581" s="227" t="s">
        <v>173</v>
      </c>
      <c r="E581" s="228" t="s">
        <v>819</v>
      </c>
      <c r="F581" s="229" t="s">
        <v>820</v>
      </c>
      <c r="G581" s="230" t="s">
        <v>239</v>
      </c>
      <c r="H581" s="231">
        <v>5</v>
      </c>
      <c r="I581" s="232"/>
      <c r="J581" s="233">
        <f>ROUND(I581*H581,2)</f>
        <v>0</v>
      </c>
      <c r="K581" s="234"/>
      <c r="L581" s="235"/>
      <c r="M581" s="236" t="s">
        <v>19</v>
      </c>
      <c r="N581" s="237" t="s">
        <v>45</v>
      </c>
      <c r="O581" s="66"/>
      <c r="P581" s="200">
        <f>O581*H581</f>
        <v>0</v>
      </c>
      <c r="Q581" s="200">
        <v>3.4720000000000001E-2</v>
      </c>
      <c r="R581" s="200">
        <f>Q581*H581</f>
        <v>0.1736</v>
      </c>
      <c r="S581" s="200">
        <v>0</v>
      </c>
      <c r="T581" s="201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202" t="s">
        <v>303</v>
      </c>
      <c r="AT581" s="202" t="s">
        <v>173</v>
      </c>
      <c r="AU581" s="202" t="s">
        <v>84</v>
      </c>
      <c r="AY581" s="19" t="s">
        <v>138</v>
      </c>
      <c r="BE581" s="203">
        <f>IF(N581="základní",J581,0)</f>
        <v>0</v>
      </c>
      <c r="BF581" s="203">
        <f>IF(N581="snížená",J581,0)</f>
        <v>0</v>
      </c>
      <c r="BG581" s="203">
        <f>IF(N581="zákl. přenesená",J581,0)</f>
        <v>0</v>
      </c>
      <c r="BH581" s="203">
        <f>IF(N581="sníž. přenesená",J581,0)</f>
        <v>0</v>
      </c>
      <c r="BI581" s="203">
        <f>IF(N581="nulová",J581,0)</f>
        <v>0</v>
      </c>
      <c r="BJ581" s="19" t="s">
        <v>82</v>
      </c>
      <c r="BK581" s="203">
        <f>ROUND(I581*H581,2)</f>
        <v>0</v>
      </c>
      <c r="BL581" s="19" t="s">
        <v>205</v>
      </c>
      <c r="BM581" s="202" t="s">
        <v>821</v>
      </c>
    </row>
    <row r="582" spans="1:65" s="2" customFormat="1" ht="58.5">
      <c r="A582" s="36"/>
      <c r="B582" s="37"/>
      <c r="C582" s="38"/>
      <c r="D582" s="206" t="s">
        <v>178</v>
      </c>
      <c r="E582" s="38"/>
      <c r="F582" s="238" t="s">
        <v>804</v>
      </c>
      <c r="G582" s="38"/>
      <c r="H582" s="38"/>
      <c r="I582" s="110"/>
      <c r="J582" s="38"/>
      <c r="K582" s="38"/>
      <c r="L582" s="41"/>
      <c r="M582" s="239"/>
      <c r="N582" s="240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178</v>
      </c>
      <c r="AU582" s="19" t="s">
        <v>84</v>
      </c>
    </row>
    <row r="583" spans="1:65" s="16" customFormat="1" ht="11.25">
      <c r="B583" s="257"/>
      <c r="C583" s="258"/>
      <c r="D583" s="206" t="s">
        <v>146</v>
      </c>
      <c r="E583" s="259" t="s">
        <v>19</v>
      </c>
      <c r="F583" s="260" t="s">
        <v>519</v>
      </c>
      <c r="G583" s="258"/>
      <c r="H583" s="259" t="s">
        <v>19</v>
      </c>
      <c r="I583" s="261"/>
      <c r="J583" s="258"/>
      <c r="K583" s="258"/>
      <c r="L583" s="262"/>
      <c r="M583" s="263"/>
      <c r="N583" s="264"/>
      <c r="O583" s="264"/>
      <c r="P583" s="264"/>
      <c r="Q583" s="264"/>
      <c r="R583" s="264"/>
      <c r="S583" s="264"/>
      <c r="T583" s="265"/>
      <c r="AT583" s="266" t="s">
        <v>146</v>
      </c>
      <c r="AU583" s="266" t="s">
        <v>84</v>
      </c>
      <c r="AV583" s="16" t="s">
        <v>82</v>
      </c>
      <c r="AW583" s="16" t="s">
        <v>35</v>
      </c>
      <c r="AX583" s="16" t="s">
        <v>74</v>
      </c>
      <c r="AY583" s="266" t="s">
        <v>138</v>
      </c>
    </row>
    <row r="584" spans="1:65" s="13" customFormat="1" ht="11.25">
      <c r="B584" s="204"/>
      <c r="C584" s="205"/>
      <c r="D584" s="206" t="s">
        <v>146</v>
      </c>
      <c r="E584" s="207" t="s">
        <v>19</v>
      </c>
      <c r="F584" s="208" t="s">
        <v>160</v>
      </c>
      <c r="G584" s="205"/>
      <c r="H584" s="209">
        <v>5</v>
      </c>
      <c r="I584" s="210"/>
      <c r="J584" s="205"/>
      <c r="K584" s="205"/>
      <c r="L584" s="211"/>
      <c r="M584" s="212"/>
      <c r="N584" s="213"/>
      <c r="O584" s="213"/>
      <c r="P584" s="213"/>
      <c r="Q584" s="213"/>
      <c r="R584" s="213"/>
      <c r="S584" s="213"/>
      <c r="T584" s="214"/>
      <c r="AT584" s="215" t="s">
        <v>146</v>
      </c>
      <c r="AU584" s="215" t="s">
        <v>84</v>
      </c>
      <c r="AV584" s="13" t="s">
        <v>84</v>
      </c>
      <c r="AW584" s="13" t="s">
        <v>35</v>
      </c>
      <c r="AX584" s="13" t="s">
        <v>82</v>
      </c>
      <c r="AY584" s="215" t="s">
        <v>138</v>
      </c>
    </row>
    <row r="585" spans="1:65" s="2" customFormat="1" ht="21.75" customHeight="1">
      <c r="A585" s="36"/>
      <c r="B585" s="37"/>
      <c r="C585" s="227" t="s">
        <v>822</v>
      </c>
      <c r="D585" s="227" t="s">
        <v>173</v>
      </c>
      <c r="E585" s="228" t="s">
        <v>823</v>
      </c>
      <c r="F585" s="229" t="s">
        <v>824</v>
      </c>
      <c r="G585" s="230" t="s">
        <v>239</v>
      </c>
      <c r="H585" s="231">
        <v>1</v>
      </c>
      <c r="I585" s="232"/>
      <c r="J585" s="233">
        <f>ROUND(I585*H585,2)</f>
        <v>0</v>
      </c>
      <c r="K585" s="234"/>
      <c r="L585" s="235"/>
      <c r="M585" s="236" t="s">
        <v>19</v>
      </c>
      <c r="N585" s="237" t="s">
        <v>45</v>
      </c>
      <c r="O585" s="66"/>
      <c r="P585" s="200">
        <f>O585*H585</f>
        <v>0</v>
      </c>
      <c r="Q585" s="200">
        <v>2.87E-2</v>
      </c>
      <c r="R585" s="200">
        <f>Q585*H585</f>
        <v>2.87E-2</v>
      </c>
      <c r="S585" s="200">
        <v>0</v>
      </c>
      <c r="T585" s="201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202" t="s">
        <v>303</v>
      </c>
      <c r="AT585" s="202" t="s">
        <v>173</v>
      </c>
      <c r="AU585" s="202" t="s">
        <v>84</v>
      </c>
      <c r="AY585" s="19" t="s">
        <v>138</v>
      </c>
      <c r="BE585" s="203">
        <f>IF(N585="základní",J585,0)</f>
        <v>0</v>
      </c>
      <c r="BF585" s="203">
        <f>IF(N585="snížená",J585,0)</f>
        <v>0</v>
      </c>
      <c r="BG585" s="203">
        <f>IF(N585="zákl. přenesená",J585,0)</f>
        <v>0</v>
      </c>
      <c r="BH585" s="203">
        <f>IF(N585="sníž. přenesená",J585,0)</f>
        <v>0</v>
      </c>
      <c r="BI585" s="203">
        <f>IF(N585="nulová",J585,0)</f>
        <v>0</v>
      </c>
      <c r="BJ585" s="19" t="s">
        <v>82</v>
      </c>
      <c r="BK585" s="203">
        <f>ROUND(I585*H585,2)</f>
        <v>0</v>
      </c>
      <c r="BL585" s="19" t="s">
        <v>205</v>
      </c>
      <c r="BM585" s="202" t="s">
        <v>825</v>
      </c>
    </row>
    <row r="586" spans="1:65" s="2" customFormat="1" ht="58.5">
      <c r="A586" s="36"/>
      <c r="B586" s="37"/>
      <c r="C586" s="38"/>
      <c r="D586" s="206" t="s">
        <v>178</v>
      </c>
      <c r="E586" s="38"/>
      <c r="F586" s="238" t="s">
        <v>804</v>
      </c>
      <c r="G586" s="38"/>
      <c r="H586" s="38"/>
      <c r="I586" s="110"/>
      <c r="J586" s="38"/>
      <c r="K586" s="38"/>
      <c r="L586" s="41"/>
      <c r="M586" s="239"/>
      <c r="N586" s="240"/>
      <c r="O586" s="66"/>
      <c r="P586" s="66"/>
      <c r="Q586" s="66"/>
      <c r="R586" s="66"/>
      <c r="S586" s="66"/>
      <c r="T586" s="67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9" t="s">
        <v>178</v>
      </c>
      <c r="AU586" s="19" t="s">
        <v>84</v>
      </c>
    </row>
    <row r="587" spans="1:65" s="16" customFormat="1" ht="11.25">
      <c r="B587" s="257"/>
      <c r="C587" s="258"/>
      <c r="D587" s="206" t="s">
        <v>146</v>
      </c>
      <c r="E587" s="259" t="s">
        <v>19</v>
      </c>
      <c r="F587" s="260" t="s">
        <v>529</v>
      </c>
      <c r="G587" s="258"/>
      <c r="H587" s="259" t="s">
        <v>19</v>
      </c>
      <c r="I587" s="261"/>
      <c r="J587" s="258"/>
      <c r="K587" s="258"/>
      <c r="L587" s="262"/>
      <c r="M587" s="263"/>
      <c r="N587" s="264"/>
      <c r="O587" s="264"/>
      <c r="P587" s="264"/>
      <c r="Q587" s="264"/>
      <c r="R587" s="264"/>
      <c r="S587" s="264"/>
      <c r="T587" s="265"/>
      <c r="AT587" s="266" t="s">
        <v>146</v>
      </c>
      <c r="AU587" s="266" t="s">
        <v>84</v>
      </c>
      <c r="AV587" s="16" t="s">
        <v>82</v>
      </c>
      <c r="AW587" s="16" t="s">
        <v>35</v>
      </c>
      <c r="AX587" s="16" t="s">
        <v>74</v>
      </c>
      <c r="AY587" s="266" t="s">
        <v>138</v>
      </c>
    </row>
    <row r="588" spans="1:65" s="13" customFormat="1" ht="11.25">
      <c r="B588" s="204"/>
      <c r="C588" s="205"/>
      <c r="D588" s="206" t="s">
        <v>146</v>
      </c>
      <c r="E588" s="207" t="s">
        <v>19</v>
      </c>
      <c r="F588" s="208" t="s">
        <v>82</v>
      </c>
      <c r="G588" s="205"/>
      <c r="H588" s="209">
        <v>1</v>
      </c>
      <c r="I588" s="210"/>
      <c r="J588" s="205"/>
      <c r="K588" s="205"/>
      <c r="L588" s="211"/>
      <c r="M588" s="212"/>
      <c r="N588" s="213"/>
      <c r="O588" s="213"/>
      <c r="P588" s="213"/>
      <c r="Q588" s="213"/>
      <c r="R588" s="213"/>
      <c r="S588" s="213"/>
      <c r="T588" s="214"/>
      <c r="AT588" s="215" t="s">
        <v>146</v>
      </c>
      <c r="AU588" s="215" t="s">
        <v>84</v>
      </c>
      <c r="AV588" s="13" t="s">
        <v>84</v>
      </c>
      <c r="AW588" s="13" t="s">
        <v>35</v>
      </c>
      <c r="AX588" s="13" t="s">
        <v>82</v>
      </c>
      <c r="AY588" s="215" t="s">
        <v>138</v>
      </c>
    </row>
    <row r="589" spans="1:65" s="2" customFormat="1" ht="21.75" customHeight="1">
      <c r="A589" s="36"/>
      <c r="B589" s="37"/>
      <c r="C589" s="190" t="s">
        <v>826</v>
      </c>
      <c r="D589" s="190" t="s">
        <v>140</v>
      </c>
      <c r="E589" s="191" t="s">
        <v>827</v>
      </c>
      <c r="F589" s="192" t="s">
        <v>828</v>
      </c>
      <c r="G589" s="193" t="s">
        <v>239</v>
      </c>
      <c r="H589" s="194">
        <v>2</v>
      </c>
      <c r="I589" s="195"/>
      <c r="J589" s="196">
        <f>ROUND(I589*H589,2)</f>
        <v>0</v>
      </c>
      <c r="K589" s="197"/>
      <c r="L589" s="41"/>
      <c r="M589" s="198" t="s">
        <v>19</v>
      </c>
      <c r="N589" s="199" t="s">
        <v>45</v>
      </c>
      <c r="O589" s="66"/>
      <c r="P589" s="200">
        <f>O589*H589</f>
        <v>0</v>
      </c>
      <c r="Q589" s="200">
        <v>9.3000000000000005E-4</v>
      </c>
      <c r="R589" s="200">
        <f>Q589*H589</f>
        <v>1.8600000000000001E-3</v>
      </c>
      <c r="S589" s="200">
        <v>0</v>
      </c>
      <c r="T589" s="201">
        <f>S589*H589</f>
        <v>0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202" t="s">
        <v>205</v>
      </c>
      <c r="AT589" s="202" t="s">
        <v>140</v>
      </c>
      <c r="AU589" s="202" t="s">
        <v>84</v>
      </c>
      <c r="AY589" s="19" t="s">
        <v>138</v>
      </c>
      <c r="BE589" s="203">
        <f>IF(N589="základní",J589,0)</f>
        <v>0</v>
      </c>
      <c r="BF589" s="203">
        <f>IF(N589="snížená",J589,0)</f>
        <v>0</v>
      </c>
      <c r="BG589" s="203">
        <f>IF(N589="zákl. přenesená",J589,0)</f>
        <v>0</v>
      </c>
      <c r="BH589" s="203">
        <f>IF(N589="sníž. přenesená",J589,0)</f>
        <v>0</v>
      </c>
      <c r="BI589" s="203">
        <f>IF(N589="nulová",J589,0)</f>
        <v>0</v>
      </c>
      <c r="BJ589" s="19" t="s">
        <v>82</v>
      </c>
      <c r="BK589" s="203">
        <f>ROUND(I589*H589,2)</f>
        <v>0</v>
      </c>
      <c r="BL589" s="19" t="s">
        <v>205</v>
      </c>
      <c r="BM589" s="202" t="s">
        <v>829</v>
      </c>
    </row>
    <row r="590" spans="1:65" s="2" customFormat="1" ht="21.75" customHeight="1">
      <c r="A590" s="36"/>
      <c r="B590" s="37"/>
      <c r="C590" s="227" t="s">
        <v>830</v>
      </c>
      <c r="D590" s="227" t="s">
        <v>173</v>
      </c>
      <c r="E590" s="228" t="s">
        <v>831</v>
      </c>
      <c r="F590" s="229" t="s">
        <v>832</v>
      </c>
      <c r="G590" s="230" t="s">
        <v>239</v>
      </c>
      <c r="H590" s="231">
        <v>2</v>
      </c>
      <c r="I590" s="232"/>
      <c r="J590" s="233">
        <f>ROUND(I590*H590,2)</f>
        <v>0</v>
      </c>
      <c r="K590" s="234"/>
      <c r="L590" s="235"/>
      <c r="M590" s="236" t="s">
        <v>19</v>
      </c>
      <c r="N590" s="237" t="s">
        <v>45</v>
      </c>
      <c r="O590" s="66"/>
      <c r="P590" s="200">
        <f>O590*H590</f>
        <v>0</v>
      </c>
      <c r="Q590" s="200">
        <v>5.0999999999999997E-2</v>
      </c>
      <c r="R590" s="200">
        <f>Q590*H590</f>
        <v>0.10199999999999999</v>
      </c>
      <c r="S590" s="200">
        <v>0</v>
      </c>
      <c r="T590" s="201">
        <f>S590*H590</f>
        <v>0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202" t="s">
        <v>303</v>
      </c>
      <c r="AT590" s="202" t="s">
        <v>173</v>
      </c>
      <c r="AU590" s="202" t="s">
        <v>84</v>
      </c>
      <c r="AY590" s="19" t="s">
        <v>138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19" t="s">
        <v>82</v>
      </c>
      <c r="BK590" s="203">
        <f>ROUND(I590*H590,2)</f>
        <v>0</v>
      </c>
      <c r="BL590" s="19" t="s">
        <v>205</v>
      </c>
      <c r="BM590" s="202" t="s">
        <v>833</v>
      </c>
    </row>
    <row r="591" spans="1:65" s="2" customFormat="1" ht="58.5">
      <c r="A591" s="36"/>
      <c r="B591" s="37"/>
      <c r="C591" s="38"/>
      <c r="D591" s="206" t="s">
        <v>178</v>
      </c>
      <c r="E591" s="38"/>
      <c r="F591" s="238" t="s">
        <v>834</v>
      </c>
      <c r="G591" s="38"/>
      <c r="H591" s="38"/>
      <c r="I591" s="110"/>
      <c r="J591" s="38"/>
      <c r="K591" s="38"/>
      <c r="L591" s="41"/>
      <c r="M591" s="239"/>
      <c r="N591" s="240"/>
      <c r="O591" s="66"/>
      <c r="P591" s="66"/>
      <c r="Q591" s="66"/>
      <c r="R591" s="66"/>
      <c r="S591" s="66"/>
      <c r="T591" s="67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T591" s="19" t="s">
        <v>178</v>
      </c>
      <c r="AU591" s="19" t="s">
        <v>84</v>
      </c>
    </row>
    <row r="592" spans="1:65" s="2" customFormat="1" ht="21.75" customHeight="1">
      <c r="A592" s="36"/>
      <c r="B592" s="37"/>
      <c r="C592" s="190" t="s">
        <v>835</v>
      </c>
      <c r="D592" s="190" t="s">
        <v>140</v>
      </c>
      <c r="E592" s="191" t="s">
        <v>836</v>
      </c>
      <c r="F592" s="192" t="s">
        <v>837</v>
      </c>
      <c r="G592" s="193" t="s">
        <v>239</v>
      </c>
      <c r="H592" s="194">
        <v>5</v>
      </c>
      <c r="I592" s="195"/>
      <c r="J592" s="196">
        <f>ROUND(I592*H592,2)</f>
        <v>0</v>
      </c>
      <c r="K592" s="197"/>
      <c r="L592" s="41"/>
      <c r="M592" s="198" t="s">
        <v>19</v>
      </c>
      <c r="N592" s="199" t="s">
        <v>45</v>
      </c>
      <c r="O592" s="66"/>
      <c r="P592" s="200">
        <f>O592*H592</f>
        <v>0</v>
      </c>
      <c r="Q592" s="200">
        <v>8.5999999999999998E-4</v>
      </c>
      <c r="R592" s="200">
        <f>Q592*H592</f>
        <v>4.3E-3</v>
      </c>
      <c r="S592" s="200">
        <v>0</v>
      </c>
      <c r="T592" s="201">
        <f>S592*H592</f>
        <v>0</v>
      </c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R592" s="202" t="s">
        <v>205</v>
      </c>
      <c r="AT592" s="202" t="s">
        <v>140</v>
      </c>
      <c r="AU592" s="202" t="s">
        <v>84</v>
      </c>
      <c r="AY592" s="19" t="s">
        <v>138</v>
      </c>
      <c r="BE592" s="203">
        <f>IF(N592="základní",J592,0)</f>
        <v>0</v>
      </c>
      <c r="BF592" s="203">
        <f>IF(N592="snížená",J592,0)</f>
        <v>0</v>
      </c>
      <c r="BG592" s="203">
        <f>IF(N592="zákl. přenesená",J592,0)</f>
        <v>0</v>
      </c>
      <c r="BH592" s="203">
        <f>IF(N592="sníž. přenesená",J592,0)</f>
        <v>0</v>
      </c>
      <c r="BI592" s="203">
        <f>IF(N592="nulová",J592,0)</f>
        <v>0</v>
      </c>
      <c r="BJ592" s="19" t="s">
        <v>82</v>
      </c>
      <c r="BK592" s="203">
        <f>ROUND(I592*H592,2)</f>
        <v>0</v>
      </c>
      <c r="BL592" s="19" t="s">
        <v>205</v>
      </c>
      <c r="BM592" s="202" t="s">
        <v>838</v>
      </c>
    </row>
    <row r="593" spans="1:65" s="16" customFormat="1" ht="11.25">
      <c r="B593" s="257"/>
      <c r="C593" s="258"/>
      <c r="D593" s="206" t="s">
        <v>146</v>
      </c>
      <c r="E593" s="259" t="s">
        <v>19</v>
      </c>
      <c r="F593" s="260" t="s">
        <v>591</v>
      </c>
      <c r="G593" s="258"/>
      <c r="H593" s="259" t="s">
        <v>19</v>
      </c>
      <c r="I593" s="261"/>
      <c r="J593" s="258"/>
      <c r="K593" s="258"/>
      <c r="L593" s="262"/>
      <c r="M593" s="263"/>
      <c r="N593" s="264"/>
      <c r="O593" s="264"/>
      <c r="P593" s="264"/>
      <c r="Q593" s="264"/>
      <c r="R593" s="264"/>
      <c r="S593" s="264"/>
      <c r="T593" s="265"/>
      <c r="AT593" s="266" t="s">
        <v>146</v>
      </c>
      <c r="AU593" s="266" t="s">
        <v>84</v>
      </c>
      <c r="AV593" s="16" t="s">
        <v>82</v>
      </c>
      <c r="AW593" s="16" t="s">
        <v>35</v>
      </c>
      <c r="AX593" s="16" t="s">
        <v>74</v>
      </c>
      <c r="AY593" s="266" t="s">
        <v>138</v>
      </c>
    </row>
    <row r="594" spans="1:65" s="13" customFormat="1" ht="11.25">
      <c r="B594" s="204"/>
      <c r="C594" s="205"/>
      <c r="D594" s="206" t="s">
        <v>146</v>
      </c>
      <c r="E594" s="207" t="s">
        <v>19</v>
      </c>
      <c r="F594" s="208" t="s">
        <v>154</v>
      </c>
      <c r="G594" s="205"/>
      <c r="H594" s="209">
        <v>3</v>
      </c>
      <c r="I594" s="210"/>
      <c r="J594" s="205"/>
      <c r="K594" s="205"/>
      <c r="L594" s="211"/>
      <c r="M594" s="212"/>
      <c r="N594" s="213"/>
      <c r="O594" s="213"/>
      <c r="P594" s="213"/>
      <c r="Q594" s="213"/>
      <c r="R594" s="213"/>
      <c r="S594" s="213"/>
      <c r="T594" s="214"/>
      <c r="AT594" s="215" t="s">
        <v>146</v>
      </c>
      <c r="AU594" s="215" t="s">
        <v>84</v>
      </c>
      <c r="AV594" s="13" t="s">
        <v>84</v>
      </c>
      <c r="AW594" s="13" t="s">
        <v>35</v>
      </c>
      <c r="AX594" s="13" t="s">
        <v>74</v>
      </c>
      <c r="AY594" s="215" t="s">
        <v>138</v>
      </c>
    </row>
    <row r="595" spans="1:65" s="16" customFormat="1" ht="11.25">
      <c r="B595" s="257"/>
      <c r="C595" s="258"/>
      <c r="D595" s="206" t="s">
        <v>146</v>
      </c>
      <c r="E595" s="259" t="s">
        <v>19</v>
      </c>
      <c r="F595" s="260" t="s">
        <v>529</v>
      </c>
      <c r="G595" s="258"/>
      <c r="H595" s="259" t="s">
        <v>19</v>
      </c>
      <c r="I595" s="261"/>
      <c r="J595" s="258"/>
      <c r="K595" s="258"/>
      <c r="L595" s="262"/>
      <c r="M595" s="263"/>
      <c r="N595" s="264"/>
      <c r="O595" s="264"/>
      <c r="P595" s="264"/>
      <c r="Q595" s="264"/>
      <c r="R595" s="264"/>
      <c r="S595" s="264"/>
      <c r="T595" s="265"/>
      <c r="AT595" s="266" t="s">
        <v>146</v>
      </c>
      <c r="AU595" s="266" t="s">
        <v>84</v>
      </c>
      <c r="AV595" s="16" t="s">
        <v>82</v>
      </c>
      <c r="AW595" s="16" t="s">
        <v>35</v>
      </c>
      <c r="AX595" s="16" t="s">
        <v>74</v>
      </c>
      <c r="AY595" s="266" t="s">
        <v>138</v>
      </c>
    </row>
    <row r="596" spans="1:65" s="13" customFormat="1" ht="11.25">
      <c r="B596" s="204"/>
      <c r="C596" s="205"/>
      <c r="D596" s="206" t="s">
        <v>146</v>
      </c>
      <c r="E596" s="207" t="s">
        <v>19</v>
      </c>
      <c r="F596" s="208" t="s">
        <v>84</v>
      </c>
      <c r="G596" s="205"/>
      <c r="H596" s="209">
        <v>2</v>
      </c>
      <c r="I596" s="210"/>
      <c r="J596" s="205"/>
      <c r="K596" s="205"/>
      <c r="L596" s="211"/>
      <c r="M596" s="212"/>
      <c r="N596" s="213"/>
      <c r="O596" s="213"/>
      <c r="P596" s="213"/>
      <c r="Q596" s="213"/>
      <c r="R596" s="213"/>
      <c r="S596" s="213"/>
      <c r="T596" s="214"/>
      <c r="AT596" s="215" t="s">
        <v>146</v>
      </c>
      <c r="AU596" s="215" t="s">
        <v>84</v>
      </c>
      <c r="AV596" s="13" t="s">
        <v>84</v>
      </c>
      <c r="AW596" s="13" t="s">
        <v>35</v>
      </c>
      <c r="AX596" s="13" t="s">
        <v>74</v>
      </c>
      <c r="AY596" s="215" t="s">
        <v>138</v>
      </c>
    </row>
    <row r="597" spans="1:65" s="14" customFormat="1" ht="11.25">
      <c r="B597" s="216"/>
      <c r="C597" s="217"/>
      <c r="D597" s="206" t="s">
        <v>146</v>
      </c>
      <c r="E597" s="218" t="s">
        <v>19</v>
      </c>
      <c r="F597" s="219" t="s">
        <v>150</v>
      </c>
      <c r="G597" s="217"/>
      <c r="H597" s="220">
        <v>5</v>
      </c>
      <c r="I597" s="221"/>
      <c r="J597" s="217"/>
      <c r="K597" s="217"/>
      <c r="L597" s="222"/>
      <c r="M597" s="223"/>
      <c r="N597" s="224"/>
      <c r="O597" s="224"/>
      <c r="P597" s="224"/>
      <c r="Q597" s="224"/>
      <c r="R597" s="224"/>
      <c r="S597" s="224"/>
      <c r="T597" s="225"/>
      <c r="AT597" s="226" t="s">
        <v>146</v>
      </c>
      <c r="AU597" s="226" t="s">
        <v>84</v>
      </c>
      <c r="AV597" s="14" t="s">
        <v>144</v>
      </c>
      <c r="AW597" s="14" t="s">
        <v>35</v>
      </c>
      <c r="AX597" s="14" t="s">
        <v>82</v>
      </c>
      <c r="AY597" s="226" t="s">
        <v>138</v>
      </c>
    </row>
    <row r="598" spans="1:65" s="2" customFormat="1" ht="21.75" customHeight="1">
      <c r="A598" s="36"/>
      <c r="B598" s="37"/>
      <c r="C598" s="227" t="s">
        <v>839</v>
      </c>
      <c r="D598" s="227" t="s">
        <v>173</v>
      </c>
      <c r="E598" s="228" t="s">
        <v>840</v>
      </c>
      <c r="F598" s="229" t="s">
        <v>841</v>
      </c>
      <c r="G598" s="230" t="s">
        <v>239</v>
      </c>
      <c r="H598" s="231">
        <v>1</v>
      </c>
      <c r="I598" s="232"/>
      <c r="J598" s="233">
        <f>ROUND(I598*H598,2)</f>
        <v>0</v>
      </c>
      <c r="K598" s="234"/>
      <c r="L598" s="235"/>
      <c r="M598" s="236" t="s">
        <v>19</v>
      </c>
      <c r="N598" s="237" t="s">
        <v>45</v>
      </c>
      <c r="O598" s="66"/>
      <c r="P598" s="200">
        <f>O598*H598</f>
        <v>0</v>
      </c>
      <c r="Q598" s="200">
        <v>7.2999999999999995E-2</v>
      </c>
      <c r="R598" s="200">
        <f>Q598*H598</f>
        <v>7.2999999999999995E-2</v>
      </c>
      <c r="S598" s="200">
        <v>0</v>
      </c>
      <c r="T598" s="201">
        <f>S598*H598</f>
        <v>0</v>
      </c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R598" s="202" t="s">
        <v>303</v>
      </c>
      <c r="AT598" s="202" t="s">
        <v>173</v>
      </c>
      <c r="AU598" s="202" t="s">
        <v>84</v>
      </c>
      <c r="AY598" s="19" t="s">
        <v>138</v>
      </c>
      <c r="BE598" s="203">
        <f>IF(N598="základní",J598,0)</f>
        <v>0</v>
      </c>
      <c r="BF598" s="203">
        <f>IF(N598="snížená",J598,0)</f>
        <v>0</v>
      </c>
      <c r="BG598" s="203">
        <f>IF(N598="zákl. přenesená",J598,0)</f>
        <v>0</v>
      </c>
      <c r="BH598" s="203">
        <f>IF(N598="sníž. přenesená",J598,0)</f>
        <v>0</v>
      </c>
      <c r="BI598" s="203">
        <f>IF(N598="nulová",J598,0)</f>
        <v>0</v>
      </c>
      <c r="BJ598" s="19" t="s">
        <v>82</v>
      </c>
      <c r="BK598" s="203">
        <f>ROUND(I598*H598,2)</f>
        <v>0</v>
      </c>
      <c r="BL598" s="19" t="s">
        <v>205</v>
      </c>
      <c r="BM598" s="202" t="s">
        <v>842</v>
      </c>
    </row>
    <row r="599" spans="1:65" s="2" customFormat="1" ht="58.5">
      <c r="A599" s="36"/>
      <c r="B599" s="37"/>
      <c r="C599" s="38"/>
      <c r="D599" s="206" t="s">
        <v>178</v>
      </c>
      <c r="E599" s="38"/>
      <c r="F599" s="238" t="s">
        <v>834</v>
      </c>
      <c r="G599" s="38"/>
      <c r="H599" s="38"/>
      <c r="I599" s="110"/>
      <c r="J599" s="38"/>
      <c r="K599" s="38"/>
      <c r="L599" s="41"/>
      <c r="M599" s="239"/>
      <c r="N599" s="240"/>
      <c r="O599" s="66"/>
      <c r="P599" s="66"/>
      <c r="Q599" s="66"/>
      <c r="R599" s="66"/>
      <c r="S599" s="66"/>
      <c r="T599" s="67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T599" s="19" t="s">
        <v>178</v>
      </c>
      <c r="AU599" s="19" t="s">
        <v>84</v>
      </c>
    </row>
    <row r="600" spans="1:65" s="16" customFormat="1" ht="11.25">
      <c r="B600" s="257"/>
      <c r="C600" s="258"/>
      <c r="D600" s="206" t="s">
        <v>146</v>
      </c>
      <c r="E600" s="259" t="s">
        <v>19</v>
      </c>
      <c r="F600" s="260" t="s">
        <v>591</v>
      </c>
      <c r="G600" s="258"/>
      <c r="H600" s="259" t="s">
        <v>19</v>
      </c>
      <c r="I600" s="261"/>
      <c r="J600" s="258"/>
      <c r="K600" s="258"/>
      <c r="L600" s="262"/>
      <c r="M600" s="263"/>
      <c r="N600" s="264"/>
      <c r="O600" s="264"/>
      <c r="P600" s="264"/>
      <c r="Q600" s="264"/>
      <c r="R600" s="264"/>
      <c r="S600" s="264"/>
      <c r="T600" s="265"/>
      <c r="AT600" s="266" t="s">
        <v>146</v>
      </c>
      <c r="AU600" s="266" t="s">
        <v>84</v>
      </c>
      <c r="AV600" s="16" t="s">
        <v>82</v>
      </c>
      <c r="AW600" s="16" t="s">
        <v>35</v>
      </c>
      <c r="AX600" s="16" t="s">
        <v>74</v>
      </c>
      <c r="AY600" s="266" t="s">
        <v>138</v>
      </c>
    </row>
    <row r="601" spans="1:65" s="13" customFormat="1" ht="11.25">
      <c r="B601" s="204"/>
      <c r="C601" s="205"/>
      <c r="D601" s="206" t="s">
        <v>146</v>
      </c>
      <c r="E601" s="207" t="s">
        <v>19</v>
      </c>
      <c r="F601" s="208" t="s">
        <v>82</v>
      </c>
      <c r="G601" s="205"/>
      <c r="H601" s="209">
        <v>1</v>
      </c>
      <c r="I601" s="210"/>
      <c r="J601" s="205"/>
      <c r="K601" s="205"/>
      <c r="L601" s="211"/>
      <c r="M601" s="212"/>
      <c r="N601" s="213"/>
      <c r="O601" s="213"/>
      <c r="P601" s="213"/>
      <c r="Q601" s="213"/>
      <c r="R601" s="213"/>
      <c r="S601" s="213"/>
      <c r="T601" s="214"/>
      <c r="AT601" s="215" t="s">
        <v>146</v>
      </c>
      <c r="AU601" s="215" t="s">
        <v>84</v>
      </c>
      <c r="AV601" s="13" t="s">
        <v>84</v>
      </c>
      <c r="AW601" s="13" t="s">
        <v>35</v>
      </c>
      <c r="AX601" s="13" t="s">
        <v>82</v>
      </c>
      <c r="AY601" s="215" t="s">
        <v>138</v>
      </c>
    </row>
    <row r="602" spans="1:65" s="2" customFormat="1" ht="21.75" customHeight="1">
      <c r="A602" s="36"/>
      <c r="B602" s="37"/>
      <c r="C602" s="227" t="s">
        <v>843</v>
      </c>
      <c r="D602" s="227" t="s">
        <v>173</v>
      </c>
      <c r="E602" s="228" t="s">
        <v>844</v>
      </c>
      <c r="F602" s="229" t="s">
        <v>845</v>
      </c>
      <c r="G602" s="230" t="s">
        <v>239</v>
      </c>
      <c r="H602" s="231">
        <v>1</v>
      </c>
      <c r="I602" s="232"/>
      <c r="J602" s="233">
        <f>ROUND(I602*H602,2)</f>
        <v>0</v>
      </c>
      <c r="K602" s="234"/>
      <c r="L602" s="235"/>
      <c r="M602" s="236" t="s">
        <v>19</v>
      </c>
      <c r="N602" s="237" t="s">
        <v>45</v>
      </c>
      <c r="O602" s="66"/>
      <c r="P602" s="200">
        <f>O602*H602</f>
        <v>0</v>
      </c>
      <c r="Q602" s="200">
        <v>7.2999999999999995E-2</v>
      </c>
      <c r="R602" s="200">
        <f>Q602*H602</f>
        <v>7.2999999999999995E-2</v>
      </c>
      <c r="S602" s="200">
        <v>0</v>
      </c>
      <c r="T602" s="201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202" t="s">
        <v>303</v>
      </c>
      <c r="AT602" s="202" t="s">
        <v>173</v>
      </c>
      <c r="AU602" s="202" t="s">
        <v>84</v>
      </c>
      <c r="AY602" s="19" t="s">
        <v>138</v>
      </c>
      <c r="BE602" s="203">
        <f>IF(N602="základní",J602,0)</f>
        <v>0</v>
      </c>
      <c r="BF602" s="203">
        <f>IF(N602="snížená",J602,0)</f>
        <v>0</v>
      </c>
      <c r="BG602" s="203">
        <f>IF(N602="zákl. přenesená",J602,0)</f>
        <v>0</v>
      </c>
      <c r="BH602" s="203">
        <f>IF(N602="sníž. přenesená",J602,0)</f>
        <v>0</v>
      </c>
      <c r="BI602" s="203">
        <f>IF(N602="nulová",J602,0)</f>
        <v>0</v>
      </c>
      <c r="BJ602" s="19" t="s">
        <v>82</v>
      </c>
      <c r="BK602" s="203">
        <f>ROUND(I602*H602,2)</f>
        <v>0</v>
      </c>
      <c r="BL602" s="19" t="s">
        <v>205</v>
      </c>
      <c r="BM602" s="202" t="s">
        <v>846</v>
      </c>
    </row>
    <row r="603" spans="1:65" s="2" customFormat="1" ht="58.5">
      <c r="A603" s="36"/>
      <c r="B603" s="37"/>
      <c r="C603" s="38"/>
      <c r="D603" s="206" t="s">
        <v>178</v>
      </c>
      <c r="E603" s="38"/>
      <c r="F603" s="238" t="s">
        <v>834</v>
      </c>
      <c r="G603" s="38"/>
      <c r="H603" s="38"/>
      <c r="I603" s="110"/>
      <c r="J603" s="38"/>
      <c r="K603" s="38"/>
      <c r="L603" s="41"/>
      <c r="M603" s="239"/>
      <c r="N603" s="240"/>
      <c r="O603" s="66"/>
      <c r="P603" s="66"/>
      <c r="Q603" s="66"/>
      <c r="R603" s="66"/>
      <c r="S603" s="66"/>
      <c r="T603" s="67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T603" s="19" t="s">
        <v>178</v>
      </c>
      <c r="AU603" s="19" t="s">
        <v>84</v>
      </c>
    </row>
    <row r="604" spans="1:65" s="16" customFormat="1" ht="11.25">
      <c r="B604" s="257"/>
      <c r="C604" s="258"/>
      <c r="D604" s="206" t="s">
        <v>146</v>
      </c>
      <c r="E604" s="259" t="s">
        <v>19</v>
      </c>
      <c r="F604" s="260" t="s">
        <v>529</v>
      </c>
      <c r="G604" s="258"/>
      <c r="H604" s="259" t="s">
        <v>19</v>
      </c>
      <c r="I604" s="261"/>
      <c r="J604" s="258"/>
      <c r="K604" s="258"/>
      <c r="L604" s="262"/>
      <c r="M604" s="263"/>
      <c r="N604" s="264"/>
      <c r="O604" s="264"/>
      <c r="P604" s="264"/>
      <c r="Q604" s="264"/>
      <c r="R604" s="264"/>
      <c r="S604" s="264"/>
      <c r="T604" s="265"/>
      <c r="AT604" s="266" t="s">
        <v>146</v>
      </c>
      <c r="AU604" s="266" t="s">
        <v>84</v>
      </c>
      <c r="AV604" s="16" t="s">
        <v>82</v>
      </c>
      <c r="AW604" s="16" t="s">
        <v>35</v>
      </c>
      <c r="AX604" s="16" t="s">
        <v>74</v>
      </c>
      <c r="AY604" s="266" t="s">
        <v>138</v>
      </c>
    </row>
    <row r="605" spans="1:65" s="13" customFormat="1" ht="11.25">
      <c r="B605" s="204"/>
      <c r="C605" s="205"/>
      <c r="D605" s="206" t="s">
        <v>146</v>
      </c>
      <c r="E605" s="207" t="s">
        <v>19</v>
      </c>
      <c r="F605" s="208" t="s">
        <v>82</v>
      </c>
      <c r="G605" s="205"/>
      <c r="H605" s="209">
        <v>1</v>
      </c>
      <c r="I605" s="210"/>
      <c r="J605" s="205"/>
      <c r="K605" s="205"/>
      <c r="L605" s="211"/>
      <c r="M605" s="212"/>
      <c r="N605" s="213"/>
      <c r="O605" s="213"/>
      <c r="P605" s="213"/>
      <c r="Q605" s="213"/>
      <c r="R605" s="213"/>
      <c r="S605" s="213"/>
      <c r="T605" s="214"/>
      <c r="AT605" s="215" t="s">
        <v>146</v>
      </c>
      <c r="AU605" s="215" t="s">
        <v>84</v>
      </c>
      <c r="AV605" s="13" t="s">
        <v>84</v>
      </c>
      <c r="AW605" s="13" t="s">
        <v>35</v>
      </c>
      <c r="AX605" s="13" t="s">
        <v>82</v>
      </c>
      <c r="AY605" s="215" t="s">
        <v>138</v>
      </c>
    </row>
    <row r="606" spans="1:65" s="2" customFormat="1" ht="33" customHeight="1">
      <c r="A606" s="36"/>
      <c r="B606" s="37"/>
      <c r="C606" s="227" t="s">
        <v>847</v>
      </c>
      <c r="D606" s="227" t="s">
        <v>173</v>
      </c>
      <c r="E606" s="228" t="s">
        <v>848</v>
      </c>
      <c r="F606" s="229" t="s">
        <v>849</v>
      </c>
      <c r="G606" s="230" t="s">
        <v>239</v>
      </c>
      <c r="H606" s="231">
        <v>1</v>
      </c>
      <c r="I606" s="232"/>
      <c r="J606" s="233">
        <f>ROUND(I606*H606,2)</f>
        <v>0</v>
      </c>
      <c r="K606" s="234"/>
      <c r="L606" s="235"/>
      <c r="M606" s="236" t="s">
        <v>19</v>
      </c>
      <c r="N606" s="237" t="s">
        <v>45</v>
      </c>
      <c r="O606" s="66"/>
      <c r="P606" s="200">
        <f>O606*H606</f>
        <v>0</v>
      </c>
      <c r="Q606" s="200">
        <v>7.2999999999999995E-2</v>
      </c>
      <c r="R606" s="200">
        <f>Q606*H606</f>
        <v>7.2999999999999995E-2</v>
      </c>
      <c r="S606" s="200">
        <v>0</v>
      </c>
      <c r="T606" s="201">
        <f>S606*H606</f>
        <v>0</v>
      </c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R606" s="202" t="s">
        <v>303</v>
      </c>
      <c r="AT606" s="202" t="s">
        <v>173</v>
      </c>
      <c r="AU606" s="202" t="s">
        <v>84</v>
      </c>
      <c r="AY606" s="19" t="s">
        <v>138</v>
      </c>
      <c r="BE606" s="203">
        <f>IF(N606="základní",J606,0)</f>
        <v>0</v>
      </c>
      <c r="BF606" s="203">
        <f>IF(N606="snížená",J606,0)</f>
        <v>0</v>
      </c>
      <c r="BG606" s="203">
        <f>IF(N606="zákl. přenesená",J606,0)</f>
        <v>0</v>
      </c>
      <c r="BH606" s="203">
        <f>IF(N606="sníž. přenesená",J606,0)</f>
        <v>0</v>
      </c>
      <c r="BI606" s="203">
        <f>IF(N606="nulová",J606,0)</f>
        <v>0</v>
      </c>
      <c r="BJ606" s="19" t="s">
        <v>82</v>
      </c>
      <c r="BK606" s="203">
        <f>ROUND(I606*H606,2)</f>
        <v>0</v>
      </c>
      <c r="BL606" s="19" t="s">
        <v>205</v>
      </c>
      <c r="BM606" s="202" t="s">
        <v>850</v>
      </c>
    </row>
    <row r="607" spans="1:65" s="2" customFormat="1" ht="58.5">
      <c r="A607" s="36"/>
      <c r="B607" s="37"/>
      <c r="C607" s="38"/>
      <c r="D607" s="206" t="s">
        <v>178</v>
      </c>
      <c r="E607" s="38"/>
      <c r="F607" s="238" t="s">
        <v>834</v>
      </c>
      <c r="G607" s="38"/>
      <c r="H607" s="38"/>
      <c r="I607" s="110"/>
      <c r="J607" s="38"/>
      <c r="K607" s="38"/>
      <c r="L607" s="41"/>
      <c r="M607" s="239"/>
      <c r="N607" s="240"/>
      <c r="O607" s="66"/>
      <c r="P607" s="66"/>
      <c r="Q607" s="66"/>
      <c r="R607" s="66"/>
      <c r="S607" s="66"/>
      <c r="T607" s="67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T607" s="19" t="s">
        <v>178</v>
      </c>
      <c r="AU607" s="19" t="s">
        <v>84</v>
      </c>
    </row>
    <row r="608" spans="1:65" s="16" customFormat="1" ht="11.25">
      <c r="B608" s="257"/>
      <c r="C608" s="258"/>
      <c r="D608" s="206" t="s">
        <v>146</v>
      </c>
      <c r="E608" s="259" t="s">
        <v>19</v>
      </c>
      <c r="F608" s="260" t="s">
        <v>529</v>
      </c>
      <c r="G608" s="258"/>
      <c r="H608" s="259" t="s">
        <v>19</v>
      </c>
      <c r="I608" s="261"/>
      <c r="J608" s="258"/>
      <c r="K608" s="258"/>
      <c r="L608" s="262"/>
      <c r="M608" s="263"/>
      <c r="N608" s="264"/>
      <c r="O608" s="264"/>
      <c r="P608" s="264"/>
      <c r="Q608" s="264"/>
      <c r="R608" s="264"/>
      <c r="S608" s="264"/>
      <c r="T608" s="265"/>
      <c r="AT608" s="266" t="s">
        <v>146</v>
      </c>
      <c r="AU608" s="266" t="s">
        <v>84</v>
      </c>
      <c r="AV608" s="16" t="s">
        <v>82</v>
      </c>
      <c r="AW608" s="16" t="s">
        <v>35</v>
      </c>
      <c r="AX608" s="16" t="s">
        <v>74</v>
      </c>
      <c r="AY608" s="266" t="s">
        <v>138</v>
      </c>
    </row>
    <row r="609" spans="1:65" s="13" customFormat="1" ht="11.25">
      <c r="B609" s="204"/>
      <c r="C609" s="205"/>
      <c r="D609" s="206" t="s">
        <v>146</v>
      </c>
      <c r="E609" s="207" t="s">
        <v>19</v>
      </c>
      <c r="F609" s="208" t="s">
        <v>82</v>
      </c>
      <c r="G609" s="205"/>
      <c r="H609" s="209">
        <v>1</v>
      </c>
      <c r="I609" s="210"/>
      <c r="J609" s="205"/>
      <c r="K609" s="205"/>
      <c r="L609" s="211"/>
      <c r="M609" s="212"/>
      <c r="N609" s="213"/>
      <c r="O609" s="213"/>
      <c r="P609" s="213"/>
      <c r="Q609" s="213"/>
      <c r="R609" s="213"/>
      <c r="S609" s="213"/>
      <c r="T609" s="214"/>
      <c r="AT609" s="215" t="s">
        <v>146</v>
      </c>
      <c r="AU609" s="215" t="s">
        <v>84</v>
      </c>
      <c r="AV609" s="13" t="s">
        <v>84</v>
      </c>
      <c r="AW609" s="13" t="s">
        <v>35</v>
      </c>
      <c r="AX609" s="13" t="s">
        <v>82</v>
      </c>
      <c r="AY609" s="215" t="s">
        <v>138</v>
      </c>
    </row>
    <row r="610" spans="1:65" s="2" customFormat="1" ht="21.75" customHeight="1">
      <c r="A610" s="36"/>
      <c r="B610" s="37"/>
      <c r="C610" s="227" t="s">
        <v>851</v>
      </c>
      <c r="D610" s="227" t="s">
        <v>173</v>
      </c>
      <c r="E610" s="228" t="s">
        <v>852</v>
      </c>
      <c r="F610" s="229" t="s">
        <v>853</v>
      </c>
      <c r="G610" s="230" t="s">
        <v>239</v>
      </c>
      <c r="H610" s="231">
        <v>2</v>
      </c>
      <c r="I610" s="232"/>
      <c r="J610" s="233">
        <f>ROUND(I610*H610,2)</f>
        <v>0</v>
      </c>
      <c r="K610" s="234"/>
      <c r="L610" s="235"/>
      <c r="M610" s="236" t="s">
        <v>19</v>
      </c>
      <c r="N610" s="237" t="s">
        <v>45</v>
      </c>
      <c r="O610" s="66"/>
      <c r="P610" s="200">
        <f>O610*H610</f>
        <v>0</v>
      </c>
      <c r="Q610" s="200">
        <v>6.8000000000000005E-2</v>
      </c>
      <c r="R610" s="200">
        <f>Q610*H610</f>
        <v>0.13600000000000001</v>
      </c>
      <c r="S610" s="200">
        <v>0</v>
      </c>
      <c r="T610" s="201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202" t="s">
        <v>303</v>
      </c>
      <c r="AT610" s="202" t="s">
        <v>173</v>
      </c>
      <c r="AU610" s="202" t="s">
        <v>84</v>
      </c>
      <c r="AY610" s="19" t="s">
        <v>138</v>
      </c>
      <c r="BE610" s="203">
        <f>IF(N610="základní",J610,0)</f>
        <v>0</v>
      </c>
      <c r="BF610" s="203">
        <f>IF(N610="snížená",J610,0)</f>
        <v>0</v>
      </c>
      <c r="BG610" s="203">
        <f>IF(N610="zákl. přenesená",J610,0)</f>
        <v>0</v>
      </c>
      <c r="BH610" s="203">
        <f>IF(N610="sníž. přenesená",J610,0)</f>
        <v>0</v>
      </c>
      <c r="BI610" s="203">
        <f>IF(N610="nulová",J610,0)</f>
        <v>0</v>
      </c>
      <c r="BJ610" s="19" t="s">
        <v>82</v>
      </c>
      <c r="BK610" s="203">
        <f>ROUND(I610*H610,2)</f>
        <v>0</v>
      </c>
      <c r="BL610" s="19" t="s">
        <v>205</v>
      </c>
      <c r="BM610" s="202" t="s">
        <v>854</v>
      </c>
    </row>
    <row r="611" spans="1:65" s="2" customFormat="1" ht="58.5">
      <c r="A611" s="36"/>
      <c r="B611" s="37"/>
      <c r="C611" s="38"/>
      <c r="D611" s="206" t="s">
        <v>178</v>
      </c>
      <c r="E611" s="38"/>
      <c r="F611" s="238" t="s">
        <v>834</v>
      </c>
      <c r="G611" s="38"/>
      <c r="H611" s="38"/>
      <c r="I611" s="110"/>
      <c r="J611" s="38"/>
      <c r="K611" s="38"/>
      <c r="L611" s="41"/>
      <c r="M611" s="239"/>
      <c r="N611" s="240"/>
      <c r="O611" s="66"/>
      <c r="P611" s="66"/>
      <c r="Q611" s="66"/>
      <c r="R611" s="66"/>
      <c r="S611" s="66"/>
      <c r="T611" s="67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T611" s="19" t="s">
        <v>178</v>
      </c>
      <c r="AU611" s="19" t="s">
        <v>84</v>
      </c>
    </row>
    <row r="612" spans="1:65" s="2" customFormat="1" ht="21.75" customHeight="1">
      <c r="A612" s="36"/>
      <c r="B612" s="37"/>
      <c r="C612" s="190" t="s">
        <v>855</v>
      </c>
      <c r="D612" s="190" t="s">
        <v>140</v>
      </c>
      <c r="E612" s="191" t="s">
        <v>856</v>
      </c>
      <c r="F612" s="192" t="s">
        <v>857</v>
      </c>
      <c r="G612" s="193" t="s">
        <v>299</v>
      </c>
      <c r="H612" s="252"/>
      <c r="I612" s="195"/>
      <c r="J612" s="196">
        <f>ROUND(I612*H612,2)</f>
        <v>0</v>
      </c>
      <c r="K612" s="197"/>
      <c r="L612" s="41"/>
      <c r="M612" s="198" t="s">
        <v>19</v>
      </c>
      <c r="N612" s="199" t="s">
        <v>45</v>
      </c>
      <c r="O612" s="66"/>
      <c r="P612" s="200">
        <f>O612*H612</f>
        <v>0</v>
      </c>
      <c r="Q612" s="200">
        <v>0</v>
      </c>
      <c r="R612" s="200">
        <f>Q612*H612</f>
        <v>0</v>
      </c>
      <c r="S612" s="200">
        <v>0</v>
      </c>
      <c r="T612" s="201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202" t="s">
        <v>205</v>
      </c>
      <c r="AT612" s="202" t="s">
        <v>140</v>
      </c>
      <c r="AU612" s="202" t="s">
        <v>84</v>
      </c>
      <c r="AY612" s="19" t="s">
        <v>138</v>
      </c>
      <c r="BE612" s="203">
        <f>IF(N612="základní",J612,0)</f>
        <v>0</v>
      </c>
      <c r="BF612" s="203">
        <f>IF(N612="snížená",J612,0)</f>
        <v>0</v>
      </c>
      <c r="BG612" s="203">
        <f>IF(N612="zákl. přenesená",J612,0)</f>
        <v>0</v>
      </c>
      <c r="BH612" s="203">
        <f>IF(N612="sníž. přenesená",J612,0)</f>
        <v>0</v>
      </c>
      <c r="BI612" s="203">
        <f>IF(N612="nulová",J612,0)</f>
        <v>0</v>
      </c>
      <c r="BJ612" s="19" t="s">
        <v>82</v>
      </c>
      <c r="BK612" s="203">
        <f>ROUND(I612*H612,2)</f>
        <v>0</v>
      </c>
      <c r="BL612" s="19" t="s">
        <v>205</v>
      </c>
      <c r="BM612" s="202" t="s">
        <v>858</v>
      </c>
    </row>
    <row r="613" spans="1:65" s="12" customFormat="1" ht="22.9" customHeight="1">
      <c r="B613" s="174"/>
      <c r="C613" s="175"/>
      <c r="D613" s="176" t="s">
        <v>73</v>
      </c>
      <c r="E613" s="188" t="s">
        <v>414</v>
      </c>
      <c r="F613" s="188" t="s">
        <v>415</v>
      </c>
      <c r="G613" s="175"/>
      <c r="H613" s="175"/>
      <c r="I613" s="178"/>
      <c r="J613" s="189">
        <f>BK613</f>
        <v>0</v>
      </c>
      <c r="K613" s="175"/>
      <c r="L613" s="180"/>
      <c r="M613" s="181"/>
      <c r="N613" s="182"/>
      <c r="O613" s="182"/>
      <c r="P613" s="183">
        <f>SUM(P614:P631)</f>
        <v>0</v>
      </c>
      <c r="Q613" s="182"/>
      <c r="R613" s="183">
        <f>SUM(R614:R631)</f>
        <v>2.6565999999999999E-2</v>
      </c>
      <c r="S613" s="182"/>
      <c r="T613" s="184">
        <f>SUM(T614:T631)</f>
        <v>0.15840000000000001</v>
      </c>
      <c r="AR613" s="185" t="s">
        <v>84</v>
      </c>
      <c r="AT613" s="186" t="s">
        <v>73</v>
      </c>
      <c r="AU613" s="186" t="s">
        <v>82</v>
      </c>
      <c r="AY613" s="185" t="s">
        <v>138</v>
      </c>
      <c r="BK613" s="187">
        <f>SUM(BK614:BK631)</f>
        <v>0</v>
      </c>
    </row>
    <row r="614" spans="1:65" s="2" customFormat="1" ht="21.75" customHeight="1">
      <c r="A614" s="36"/>
      <c r="B614" s="37"/>
      <c r="C614" s="190" t="s">
        <v>859</v>
      </c>
      <c r="D614" s="190" t="s">
        <v>140</v>
      </c>
      <c r="E614" s="191" t="s">
        <v>860</v>
      </c>
      <c r="F614" s="192" t="s">
        <v>861</v>
      </c>
      <c r="G614" s="193" t="s">
        <v>143</v>
      </c>
      <c r="H614" s="194">
        <v>1.415</v>
      </c>
      <c r="I614" s="195"/>
      <c r="J614" s="196">
        <f>ROUND(I614*H614,2)</f>
        <v>0</v>
      </c>
      <c r="K614" s="197"/>
      <c r="L614" s="41"/>
      <c r="M614" s="198" t="s">
        <v>19</v>
      </c>
      <c r="N614" s="199" t="s">
        <v>45</v>
      </c>
      <c r="O614" s="66"/>
      <c r="P614" s="200">
        <f>O614*H614</f>
        <v>0</v>
      </c>
      <c r="Q614" s="200">
        <v>4.0000000000000002E-4</v>
      </c>
      <c r="R614" s="200">
        <f>Q614*H614</f>
        <v>5.6599999999999999E-4</v>
      </c>
      <c r="S614" s="200">
        <v>0</v>
      </c>
      <c r="T614" s="201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202" t="s">
        <v>205</v>
      </c>
      <c r="AT614" s="202" t="s">
        <v>140</v>
      </c>
      <c r="AU614" s="202" t="s">
        <v>84</v>
      </c>
      <c r="AY614" s="19" t="s">
        <v>138</v>
      </c>
      <c r="BE614" s="203">
        <f>IF(N614="základní",J614,0)</f>
        <v>0</v>
      </c>
      <c r="BF614" s="203">
        <f>IF(N614="snížená",J614,0)</f>
        <v>0</v>
      </c>
      <c r="BG614" s="203">
        <f>IF(N614="zákl. přenesená",J614,0)</f>
        <v>0</v>
      </c>
      <c r="BH614" s="203">
        <f>IF(N614="sníž. přenesená",J614,0)</f>
        <v>0</v>
      </c>
      <c r="BI614" s="203">
        <f>IF(N614="nulová",J614,0)</f>
        <v>0</v>
      </c>
      <c r="BJ614" s="19" t="s">
        <v>82</v>
      </c>
      <c r="BK614" s="203">
        <f>ROUND(I614*H614,2)</f>
        <v>0</v>
      </c>
      <c r="BL614" s="19" t="s">
        <v>205</v>
      </c>
      <c r="BM614" s="202" t="s">
        <v>862</v>
      </c>
    </row>
    <row r="615" spans="1:65" s="16" customFormat="1" ht="11.25">
      <c r="B615" s="257"/>
      <c r="C615" s="258"/>
      <c r="D615" s="206" t="s">
        <v>146</v>
      </c>
      <c r="E615" s="259" t="s">
        <v>19</v>
      </c>
      <c r="F615" s="260" t="s">
        <v>591</v>
      </c>
      <c r="G615" s="258"/>
      <c r="H615" s="259" t="s">
        <v>19</v>
      </c>
      <c r="I615" s="261"/>
      <c r="J615" s="258"/>
      <c r="K615" s="258"/>
      <c r="L615" s="262"/>
      <c r="M615" s="263"/>
      <c r="N615" s="264"/>
      <c r="O615" s="264"/>
      <c r="P615" s="264"/>
      <c r="Q615" s="264"/>
      <c r="R615" s="264"/>
      <c r="S615" s="264"/>
      <c r="T615" s="265"/>
      <c r="AT615" s="266" t="s">
        <v>146</v>
      </c>
      <c r="AU615" s="266" t="s">
        <v>84</v>
      </c>
      <c r="AV615" s="16" t="s">
        <v>82</v>
      </c>
      <c r="AW615" s="16" t="s">
        <v>35</v>
      </c>
      <c r="AX615" s="16" t="s">
        <v>74</v>
      </c>
      <c r="AY615" s="266" t="s">
        <v>138</v>
      </c>
    </row>
    <row r="616" spans="1:65" s="13" customFormat="1" ht="11.25">
      <c r="B616" s="204"/>
      <c r="C616" s="205"/>
      <c r="D616" s="206" t="s">
        <v>146</v>
      </c>
      <c r="E616" s="207" t="s">
        <v>19</v>
      </c>
      <c r="F616" s="208" t="s">
        <v>863</v>
      </c>
      <c r="G616" s="205"/>
      <c r="H616" s="209">
        <v>0.96</v>
      </c>
      <c r="I616" s="210"/>
      <c r="J616" s="205"/>
      <c r="K616" s="205"/>
      <c r="L616" s="211"/>
      <c r="M616" s="212"/>
      <c r="N616" s="213"/>
      <c r="O616" s="213"/>
      <c r="P616" s="213"/>
      <c r="Q616" s="213"/>
      <c r="R616" s="213"/>
      <c r="S616" s="213"/>
      <c r="T616" s="214"/>
      <c r="AT616" s="215" t="s">
        <v>146</v>
      </c>
      <c r="AU616" s="215" t="s">
        <v>84</v>
      </c>
      <c r="AV616" s="13" t="s">
        <v>84</v>
      </c>
      <c r="AW616" s="13" t="s">
        <v>35</v>
      </c>
      <c r="AX616" s="13" t="s">
        <v>74</v>
      </c>
      <c r="AY616" s="215" t="s">
        <v>138</v>
      </c>
    </row>
    <row r="617" spans="1:65" s="16" customFormat="1" ht="11.25">
      <c r="B617" s="257"/>
      <c r="C617" s="258"/>
      <c r="D617" s="206" t="s">
        <v>146</v>
      </c>
      <c r="E617" s="259" t="s">
        <v>19</v>
      </c>
      <c r="F617" s="260" t="s">
        <v>529</v>
      </c>
      <c r="G617" s="258"/>
      <c r="H617" s="259" t="s">
        <v>19</v>
      </c>
      <c r="I617" s="261"/>
      <c r="J617" s="258"/>
      <c r="K617" s="258"/>
      <c r="L617" s="262"/>
      <c r="M617" s="263"/>
      <c r="N617" s="264"/>
      <c r="O617" s="264"/>
      <c r="P617" s="264"/>
      <c r="Q617" s="264"/>
      <c r="R617" s="264"/>
      <c r="S617" s="264"/>
      <c r="T617" s="265"/>
      <c r="AT617" s="266" t="s">
        <v>146</v>
      </c>
      <c r="AU617" s="266" t="s">
        <v>84</v>
      </c>
      <c r="AV617" s="16" t="s">
        <v>82</v>
      </c>
      <c r="AW617" s="16" t="s">
        <v>35</v>
      </c>
      <c r="AX617" s="16" t="s">
        <v>74</v>
      </c>
      <c r="AY617" s="266" t="s">
        <v>138</v>
      </c>
    </row>
    <row r="618" spans="1:65" s="13" customFormat="1" ht="11.25">
      <c r="B618" s="204"/>
      <c r="C618" s="205"/>
      <c r="D618" s="206" t="s">
        <v>146</v>
      </c>
      <c r="E618" s="207" t="s">
        <v>19</v>
      </c>
      <c r="F618" s="208" t="s">
        <v>864</v>
      </c>
      <c r="G618" s="205"/>
      <c r="H618" s="209">
        <v>0.45500000000000002</v>
      </c>
      <c r="I618" s="210"/>
      <c r="J618" s="205"/>
      <c r="K618" s="205"/>
      <c r="L618" s="211"/>
      <c r="M618" s="212"/>
      <c r="N618" s="213"/>
      <c r="O618" s="213"/>
      <c r="P618" s="213"/>
      <c r="Q618" s="213"/>
      <c r="R618" s="213"/>
      <c r="S618" s="213"/>
      <c r="T618" s="214"/>
      <c r="AT618" s="215" t="s">
        <v>146</v>
      </c>
      <c r="AU618" s="215" t="s">
        <v>84</v>
      </c>
      <c r="AV618" s="13" t="s">
        <v>84</v>
      </c>
      <c r="AW618" s="13" t="s">
        <v>35</v>
      </c>
      <c r="AX618" s="13" t="s">
        <v>74</v>
      </c>
      <c r="AY618" s="215" t="s">
        <v>138</v>
      </c>
    </row>
    <row r="619" spans="1:65" s="14" customFormat="1" ht="11.25">
      <c r="B619" s="216"/>
      <c r="C619" s="217"/>
      <c r="D619" s="206" t="s">
        <v>146</v>
      </c>
      <c r="E619" s="218" t="s">
        <v>19</v>
      </c>
      <c r="F619" s="219" t="s">
        <v>150</v>
      </c>
      <c r="G619" s="217"/>
      <c r="H619" s="220">
        <v>1.415</v>
      </c>
      <c r="I619" s="221"/>
      <c r="J619" s="217"/>
      <c r="K619" s="217"/>
      <c r="L619" s="222"/>
      <c r="M619" s="223"/>
      <c r="N619" s="224"/>
      <c r="O619" s="224"/>
      <c r="P619" s="224"/>
      <c r="Q619" s="224"/>
      <c r="R619" s="224"/>
      <c r="S619" s="224"/>
      <c r="T619" s="225"/>
      <c r="AT619" s="226" t="s">
        <v>146</v>
      </c>
      <c r="AU619" s="226" t="s">
        <v>84</v>
      </c>
      <c r="AV619" s="14" t="s">
        <v>144</v>
      </c>
      <c r="AW619" s="14" t="s">
        <v>35</v>
      </c>
      <c r="AX619" s="14" t="s">
        <v>82</v>
      </c>
      <c r="AY619" s="226" t="s">
        <v>138</v>
      </c>
    </row>
    <row r="620" spans="1:65" s="2" customFormat="1" ht="21.75" customHeight="1">
      <c r="A620" s="36"/>
      <c r="B620" s="37"/>
      <c r="C620" s="227" t="s">
        <v>865</v>
      </c>
      <c r="D620" s="227" t="s">
        <v>173</v>
      </c>
      <c r="E620" s="228" t="s">
        <v>866</v>
      </c>
      <c r="F620" s="229" t="s">
        <v>867</v>
      </c>
      <c r="G620" s="230" t="s">
        <v>239</v>
      </c>
      <c r="H620" s="231">
        <v>5</v>
      </c>
      <c r="I620" s="232"/>
      <c r="J620" s="233">
        <f>ROUND(I620*H620,2)</f>
        <v>0</v>
      </c>
      <c r="K620" s="234"/>
      <c r="L620" s="235"/>
      <c r="M620" s="236" t="s">
        <v>19</v>
      </c>
      <c r="N620" s="237" t="s">
        <v>45</v>
      </c>
      <c r="O620" s="66"/>
      <c r="P620" s="200">
        <f>O620*H620</f>
        <v>0</v>
      </c>
      <c r="Q620" s="200">
        <v>5.1999999999999998E-3</v>
      </c>
      <c r="R620" s="200">
        <f>Q620*H620</f>
        <v>2.5999999999999999E-2</v>
      </c>
      <c r="S620" s="200">
        <v>0</v>
      </c>
      <c r="T620" s="201">
        <f>S620*H620</f>
        <v>0</v>
      </c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R620" s="202" t="s">
        <v>303</v>
      </c>
      <c r="AT620" s="202" t="s">
        <v>173</v>
      </c>
      <c r="AU620" s="202" t="s">
        <v>84</v>
      </c>
      <c r="AY620" s="19" t="s">
        <v>138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19" t="s">
        <v>82</v>
      </c>
      <c r="BK620" s="203">
        <f>ROUND(I620*H620,2)</f>
        <v>0</v>
      </c>
      <c r="BL620" s="19" t="s">
        <v>205</v>
      </c>
      <c r="BM620" s="202" t="s">
        <v>868</v>
      </c>
    </row>
    <row r="621" spans="1:65" s="16" customFormat="1" ht="11.25">
      <c r="B621" s="257"/>
      <c r="C621" s="258"/>
      <c r="D621" s="206" t="s">
        <v>146</v>
      </c>
      <c r="E621" s="259" t="s">
        <v>19</v>
      </c>
      <c r="F621" s="260" t="s">
        <v>591</v>
      </c>
      <c r="G621" s="258"/>
      <c r="H621" s="259" t="s">
        <v>19</v>
      </c>
      <c r="I621" s="261"/>
      <c r="J621" s="258"/>
      <c r="K621" s="258"/>
      <c r="L621" s="262"/>
      <c r="M621" s="263"/>
      <c r="N621" s="264"/>
      <c r="O621" s="264"/>
      <c r="P621" s="264"/>
      <c r="Q621" s="264"/>
      <c r="R621" s="264"/>
      <c r="S621" s="264"/>
      <c r="T621" s="265"/>
      <c r="AT621" s="266" t="s">
        <v>146</v>
      </c>
      <c r="AU621" s="266" t="s">
        <v>84</v>
      </c>
      <c r="AV621" s="16" t="s">
        <v>82</v>
      </c>
      <c r="AW621" s="16" t="s">
        <v>35</v>
      </c>
      <c r="AX621" s="16" t="s">
        <v>74</v>
      </c>
      <c r="AY621" s="266" t="s">
        <v>138</v>
      </c>
    </row>
    <row r="622" spans="1:65" s="13" customFormat="1" ht="11.25">
      <c r="B622" s="204"/>
      <c r="C622" s="205"/>
      <c r="D622" s="206" t="s">
        <v>146</v>
      </c>
      <c r="E622" s="207" t="s">
        <v>19</v>
      </c>
      <c r="F622" s="208" t="s">
        <v>154</v>
      </c>
      <c r="G622" s="205"/>
      <c r="H622" s="209">
        <v>3</v>
      </c>
      <c r="I622" s="210"/>
      <c r="J622" s="205"/>
      <c r="K622" s="205"/>
      <c r="L622" s="211"/>
      <c r="M622" s="212"/>
      <c r="N622" s="213"/>
      <c r="O622" s="213"/>
      <c r="P622" s="213"/>
      <c r="Q622" s="213"/>
      <c r="R622" s="213"/>
      <c r="S622" s="213"/>
      <c r="T622" s="214"/>
      <c r="AT622" s="215" t="s">
        <v>146</v>
      </c>
      <c r="AU622" s="215" t="s">
        <v>84</v>
      </c>
      <c r="AV622" s="13" t="s">
        <v>84</v>
      </c>
      <c r="AW622" s="13" t="s">
        <v>35</v>
      </c>
      <c r="AX622" s="13" t="s">
        <v>74</v>
      </c>
      <c r="AY622" s="215" t="s">
        <v>138</v>
      </c>
    </row>
    <row r="623" spans="1:65" s="16" customFormat="1" ht="11.25">
      <c r="B623" s="257"/>
      <c r="C623" s="258"/>
      <c r="D623" s="206" t="s">
        <v>146</v>
      </c>
      <c r="E623" s="259" t="s">
        <v>19</v>
      </c>
      <c r="F623" s="260" t="s">
        <v>529</v>
      </c>
      <c r="G623" s="258"/>
      <c r="H623" s="259" t="s">
        <v>19</v>
      </c>
      <c r="I623" s="261"/>
      <c r="J623" s="258"/>
      <c r="K623" s="258"/>
      <c r="L623" s="262"/>
      <c r="M623" s="263"/>
      <c r="N623" s="264"/>
      <c r="O623" s="264"/>
      <c r="P623" s="264"/>
      <c r="Q623" s="264"/>
      <c r="R623" s="264"/>
      <c r="S623" s="264"/>
      <c r="T623" s="265"/>
      <c r="AT623" s="266" t="s">
        <v>146</v>
      </c>
      <c r="AU623" s="266" t="s">
        <v>84</v>
      </c>
      <c r="AV623" s="16" t="s">
        <v>82</v>
      </c>
      <c r="AW623" s="16" t="s">
        <v>35</v>
      </c>
      <c r="AX623" s="16" t="s">
        <v>74</v>
      </c>
      <c r="AY623" s="266" t="s">
        <v>138</v>
      </c>
    </row>
    <row r="624" spans="1:65" s="13" customFormat="1" ht="11.25">
      <c r="B624" s="204"/>
      <c r="C624" s="205"/>
      <c r="D624" s="206" t="s">
        <v>146</v>
      </c>
      <c r="E624" s="207" t="s">
        <v>19</v>
      </c>
      <c r="F624" s="208" t="s">
        <v>84</v>
      </c>
      <c r="G624" s="205"/>
      <c r="H624" s="209">
        <v>2</v>
      </c>
      <c r="I624" s="210"/>
      <c r="J624" s="205"/>
      <c r="K624" s="205"/>
      <c r="L624" s="211"/>
      <c r="M624" s="212"/>
      <c r="N624" s="213"/>
      <c r="O624" s="213"/>
      <c r="P624" s="213"/>
      <c r="Q624" s="213"/>
      <c r="R624" s="213"/>
      <c r="S624" s="213"/>
      <c r="T624" s="214"/>
      <c r="AT624" s="215" t="s">
        <v>146</v>
      </c>
      <c r="AU624" s="215" t="s">
        <v>84</v>
      </c>
      <c r="AV624" s="13" t="s">
        <v>84</v>
      </c>
      <c r="AW624" s="13" t="s">
        <v>35</v>
      </c>
      <c r="AX624" s="13" t="s">
        <v>74</v>
      </c>
      <c r="AY624" s="215" t="s">
        <v>138</v>
      </c>
    </row>
    <row r="625" spans="1:65" s="14" customFormat="1" ht="11.25">
      <c r="B625" s="216"/>
      <c r="C625" s="217"/>
      <c r="D625" s="206" t="s">
        <v>146</v>
      </c>
      <c r="E625" s="218" t="s">
        <v>19</v>
      </c>
      <c r="F625" s="219" t="s">
        <v>150</v>
      </c>
      <c r="G625" s="217"/>
      <c r="H625" s="220">
        <v>5</v>
      </c>
      <c r="I625" s="221"/>
      <c r="J625" s="217"/>
      <c r="K625" s="217"/>
      <c r="L625" s="222"/>
      <c r="M625" s="223"/>
      <c r="N625" s="224"/>
      <c r="O625" s="224"/>
      <c r="P625" s="224"/>
      <c r="Q625" s="224"/>
      <c r="R625" s="224"/>
      <c r="S625" s="224"/>
      <c r="T625" s="225"/>
      <c r="AT625" s="226" t="s">
        <v>146</v>
      </c>
      <c r="AU625" s="226" t="s">
        <v>84</v>
      </c>
      <c r="AV625" s="14" t="s">
        <v>144</v>
      </c>
      <c r="AW625" s="14" t="s">
        <v>35</v>
      </c>
      <c r="AX625" s="14" t="s">
        <v>82</v>
      </c>
      <c r="AY625" s="226" t="s">
        <v>138</v>
      </c>
    </row>
    <row r="626" spans="1:65" s="2" customFormat="1" ht="16.5" customHeight="1">
      <c r="A626" s="36"/>
      <c r="B626" s="37"/>
      <c r="C626" s="190" t="s">
        <v>869</v>
      </c>
      <c r="D626" s="190" t="s">
        <v>140</v>
      </c>
      <c r="E626" s="191" t="s">
        <v>870</v>
      </c>
      <c r="F626" s="192" t="s">
        <v>871</v>
      </c>
      <c r="G626" s="193" t="s">
        <v>143</v>
      </c>
      <c r="H626" s="194">
        <v>7.92</v>
      </c>
      <c r="I626" s="195"/>
      <c r="J626" s="196">
        <f>ROUND(I626*H626,2)</f>
        <v>0</v>
      </c>
      <c r="K626" s="197"/>
      <c r="L626" s="41"/>
      <c r="M626" s="198" t="s">
        <v>19</v>
      </c>
      <c r="N626" s="199" t="s">
        <v>45</v>
      </c>
      <c r="O626" s="66"/>
      <c r="P626" s="200">
        <f>O626*H626</f>
        <v>0</v>
      </c>
      <c r="Q626" s="200">
        <v>0</v>
      </c>
      <c r="R626" s="200">
        <f>Q626*H626</f>
        <v>0</v>
      </c>
      <c r="S626" s="200">
        <v>0.02</v>
      </c>
      <c r="T626" s="201">
        <f>S626*H626</f>
        <v>0.15840000000000001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202" t="s">
        <v>205</v>
      </c>
      <c r="AT626" s="202" t="s">
        <v>140</v>
      </c>
      <c r="AU626" s="202" t="s">
        <v>84</v>
      </c>
      <c r="AY626" s="19" t="s">
        <v>138</v>
      </c>
      <c r="BE626" s="203">
        <f>IF(N626="základní",J626,0)</f>
        <v>0</v>
      </c>
      <c r="BF626" s="203">
        <f>IF(N626="snížená",J626,0)</f>
        <v>0</v>
      </c>
      <c r="BG626" s="203">
        <f>IF(N626="zákl. přenesená",J626,0)</f>
        <v>0</v>
      </c>
      <c r="BH626" s="203">
        <f>IF(N626="sníž. přenesená",J626,0)</f>
        <v>0</v>
      </c>
      <c r="BI626" s="203">
        <f>IF(N626="nulová",J626,0)</f>
        <v>0</v>
      </c>
      <c r="BJ626" s="19" t="s">
        <v>82</v>
      </c>
      <c r="BK626" s="203">
        <f>ROUND(I626*H626,2)</f>
        <v>0</v>
      </c>
      <c r="BL626" s="19" t="s">
        <v>205</v>
      </c>
      <c r="BM626" s="202" t="s">
        <v>872</v>
      </c>
    </row>
    <row r="627" spans="1:65" s="16" customFormat="1" ht="11.25">
      <c r="B627" s="257"/>
      <c r="C627" s="258"/>
      <c r="D627" s="206" t="s">
        <v>146</v>
      </c>
      <c r="E627" s="259" t="s">
        <v>19</v>
      </c>
      <c r="F627" s="260" t="s">
        <v>591</v>
      </c>
      <c r="G627" s="258"/>
      <c r="H627" s="259" t="s">
        <v>19</v>
      </c>
      <c r="I627" s="261"/>
      <c r="J627" s="258"/>
      <c r="K627" s="258"/>
      <c r="L627" s="262"/>
      <c r="M627" s="263"/>
      <c r="N627" s="264"/>
      <c r="O627" s="264"/>
      <c r="P627" s="264"/>
      <c r="Q627" s="264"/>
      <c r="R627" s="264"/>
      <c r="S627" s="264"/>
      <c r="T627" s="265"/>
      <c r="AT627" s="266" t="s">
        <v>146</v>
      </c>
      <c r="AU627" s="266" t="s">
        <v>84</v>
      </c>
      <c r="AV627" s="16" t="s">
        <v>82</v>
      </c>
      <c r="AW627" s="16" t="s">
        <v>35</v>
      </c>
      <c r="AX627" s="16" t="s">
        <v>74</v>
      </c>
      <c r="AY627" s="266" t="s">
        <v>138</v>
      </c>
    </row>
    <row r="628" spans="1:65" s="13" customFormat="1" ht="11.25">
      <c r="B628" s="204"/>
      <c r="C628" s="205"/>
      <c r="D628" s="206" t="s">
        <v>146</v>
      </c>
      <c r="E628" s="207" t="s">
        <v>19</v>
      </c>
      <c r="F628" s="208" t="s">
        <v>619</v>
      </c>
      <c r="G628" s="205"/>
      <c r="H628" s="209">
        <v>2.64</v>
      </c>
      <c r="I628" s="210"/>
      <c r="J628" s="205"/>
      <c r="K628" s="205"/>
      <c r="L628" s="211"/>
      <c r="M628" s="212"/>
      <c r="N628" s="213"/>
      <c r="O628" s="213"/>
      <c r="P628" s="213"/>
      <c r="Q628" s="213"/>
      <c r="R628" s="213"/>
      <c r="S628" s="213"/>
      <c r="T628" s="214"/>
      <c r="AT628" s="215" t="s">
        <v>146</v>
      </c>
      <c r="AU628" s="215" t="s">
        <v>84</v>
      </c>
      <c r="AV628" s="13" t="s">
        <v>84</v>
      </c>
      <c r="AW628" s="13" t="s">
        <v>35</v>
      </c>
      <c r="AX628" s="13" t="s">
        <v>74</v>
      </c>
      <c r="AY628" s="215" t="s">
        <v>138</v>
      </c>
    </row>
    <row r="629" spans="1:65" s="16" customFormat="1" ht="11.25">
      <c r="B629" s="257"/>
      <c r="C629" s="258"/>
      <c r="D629" s="206" t="s">
        <v>146</v>
      </c>
      <c r="E629" s="259" t="s">
        <v>19</v>
      </c>
      <c r="F629" s="260" t="s">
        <v>529</v>
      </c>
      <c r="G629" s="258"/>
      <c r="H629" s="259" t="s">
        <v>19</v>
      </c>
      <c r="I629" s="261"/>
      <c r="J629" s="258"/>
      <c r="K629" s="258"/>
      <c r="L629" s="262"/>
      <c r="M629" s="263"/>
      <c r="N629" s="264"/>
      <c r="O629" s="264"/>
      <c r="P629" s="264"/>
      <c r="Q629" s="264"/>
      <c r="R629" s="264"/>
      <c r="S629" s="264"/>
      <c r="T629" s="265"/>
      <c r="AT629" s="266" t="s">
        <v>146</v>
      </c>
      <c r="AU629" s="266" t="s">
        <v>84</v>
      </c>
      <c r="AV629" s="16" t="s">
        <v>82</v>
      </c>
      <c r="AW629" s="16" t="s">
        <v>35</v>
      </c>
      <c r="AX629" s="16" t="s">
        <v>74</v>
      </c>
      <c r="AY629" s="266" t="s">
        <v>138</v>
      </c>
    </row>
    <row r="630" spans="1:65" s="13" customFormat="1" ht="11.25">
      <c r="B630" s="204"/>
      <c r="C630" s="205"/>
      <c r="D630" s="206" t="s">
        <v>146</v>
      </c>
      <c r="E630" s="207" t="s">
        <v>19</v>
      </c>
      <c r="F630" s="208" t="s">
        <v>644</v>
      </c>
      <c r="G630" s="205"/>
      <c r="H630" s="209">
        <v>5.28</v>
      </c>
      <c r="I630" s="210"/>
      <c r="J630" s="205"/>
      <c r="K630" s="205"/>
      <c r="L630" s="211"/>
      <c r="M630" s="212"/>
      <c r="N630" s="213"/>
      <c r="O630" s="213"/>
      <c r="P630" s="213"/>
      <c r="Q630" s="213"/>
      <c r="R630" s="213"/>
      <c r="S630" s="213"/>
      <c r="T630" s="214"/>
      <c r="AT630" s="215" t="s">
        <v>146</v>
      </c>
      <c r="AU630" s="215" t="s">
        <v>84</v>
      </c>
      <c r="AV630" s="13" t="s">
        <v>84</v>
      </c>
      <c r="AW630" s="13" t="s">
        <v>35</v>
      </c>
      <c r="AX630" s="13" t="s">
        <v>74</v>
      </c>
      <c r="AY630" s="215" t="s">
        <v>138</v>
      </c>
    </row>
    <row r="631" spans="1:65" s="14" customFormat="1" ht="11.25">
      <c r="B631" s="216"/>
      <c r="C631" s="217"/>
      <c r="D631" s="206" t="s">
        <v>146</v>
      </c>
      <c r="E631" s="218" t="s">
        <v>19</v>
      </c>
      <c r="F631" s="219" t="s">
        <v>150</v>
      </c>
      <c r="G631" s="217"/>
      <c r="H631" s="220">
        <v>7.92</v>
      </c>
      <c r="I631" s="221"/>
      <c r="J631" s="217"/>
      <c r="K631" s="217"/>
      <c r="L631" s="222"/>
      <c r="M631" s="223"/>
      <c r="N631" s="224"/>
      <c r="O631" s="224"/>
      <c r="P631" s="224"/>
      <c r="Q631" s="224"/>
      <c r="R631" s="224"/>
      <c r="S631" s="224"/>
      <c r="T631" s="225"/>
      <c r="AT631" s="226" t="s">
        <v>146</v>
      </c>
      <c r="AU631" s="226" t="s">
        <v>84</v>
      </c>
      <c r="AV631" s="14" t="s">
        <v>144</v>
      </c>
      <c r="AW631" s="14" t="s">
        <v>35</v>
      </c>
      <c r="AX631" s="14" t="s">
        <v>82</v>
      </c>
      <c r="AY631" s="226" t="s">
        <v>138</v>
      </c>
    </row>
    <row r="632" spans="1:65" s="12" customFormat="1" ht="22.9" customHeight="1">
      <c r="B632" s="174"/>
      <c r="C632" s="175"/>
      <c r="D632" s="176" t="s">
        <v>73</v>
      </c>
      <c r="E632" s="188" t="s">
        <v>437</v>
      </c>
      <c r="F632" s="188" t="s">
        <v>438</v>
      </c>
      <c r="G632" s="175"/>
      <c r="H632" s="175"/>
      <c r="I632" s="178"/>
      <c r="J632" s="189">
        <f>BK632</f>
        <v>0</v>
      </c>
      <c r="K632" s="175"/>
      <c r="L632" s="180"/>
      <c r="M632" s="181"/>
      <c r="N632" s="182"/>
      <c r="O632" s="182"/>
      <c r="P632" s="183">
        <f>SUM(P633:P647)</f>
        <v>0</v>
      </c>
      <c r="Q632" s="182"/>
      <c r="R632" s="183">
        <f>SUM(R633:R647)</f>
        <v>8.8158E-2</v>
      </c>
      <c r="S632" s="182"/>
      <c r="T632" s="184">
        <f>SUM(T633:T647)</f>
        <v>0</v>
      </c>
      <c r="AR632" s="185" t="s">
        <v>84</v>
      </c>
      <c r="AT632" s="186" t="s">
        <v>73</v>
      </c>
      <c r="AU632" s="186" t="s">
        <v>82</v>
      </c>
      <c r="AY632" s="185" t="s">
        <v>138</v>
      </c>
      <c r="BK632" s="187">
        <f>SUM(BK633:BK647)</f>
        <v>0</v>
      </c>
    </row>
    <row r="633" spans="1:65" s="2" customFormat="1" ht="21.75" customHeight="1">
      <c r="A633" s="36"/>
      <c r="B633" s="37"/>
      <c r="C633" s="190" t="s">
        <v>873</v>
      </c>
      <c r="D633" s="190" t="s">
        <v>140</v>
      </c>
      <c r="E633" s="191" t="s">
        <v>874</v>
      </c>
      <c r="F633" s="192" t="s">
        <v>875</v>
      </c>
      <c r="G633" s="193" t="s">
        <v>143</v>
      </c>
      <c r="H633" s="194">
        <v>8.6</v>
      </c>
      <c r="I633" s="195"/>
      <c r="J633" s="196">
        <f>ROUND(I633*H633,2)</f>
        <v>0</v>
      </c>
      <c r="K633" s="197"/>
      <c r="L633" s="41"/>
      <c r="M633" s="198" t="s">
        <v>19</v>
      </c>
      <c r="N633" s="199" t="s">
        <v>45</v>
      </c>
      <c r="O633" s="66"/>
      <c r="P633" s="200">
        <f>O633*H633</f>
        <v>0</v>
      </c>
      <c r="Q633" s="200">
        <v>2.0000000000000002E-5</v>
      </c>
      <c r="R633" s="200">
        <f>Q633*H633</f>
        <v>1.7200000000000001E-4</v>
      </c>
      <c r="S633" s="200">
        <v>0</v>
      </c>
      <c r="T633" s="201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202" t="s">
        <v>205</v>
      </c>
      <c r="AT633" s="202" t="s">
        <v>140</v>
      </c>
      <c r="AU633" s="202" t="s">
        <v>84</v>
      </c>
      <c r="AY633" s="19" t="s">
        <v>138</v>
      </c>
      <c r="BE633" s="203">
        <f>IF(N633="základní",J633,0)</f>
        <v>0</v>
      </c>
      <c r="BF633" s="203">
        <f>IF(N633="snížená",J633,0)</f>
        <v>0</v>
      </c>
      <c r="BG633" s="203">
        <f>IF(N633="zákl. přenesená",J633,0)</f>
        <v>0</v>
      </c>
      <c r="BH633" s="203">
        <f>IF(N633="sníž. přenesená",J633,0)</f>
        <v>0</v>
      </c>
      <c r="BI633" s="203">
        <f>IF(N633="nulová",J633,0)</f>
        <v>0</v>
      </c>
      <c r="BJ633" s="19" t="s">
        <v>82</v>
      </c>
      <c r="BK633" s="203">
        <f>ROUND(I633*H633,2)</f>
        <v>0</v>
      </c>
      <c r="BL633" s="19" t="s">
        <v>205</v>
      </c>
      <c r="BM633" s="202" t="s">
        <v>876</v>
      </c>
    </row>
    <row r="634" spans="1:65" s="16" customFormat="1" ht="11.25">
      <c r="B634" s="257"/>
      <c r="C634" s="258"/>
      <c r="D634" s="206" t="s">
        <v>146</v>
      </c>
      <c r="E634" s="259" t="s">
        <v>19</v>
      </c>
      <c r="F634" s="260" t="s">
        <v>877</v>
      </c>
      <c r="G634" s="258"/>
      <c r="H634" s="259" t="s">
        <v>19</v>
      </c>
      <c r="I634" s="261"/>
      <c r="J634" s="258"/>
      <c r="K634" s="258"/>
      <c r="L634" s="262"/>
      <c r="M634" s="263"/>
      <c r="N634" s="264"/>
      <c r="O634" s="264"/>
      <c r="P634" s="264"/>
      <c r="Q634" s="264"/>
      <c r="R634" s="264"/>
      <c r="S634" s="264"/>
      <c r="T634" s="265"/>
      <c r="AT634" s="266" t="s">
        <v>146</v>
      </c>
      <c r="AU634" s="266" t="s">
        <v>84</v>
      </c>
      <c r="AV634" s="16" t="s">
        <v>82</v>
      </c>
      <c r="AW634" s="16" t="s">
        <v>35</v>
      </c>
      <c r="AX634" s="16" t="s">
        <v>74</v>
      </c>
      <c r="AY634" s="266" t="s">
        <v>138</v>
      </c>
    </row>
    <row r="635" spans="1:65" s="13" customFormat="1" ht="11.25">
      <c r="B635" s="204"/>
      <c r="C635" s="205"/>
      <c r="D635" s="206" t="s">
        <v>146</v>
      </c>
      <c r="E635" s="207" t="s">
        <v>19</v>
      </c>
      <c r="F635" s="208" t="s">
        <v>878</v>
      </c>
      <c r="G635" s="205"/>
      <c r="H635" s="209">
        <v>8.6</v>
      </c>
      <c r="I635" s="210"/>
      <c r="J635" s="205"/>
      <c r="K635" s="205"/>
      <c r="L635" s="211"/>
      <c r="M635" s="212"/>
      <c r="N635" s="213"/>
      <c r="O635" s="213"/>
      <c r="P635" s="213"/>
      <c r="Q635" s="213"/>
      <c r="R635" s="213"/>
      <c r="S635" s="213"/>
      <c r="T635" s="214"/>
      <c r="AT635" s="215" t="s">
        <v>146</v>
      </c>
      <c r="AU635" s="215" t="s">
        <v>84</v>
      </c>
      <c r="AV635" s="13" t="s">
        <v>84</v>
      </c>
      <c r="AW635" s="13" t="s">
        <v>35</v>
      </c>
      <c r="AX635" s="13" t="s">
        <v>82</v>
      </c>
      <c r="AY635" s="215" t="s">
        <v>138</v>
      </c>
    </row>
    <row r="636" spans="1:65" s="2" customFormat="1" ht="16.5" customHeight="1">
      <c r="A636" s="36"/>
      <c r="B636" s="37"/>
      <c r="C636" s="190" t="s">
        <v>879</v>
      </c>
      <c r="D636" s="190" t="s">
        <v>140</v>
      </c>
      <c r="E636" s="191" t="s">
        <v>880</v>
      </c>
      <c r="F636" s="192" t="s">
        <v>881</v>
      </c>
      <c r="G636" s="193" t="s">
        <v>143</v>
      </c>
      <c r="H636" s="194">
        <v>8.6</v>
      </c>
      <c r="I636" s="195"/>
      <c r="J636" s="196">
        <f>ROUND(I636*H636,2)</f>
        <v>0</v>
      </c>
      <c r="K636" s="197"/>
      <c r="L636" s="41"/>
      <c r="M636" s="198" t="s">
        <v>19</v>
      </c>
      <c r="N636" s="199" t="s">
        <v>45</v>
      </c>
      <c r="O636" s="66"/>
      <c r="P636" s="200">
        <f>O636*H636</f>
        <v>0</v>
      </c>
      <c r="Q636" s="200">
        <v>1.2999999999999999E-4</v>
      </c>
      <c r="R636" s="200">
        <f>Q636*H636</f>
        <v>1.1179999999999999E-3</v>
      </c>
      <c r="S636" s="200">
        <v>0</v>
      </c>
      <c r="T636" s="201">
        <f>S636*H636</f>
        <v>0</v>
      </c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R636" s="202" t="s">
        <v>205</v>
      </c>
      <c r="AT636" s="202" t="s">
        <v>140</v>
      </c>
      <c r="AU636" s="202" t="s">
        <v>84</v>
      </c>
      <c r="AY636" s="19" t="s">
        <v>138</v>
      </c>
      <c r="BE636" s="203">
        <f>IF(N636="základní",J636,0)</f>
        <v>0</v>
      </c>
      <c r="BF636" s="203">
        <f>IF(N636="snížená",J636,0)</f>
        <v>0</v>
      </c>
      <c r="BG636" s="203">
        <f>IF(N636="zákl. přenesená",J636,0)</f>
        <v>0</v>
      </c>
      <c r="BH636" s="203">
        <f>IF(N636="sníž. přenesená",J636,0)</f>
        <v>0</v>
      </c>
      <c r="BI636" s="203">
        <f>IF(N636="nulová",J636,0)</f>
        <v>0</v>
      </c>
      <c r="BJ636" s="19" t="s">
        <v>82</v>
      </c>
      <c r="BK636" s="203">
        <f>ROUND(I636*H636,2)</f>
        <v>0</v>
      </c>
      <c r="BL636" s="19" t="s">
        <v>205</v>
      </c>
      <c r="BM636" s="202" t="s">
        <v>882</v>
      </c>
    </row>
    <row r="637" spans="1:65" s="16" customFormat="1" ht="11.25">
      <c r="B637" s="257"/>
      <c r="C637" s="258"/>
      <c r="D637" s="206" t="s">
        <v>146</v>
      </c>
      <c r="E637" s="259" t="s">
        <v>19</v>
      </c>
      <c r="F637" s="260" t="s">
        <v>877</v>
      </c>
      <c r="G637" s="258"/>
      <c r="H637" s="259" t="s">
        <v>19</v>
      </c>
      <c r="I637" s="261"/>
      <c r="J637" s="258"/>
      <c r="K637" s="258"/>
      <c r="L637" s="262"/>
      <c r="M637" s="263"/>
      <c r="N637" s="264"/>
      <c r="O637" s="264"/>
      <c r="P637" s="264"/>
      <c r="Q637" s="264"/>
      <c r="R637" s="264"/>
      <c r="S637" s="264"/>
      <c r="T637" s="265"/>
      <c r="AT637" s="266" t="s">
        <v>146</v>
      </c>
      <c r="AU637" s="266" t="s">
        <v>84</v>
      </c>
      <c r="AV637" s="16" t="s">
        <v>82</v>
      </c>
      <c r="AW637" s="16" t="s">
        <v>35</v>
      </c>
      <c r="AX637" s="16" t="s">
        <v>74</v>
      </c>
      <c r="AY637" s="266" t="s">
        <v>138</v>
      </c>
    </row>
    <row r="638" spans="1:65" s="13" customFormat="1" ht="11.25">
      <c r="B638" s="204"/>
      <c r="C638" s="205"/>
      <c r="D638" s="206" t="s">
        <v>146</v>
      </c>
      <c r="E638" s="207" t="s">
        <v>19</v>
      </c>
      <c r="F638" s="208" t="s">
        <v>878</v>
      </c>
      <c r="G638" s="205"/>
      <c r="H638" s="209">
        <v>8.6</v>
      </c>
      <c r="I638" s="210"/>
      <c r="J638" s="205"/>
      <c r="K638" s="205"/>
      <c r="L638" s="211"/>
      <c r="M638" s="212"/>
      <c r="N638" s="213"/>
      <c r="O638" s="213"/>
      <c r="P638" s="213"/>
      <c r="Q638" s="213"/>
      <c r="R638" s="213"/>
      <c r="S638" s="213"/>
      <c r="T638" s="214"/>
      <c r="AT638" s="215" t="s">
        <v>146</v>
      </c>
      <c r="AU638" s="215" t="s">
        <v>84</v>
      </c>
      <c r="AV638" s="13" t="s">
        <v>84</v>
      </c>
      <c r="AW638" s="13" t="s">
        <v>35</v>
      </c>
      <c r="AX638" s="13" t="s">
        <v>82</v>
      </c>
      <c r="AY638" s="215" t="s">
        <v>138</v>
      </c>
    </row>
    <row r="639" spans="1:65" s="2" customFormat="1" ht="16.5" customHeight="1">
      <c r="A639" s="36"/>
      <c r="B639" s="37"/>
      <c r="C639" s="190" t="s">
        <v>883</v>
      </c>
      <c r="D639" s="190" t="s">
        <v>140</v>
      </c>
      <c r="E639" s="191" t="s">
        <v>884</v>
      </c>
      <c r="F639" s="192" t="s">
        <v>885</v>
      </c>
      <c r="G639" s="193" t="s">
        <v>143</v>
      </c>
      <c r="H639" s="194">
        <v>8.6</v>
      </c>
      <c r="I639" s="195"/>
      <c r="J639" s="196">
        <f>ROUND(I639*H639,2)</f>
        <v>0</v>
      </c>
      <c r="K639" s="197"/>
      <c r="L639" s="41"/>
      <c r="M639" s="198" t="s">
        <v>19</v>
      </c>
      <c r="N639" s="199" t="s">
        <v>45</v>
      </c>
      <c r="O639" s="66"/>
      <c r="P639" s="200">
        <f>O639*H639</f>
        <v>0</v>
      </c>
      <c r="Q639" s="200">
        <v>1.2E-4</v>
      </c>
      <c r="R639" s="200">
        <f>Q639*H639</f>
        <v>1.0319999999999999E-3</v>
      </c>
      <c r="S639" s="200">
        <v>0</v>
      </c>
      <c r="T639" s="201">
        <f>S639*H639</f>
        <v>0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202" t="s">
        <v>205</v>
      </c>
      <c r="AT639" s="202" t="s">
        <v>140</v>
      </c>
      <c r="AU639" s="202" t="s">
        <v>84</v>
      </c>
      <c r="AY639" s="19" t="s">
        <v>138</v>
      </c>
      <c r="BE639" s="203">
        <f>IF(N639="základní",J639,0)</f>
        <v>0</v>
      </c>
      <c r="BF639" s="203">
        <f>IF(N639="snížená",J639,0)</f>
        <v>0</v>
      </c>
      <c r="BG639" s="203">
        <f>IF(N639="zákl. přenesená",J639,0)</f>
        <v>0</v>
      </c>
      <c r="BH639" s="203">
        <f>IF(N639="sníž. přenesená",J639,0)</f>
        <v>0</v>
      </c>
      <c r="BI639" s="203">
        <f>IF(N639="nulová",J639,0)</f>
        <v>0</v>
      </c>
      <c r="BJ639" s="19" t="s">
        <v>82</v>
      </c>
      <c r="BK639" s="203">
        <f>ROUND(I639*H639,2)</f>
        <v>0</v>
      </c>
      <c r="BL639" s="19" t="s">
        <v>205</v>
      </c>
      <c r="BM639" s="202" t="s">
        <v>886</v>
      </c>
    </row>
    <row r="640" spans="1:65" s="16" customFormat="1" ht="11.25">
      <c r="B640" s="257"/>
      <c r="C640" s="258"/>
      <c r="D640" s="206" t="s">
        <v>146</v>
      </c>
      <c r="E640" s="259" t="s">
        <v>19</v>
      </c>
      <c r="F640" s="260" t="s">
        <v>877</v>
      </c>
      <c r="G640" s="258"/>
      <c r="H640" s="259" t="s">
        <v>19</v>
      </c>
      <c r="I640" s="261"/>
      <c r="J640" s="258"/>
      <c r="K640" s="258"/>
      <c r="L640" s="262"/>
      <c r="M640" s="263"/>
      <c r="N640" s="264"/>
      <c r="O640" s="264"/>
      <c r="P640" s="264"/>
      <c r="Q640" s="264"/>
      <c r="R640" s="264"/>
      <c r="S640" s="264"/>
      <c r="T640" s="265"/>
      <c r="AT640" s="266" t="s">
        <v>146</v>
      </c>
      <c r="AU640" s="266" t="s">
        <v>84</v>
      </c>
      <c r="AV640" s="16" t="s">
        <v>82</v>
      </c>
      <c r="AW640" s="16" t="s">
        <v>35</v>
      </c>
      <c r="AX640" s="16" t="s">
        <v>74</v>
      </c>
      <c r="AY640" s="266" t="s">
        <v>138</v>
      </c>
    </row>
    <row r="641" spans="1:65" s="13" customFormat="1" ht="11.25">
      <c r="B641" s="204"/>
      <c r="C641" s="205"/>
      <c r="D641" s="206" t="s">
        <v>146</v>
      </c>
      <c r="E641" s="207" t="s">
        <v>19</v>
      </c>
      <c r="F641" s="208" t="s">
        <v>878</v>
      </c>
      <c r="G641" s="205"/>
      <c r="H641" s="209">
        <v>8.6</v>
      </c>
      <c r="I641" s="210"/>
      <c r="J641" s="205"/>
      <c r="K641" s="205"/>
      <c r="L641" s="211"/>
      <c r="M641" s="212"/>
      <c r="N641" s="213"/>
      <c r="O641" s="213"/>
      <c r="P641" s="213"/>
      <c r="Q641" s="213"/>
      <c r="R641" s="213"/>
      <c r="S641" s="213"/>
      <c r="T641" s="214"/>
      <c r="AT641" s="215" t="s">
        <v>146</v>
      </c>
      <c r="AU641" s="215" t="s">
        <v>84</v>
      </c>
      <c r="AV641" s="13" t="s">
        <v>84</v>
      </c>
      <c r="AW641" s="13" t="s">
        <v>35</v>
      </c>
      <c r="AX641" s="13" t="s">
        <v>82</v>
      </c>
      <c r="AY641" s="215" t="s">
        <v>138</v>
      </c>
    </row>
    <row r="642" spans="1:65" s="2" customFormat="1" ht="16.5" customHeight="1">
      <c r="A642" s="36"/>
      <c r="B642" s="37"/>
      <c r="C642" s="190" t="s">
        <v>887</v>
      </c>
      <c r="D642" s="190" t="s">
        <v>140</v>
      </c>
      <c r="E642" s="191" t="s">
        <v>440</v>
      </c>
      <c r="F642" s="192" t="s">
        <v>441</v>
      </c>
      <c r="G642" s="193" t="s">
        <v>143</v>
      </c>
      <c r="H642" s="194">
        <v>186.6</v>
      </c>
      <c r="I642" s="195"/>
      <c r="J642" s="196">
        <f t="shared" ref="J642:J647" si="0">ROUND(I642*H642,2)</f>
        <v>0</v>
      </c>
      <c r="K642" s="197"/>
      <c r="L642" s="41"/>
      <c r="M642" s="198" t="s">
        <v>19</v>
      </c>
      <c r="N642" s="199" t="s">
        <v>45</v>
      </c>
      <c r="O642" s="66"/>
      <c r="P642" s="200">
        <f t="shared" ref="P642:P647" si="1">O642*H642</f>
        <v>0</v>
      </c>
      <c r="Q642" s="200">
        <v>2.0000000000000002E-5</v>
      </c>
      <c r="R642" s="200">
        <f t="shared" ref="R642:R647" si="2">Q642*H642</f>
        <v>3.7320000000000001E-3</v>
      </c>
      <c r="S642" s="200">
        <v>0</v>
      </c>
      <c r="T642" s="201">
        <f t="shared" ref="T642:T647" si="3">S642*H642</f>
        <v>0</v>
      </c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R642" s="202" t="s">
        <v>205</v>
      </c>
      <c r="AT642" s="202" t="s">
        <v>140</v>
      </c>
      <c r="AU642" s="202" t="s">
        <v>84</v>
      </c>
      <c r="AY642" s="19" t="s">
        <v>138</v>
      </c>
      <c r="BE642" s="203">
        <f t="shared" ref="BE642:BE647" si="4">IF(N642="základní",J642,0)</f>
        <v>0</v>
      </c>
      <c r="BF642" s="203">
        <f t="shared" ref="BF642:BF647" si="5">IF(N642="snížená",J642,0)</f>
        <v>0</v>
      </c>
      <c r="BG642" s="203">
        <f t="shared" ref="BG642:BG647" si="6">IF(N642="zákl. přenesená",J642,0)</f>
        <v>0</v>
      </c>
      <c r="BH642" s="203">
        <f t="shared" ref="BH642:BH647" si="7">IF(N642="sníž. přenesená",J642,0)</f>
        <v>0</v>
      </c>
      <c r="BI642" s="203">
        <f t="shared" ref="BI642:BI647" si="8">IF(N642="nulová",J642,0)</f>
        <v>0</v>
      </c>
      <c r="BJ642" s="19" t="s">
        <v>82</v>
      </c>
      <c r="BK642" s="203">
        <f t="shared" ref="BK642:BK647" si="9">ROUND(I642*H642,2)</f>
        <v>0</v>
      </c>
      <c r="BL642" s="19" t="s">
        <v>205</v>
      </c>
      <c r="BM642" s="202" t="s">
        <v>888</v>
      </c>
    </row>
    <row r="643" spans="1:65" s="2" customFormat="1" ht="16.5" customHeight="1">
      <c r="A643" s="36"/>
      <c r="B643" s="37"/>
      <c r="C643" s="190" t="s">
        <v>889</v>
      </c>
      <c r="D643" s="190" t="s">
        <v>140</v>
      </c>
      <c r="E643" s="191" t="s">
        <v>890</v>
      </c>
      <c r="F643" s="192" t="s">
        <v>891</v>
      </c>
      <c r="G643" s="193" t="s">
        <v>143</v>
      </c>
      <c r="H643" s="194">
        <v>186.6</v>
      </c>
      <c r="I643" s="195"/>
      <c r="J643" s="196">
        <f t="shared" si="0"/>
        <v>0</v>
      </c>
      <c r="K643" s="197"/>
      <c r="L643" s="41"/>
      <c r="M643" s="198" t="s">
        <v>19</v>
      </c>
      <c r="N643" s="199" t="s">
        <v>45</v>
      </c>
      <c r="O643" s="66"/>
      <c r="P643" s="200">
        <f t="shared" si="1"/>
        <v>0</v>
      </c>
      <c r="Q643" s="200">
        <v>0</v>
      </c>
      <c r="R643" s="200">
        <f t="shared" si="2"/>
        <v>0</v>
      </c>
      <c r="S643" s="200">
        <v>0</v>
      </c>
      <c r="T643" s="201">
        <f t="shared" si="3"/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202" t="s">
        <v>205</v>
      </c>
      <c r="AT643" s="202" t="s">
        <v>140</v>
      </c>
      <c r="AU643" s="202" t="s">
        <v>84</v>
      </c>
      <c r="AY643" s="19" t="s">
        <v>138</v>
      </c>
      <c r="BE643" s="203">
        <f t="shared" si="4"/>
        <v>0</v>
      </c>
      <c r="BF643" s="203">
        <f t="shared" si="5"/>
        <v>0</v>
      </c>
      <c r="BG643" s="203">
        <f t="shared" si="6"/>
        <v>0</v>
      </c>
      <c r="BH643" s="203">
        <f t="shared" si="7"/>
        <v>0</v>
      </c>
      <c r="BI643" s="203">
        <f t="shared" si="8"/>
        <v>0</v>
      </c>
      <c r="BJ643" s="19" t="s">
        <v>82</v>
      </c>
      <c r="BK643" s="203">
        <f t="shared" si="9"/>
        <v>0</v>
      </c>
      <c r="BL643" s="19" t="s">
        <v>205</v>
      </c>
      <c r="BM643" s="202" t="s">
        <v>892</v>
      </c>
    </row>
    <row r="644" spans="1:65" s="2" customFormat="1" ht="16.5" customHeight="1">
      <c r="A644" s="36"/>
      <c r="B644" s="37"/>
      <c r="C644" s="190" t="s">
        <v>893</v>
      </c>
      <c r="D644" s="190" t="s">
        <v>140</v>
      </c>
      <c r="E644" s="191" t="s">
        <v>894</v>
      </c>
      <c r="F644" s="192" t="s">
        <v>895</v>
      </c>
      <c r="G644" s="193" t="s">
        <v>143</v>
      </c>
      <c r="H644" s="194">
        <v>186.6</v>
      </c>
      <c r="I644" s="195"/>
      <c r="J644" s="196">
        <f t="shared" si="0"/>
        <v>0</v>
      </c>
      <c r="K644" s="197"/>
      <c r="L644" s="41"/>
      <c r="M644" s="198" t="s">
        <v>19</v>
      </c>
      <c r="N644" s="199" t="s">
        <v>45</v>
      </c>
      <c r="O644" s="66"/>
      <c r="P644" s="200">
        <f t="shared" si="1"/>
        <v>0</v>
      </c>
      <c r="Q644" s="200">
        <v>6.0000000000000002E-5</v>
      </c>
      <c r="R644" s="200">
        <f t="shared" si="2"/>
        <v>1.1195999999999999E-2</v>
      </c>
      <c r="S644" s="200">
        <v>0</v>
      </c>
      <c r="T644" s="201">
        <f t="shared" si="3"/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202" t="s">
        <v>205</v>
      </c>
      <c r="AT644" s="202" t="s">
        <v>140</v>
      </c>
      <c r="AU644" s="202" t="s">
        <v>84</v>
      </c>
      <c r="AY644" s="19" t="s">
        <v>138</v>
      </c>
      <c r="BE644" s="203">
        <f t="shared" si="4"/>
        <v>0</v>
      </c>
      <c r="BF644" s="203">
        <f t="shared" si="5"/>
        <v>0</v>
      </c>
      <c r="BG644" s="203">
        <f t="shared" si="6"/>
        <v>0</v>
      </c>
      <c r="BH644" s="203">
        <f t="shared" si="7"/>
        <v>0</v>
      </c>
      <c r="BI644" s="203">
        <f t="shared" si="8"/>
        <v>0</v>
      </c>
      <c r="BJ644" s="19" t="s">
        <v>82</v>
      </c>
      <c r="BK644" s="203">
        <f t="shared" si="9"/>
        <v>0</v>
      </c>
      <c r="BL644" s="19" t="s">
        <v>205</v>
      </c>
      <c r="BM644" s="202" t="s">
        <v>896</v>
      </c>
    </row>
    <row r="645" spans="1:65" s="2" customFormat="1" ht="16.5" customHeight="1">
      <c r="A645" s="36"/>
      <c r="B645" s="37"/>
      <c r="C645" s="190" t="s">
        <v>897</v>
      </c>
      <c r="D645" s="190" t="s">
        <v>140</v>
      </c>
      <c r="E645" s="191" t="s">
        <v>898</v>
      </c>
      <c r="F645" s="192" t="s">
        <v>899</v>
      </c>
      <c r="G645" s="193" t="s">
        <v>143</v>
      </c>
      <c r="H645" s="194">
        <v>186.6</v>
      </c>
      <c r="I645" s="195"/>
      <c r="J645" s="196">
        <f t="shared" si="0"/>
        <v>0</v>
      </c>
      <c r="K645" s="197"/>
      <c r="L645" s="41"/>
      <c r="M645" s="198" t="s">
        <v>19</v>
      </c>
      <c r="N645" s="199" t="s">
        <v>45</v>
      </c>
      <c r="O645" s="66"/>
      <c r="P645" s="200">
        <f t="shared" si="1"/>
        <v>0</v>
      </c>
      <c r="Q645" s="200">
        <v>1.3999999999999999E-4</v>
      </c>
      <c r="R645" s="200">
        <f t="shared" si="2"/>
        <v>2.6123999999999998E-2</v>
      </c>
      <c r="S645" s="200">
        <v>0</v>
      </c>
      <c r="T645" s="201">
        <f t="shared" si="3"/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202" t="s">
        <v>205</v>
      </c>
      <c r="AT645" s="202" t="s">
        <v>140</v>
      </c>
      <c r="AU645" s="202" t="s">
        <v>84</v>
      </c>
      <c r="AY645" s="19" t="s">
        <v>138</v>
      </c>
      <c r="BE645" s="203">
        <f t="shared" si="4"/>
        <v>0</v>
      </c>
      <c r="BF645" s="203">
        <f t="shared" si="5"/>
        <v>0</v>
      </c>
      <c r="BG645" s="203">
        <f t="shared" si="6"/>
        <v>0</v>
      </c>
      <c r="BH645" s="203">
        <f t="shared" si="7"/>
        <v>0</v>
      </c>
      <c r="BI645" s="203">
        <f t="shared" si="8"/>
        <v>0</v>
      </c>
      <c r="BJ645" s="19" t="s">
        <v>82</v>
      </c>
      <c r="BK645" s="203">
        <f t="shared" si="9"/>
        <v>0</v>
      </c>
      <c r="BL645" s="19" t="s">
        <v>205</v>
      </c>
      <c r="BM645" s="202" t="s">
        <v>900</v>
      </c>
    </row>
    <row r="646" spans="1:65" s="2" customFormat="1" ht="16.5" customHeight="1">
      <c r="A646" s="36"/>
      <c r="B646" s="37"/>
      <c r="C646" s="190" t="s">
        <v>901</v>
      </c>
      <c r="D646" s="190" t="s">
        <v>140</v>
      </c>
      <c r="E646" s="191" t="s">
        <v>902</v>
      </c>
      <c r="F646" s="192" t="s">
        <v>903</v>
      </c>
      <c r="G646" s="193" t="s">
        <v>143</v>
      </c>
      <c r="H646" s="194">
        <v>186.6</v>
      </c>
      <c r="I646" s="195"/>
      <c r="J646" s="196">
        <f t="shared" si="0"/>
        <v>0</v>
      </c>
      <c r="K646" s="197"/>
      <c r="L646" s="41"/>
      <c r="M646" s="198" t="s">
        <v>19</v>
      </c>
      <c r="N646" s="199" t="s">
        <v>45</v>
      </c>
      <c r="O646" s="66"/>
      <c r="P646" s="200">
        <f t="shared" si="1"/>
        <v>0</v>
      </c>
      <c r="Q646" s="200">
        <v>1.2999999999999999E-4</v>
      </c>
      <c r="R646" s="200">
        <f t="shared" si="2"/>
        <v>2.4257999999999998E-2</v>
      </c>
      <c r="S646" s="200">
        <v>0</v>
      </c>
      <c r="T646" s="201">
        <f t="shared" si="3"/>
        <v>0</v>
      </c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R646" s="202" t="s">
        <v>205</v>
      </c>
      <c r="AT646" s="202" t="s">
        <v>140</v>
      </c>
      <c r="AU646" s="202" t="s">
        <v>84</v>
      </c>
      <c r="AY646" s="19" t="s">
        <v>138</v>
      </c>
      <c r="BE646" s="203">
        <f t="shared" si="4"/>
        <v>0</v>
      </c>
      <c r="BF646" s="203">
        <f t="shared" si="5"/>
        <v>0</v>
      </c>
      <c r="BG646" s="203">
        <f t="shared" si="6"/>
        <v>0</v>
      </c>
      <c r="BH646" s="203">
        <f t="shared" si="7"/>
        <v>0</v>
      </c>
      <c r="BI646" s="203">
        <f t="shared" si="8"/>
        <v>0</v>
      </c>
      <c r="BJ646" s="19" t="s">
        <v>82</v>
      </c>
      <c r="BK646" s="203">
        <f t="shared" si="9"/>
        <v>0</v>
      </c>
      <c r="BL646" s="19" t="s">
        <v>205</v>
      </c>
      <c r="BM646" s="202" t="s">
        <v>904</v>
      </c>
    </row>
    <row r="647" spans="1:65" s="2" customFormat="1" ht="16.5" customHeight="1">
      <c r="A647" s="36"/>
      <c r="B647" s="37"/>
      <c r="C647" s="190" t="s">
        <v>905</v>
      </c>
      <c r="D647" s="190" t="s">
        <v>140</v>
      </c>
      <c r="E647" s="191" t="s">
        <v>906</v>
      </c>
      <c r="F647" s="192" t="s">
        <v>907</v>
      </c>
      <c r="G647" s="193" t="s">
        <v>143</v>
      </c>
      <c r="H647" s="194">
        <v>186.6</v>
      </c>
      <c r="I647" s="195"/>
      <c r="J647" s="196">
        <f t="shared" si="0"/>
        <v>0</v>
      </c>
      <c r="K647" s="197"/>
      <c r="L647" s="41"/>
      <c r="M647" s="198" t="s">
        <v>19</v>
      </c>
      <c r="N647" s="199" t="s">
        <v>45</v>
      </c>
      <c r="O647" s="66"/>
      <c r="P647" s="200">
        <f t="shared" si="1"/>
        <v>0</v>
      </c>
      <c r="Q647" s="200">
        <v>1.1E-4</v>
      </c>
      <c r="R647" s="200">
        <f t="shared" si="2"/>
        <v>2.0525999999999999E-2</v>
      </c>
      <c r="S647" s="200">
        <v>0</v>
      </c>
      <c r="T647" s="201">
        <f t="shared" si="3"/>
        <v>0</v>
      </c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R647" s="202" t="s">
        <v>205</v>
      </c>
      <c r="AT647" s="202" t="s">
        <v>140</v>
      </c>
      <c r="AU647" s="202" t="s">
        <v>84</v>
      </c>
      <c r="AY647" s="19" t="s">
        <v>138</v>
      </c>
      <c r="BE647" s="203">
        <f t="shared" si="4"/>
        <v>0</v>
      </c>
      <c r="BF647" s="203">
        <f t="shared" si="5"/>
        <v>0</v>
      </c>
      <c r="BG647" s="203">
        <f t="shared" si="6"/>
        <v>0</v>
      </c>
      <c r="BH647" s="203">
        <f t="shared" si="7"/>
        <v>0</v>
      </c>
      <c r="BI647" s="203">
        <f t="shared" si="8"/>
        <v>0</v>
      </c>
      <c r="BJ647" s="19" t="s">
        <v>82</v>
      </c>
      <c r="BK647" s="203">
        <f t="shared" si="9"/>
        <v>0</v>
      </c>
      <c r="BL647" s="19" t="s">
        <v>205</v>
      </c>
      <c r="BM647" s="202" t="s">
        <v>908</v>
      </c>
    </row>
    <row r="648" spans="1:65" s="12" customFormat="1" ht="25.9" customHeight="1">
      <c r="B648" s="174"/>
      <c r="C648" s="175"/>
      <c r="D648" s="176" t="s">
        <v>73</v>
      </c>
      <c r="E648" s="177" t="s">
        <v>173</v>
      </c>
      <c r="F648" s="177" t="s">
        <v>909</v>
      </c>
      <c r="G648" s="175"/>
      <c r="H648" s="175"/>
      <c r="I648" s="178"/>
      <c r="J648" s="179">
        <f>BK648</f>
        <v>0</v>
      </c>
      <c r="K648" s="175"/>
      <c r="L648" s="180"/>
      <c r="M648" s="181"/>
      <c r="N648" s="182"/>
      <c r="O648" s="182"/>
      <c r="P648" s="183">
        <f>P649</f>
        <v>0</v>
      </c>
      <c r="Q648" s="182"/>
      <c r="R648" s="183">
        <f>R649</f>
        <v>0</v>
      </c>
      <c r="S648" s="182"/>
      <c r="T648" s="184">
        <f>T649</f>
        <v>0</v>
      </c>
      <c r="AR648" s="185" t="s">
        <v>154</v>
      </c>
      <c r="AT648" s="186" t="s">
        <v>73</v>
      </c>
      <c r="AU648" s="186" t="s">
        <v>74</v>
      </c>
      <c r="AY648" s="185" t="s">
        <v>138</v>
      </c>
      <c r="BK648" s="187">
        <f>BK649</f>
        <v>0</v>
      </c>
    </row>
    <row r="649" spans="1:65" s="12" customFormat="1" ht="22.9" customHeight="1">
      <c r="B649" s="174"/>
      <c r="C649" s="175"/>
      <c r="D649" s="176" t="s">
        <v>73</v>
      </c>
      <c r="E649" s="188" t="s">
        <v>910</v>
      </c>
      <c r="F649" s="188" t="s">
        <v>911</v>
      </c>
      <c r="G649" s="175"/>
      <c r="H649" s="175"/>
      <c r="I649" s="178"/>
      <c r="J649" s="189">
        <f>BK649</f>
        <v>0</v>
      </c>
      <c r="K649" s="175"/>
      <c r="L649" s="180"/>
      <c r="M649" s="181"/>
      <c r="N649" s="182"/>
      <c r="O649" s="182"/>
      <c r="P649" s="183">
        <f>P650</f>
        <v>0</v>
      </c>
      <c r="Q649" s="182"/>
      <c r="R649" s="183">
        <f>R650</f>
        <v>0</v>
      </c>
      <c r="S649" s="182"/>
      <c r="T649" s="184">
        <f>T650</f>
        <v>0</v>
      </c>
      <c r="AR649" s="185" t="s">
        <v>154</v>
      </c>
      <c r="AT649" s="186" t="s">
        <v>73</v>
      </c>
      <c r="AU649" s="186" t="s">
        <v>82</v>
      </c>
      <c r="AY649" s="185" t="s">
        <v>138</v>
      </c>
      <c r="BK649" s="187">
        <f>BK650</f>
        <v>0</v>
      </c>
    </row>
    <row r="650" spans="1:65" s="2" customFormat="1" ht="16.5" customHeight="1">
      <c r="A650" s="36"/>
      <c r="B650" s="37"/>
      <c r="C650" s="190" t="s">
        <v>912</v>
      </c>
      <c r="D650" s="190" t="s">
        <v>140</v>
      </c>
      <c r="E650" s="191" t="s">
        <v>913</v>
      </c>
      <c r="F650" s="192" t="s">
        <v>914</v>
      </c>
      <c r="G650" s="193" t="s">
        <v>489</v>
      </c>
      <c r="H650" s="194">
        <v>1</v>
      </c>
      <c r="I650" s="195"/>
      <c r="J650" s="196">
        <f>ROUND(I650*H650,2)</f>
        <v>0</v>
      </c>
      <c r="K650" s="197"/>
      <c r="L650" s="41"/>
      <c r="M650" s="267" t="s">
        <v>19</v>
      </c>
      <c r="N650" s="268" t="s">
        <v>45</v>
      </c>
      <c r="O650" s="255"/>
      <c r="P650" s="269">
        <f>O650*H650</f>
        <v>0</v>
      </c>
      <c r="Q650" s="269">
        <v>0</v>
      </c>
      <c r="R650" s="269">
        <f>Q650*H650</f>
        <v>0</v>
      </c>
      <c r="S650" s="269">
        <v>0</v>
      </c>
      <c r="T650" s="270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202" t="s">
        <v>462</v>
      </c>
      <c r="AT650" s="202" t="s">
        <v>140</v>
      </c>
      <c r="AU650" s="202" t="s">
        <v>84</v>
      </c>
      <c r="AY650" s="19" t="s">
        <v>138</v>
      </c>
      <c r="BE650" s="203">
        <f>IF(N650="základní",J650,0)</f>
        <v>0</v>
      </c>
      <c r="BF650" s="203">
        <f>IF(N650="snížená",J650,0)</f>
        <v>0</v>
      </c>
      <c r="BG650" s="203">
        <f>IF(N650="zákl. přenesená",J650,0)</f>
        <v>0</v>
      </c>
      <c r="BH650" s="203">
        <f>IF(N650="sníž. přenesená",J650,0)</f>
        <v>0</v>
      </c>
      <c r="BI650" s="203">
        <f>IF(N650="nulová",J650,0)</f>
        <v>0</v>
      </c>
      <c r="BJ650" s="19" t="s">
        <v>82</v>
      </c>
      <c r="BK650" s="203">
        <f>ROUND(I650*H650,2)</f>
        <v>0</v>
      </c>
      <c r="BL650" s="19" t="s">
        <v>462</v>
      </c>
      <c r="BM650" s="202" t="s">
        <v>915</v>
      </c>
    </row>
    <row r="651" spans="1:65" s="2" customFormat="1" ht="6.95" customHeight="1">
      <c r="A651" s="36"/>
      <c r="B651" s="49"/>
      <c r="C651" s="50"/>
      <c r="D651" s="50"/>
      <c r="E651" s="50"/>
      <c r="F651" s="50"/>
      <c r="G651" s="50"/>
      <c r="H651" s="50"/>
      <c r="I651" s="138"/>
      <c r="J651" s="50"/>
      <c r="K651" s="50"/>
      <c r="L651" s="41"/>
      <c r="M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</row>
  </sheetData>
  <sheetProtection algorithmName="SHA-512" hashValue="RqeejE51yX1D4gUebVycdtCsXPEIg3v0O4CR9Jzq8ByMrN6xY8WTxMd4QlGyK06Gm4RnHxPsOOzxxVVzaaM+Hg==" saltValue="OTDexf2xHOMxdtz1Bycr53yAK93h1ovNg1neVLrfVVkZzqIZEo6OAQtfp4/c/XmxM0T3sNVVUTNinr97vNAIPw==" spinCount="100000" sheet="1" objects="1" scenarios="1" formatColumns="0" formatRows="0" autoFilter="0"/>
  <autoFilter ref="C94:K650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Votice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916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20. 2. 2020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917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ROUND(J94,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ROUND((SUM(BE94:BE229)),  2)</f>
        <v>0</v>
      </c>
      <c r="G33" s="36"/>
      <c r="H33" s="36"/>
      <c r="I33" s="127">
        <v>0.21</v>
      </c>
      <c r="J33" s="126">
        <f>ROUND(((SUM(BE94:BE229))*I33),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ROUND((SUM(BF94:BF229)),  2)</f>
        <v>0</v>
      </c>
      <c r="G34" s="36"/>
      <c r="H34" s="36"/>
      <c r="I34" s="127">
        <v>0.15</v>
      </c>
      <c r="J34" s="126">
        <f>ROUND(((SUM(BF94:BF229))*I34),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ROUND((SUM(BG94:BG229)),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ROUND((SUM(BH94:BH229)),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ROUND((SUM(BI94:BI229)),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Votice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SO.03 - Venkovní opravy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Votice</v>
      </c>
      <c r="G52" s="38"/>
      <c r="H52" s="38"/>
      <c r="I52" s="113" t="s">
        <v>23</v>
      </c>
      <c r="J52" s="61" t="str">
        <f>IF(J12="","",J12)</f>
        <v>20. 2. 2020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L. Malý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105</v>
      </c>
      <c r="D57" s="143"/>
      <c r="E57" s="143"/>
      <c r="F57" s="143"/>
      <c r="G57" s="143"/>
      <c r="H57" s="143"/>
      <c r="I57" s="144"/>
      <c r="J57" s="145" t="s">
        <v>106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J94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7"/>
      <c r="C60" s="148"/>
      <c r="D60" s="149" t="s">
        <v>108</v>
      </c>
      <c r="E60" s="150"/>
      <c r="F60" s="150"/>
      <c r="G60" s="150"/>
      <c r="H60" s="150"/>
      <c r="I60" s="151"/>
      <c r="J60" s="152">
        <f>J95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109</v>
      </c>
      <c r="E61" s="157"/>
      <c r="F61" s="157"/>
      <c r="G61" s="157"/>
      <c r="H61" s="157"/>
      <c r="I61" s="158"/>
      <c r="J61" s="159">
        <f>J96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918</v>
      </c>
      <c r="E62" s="157"/>
      <c r="F62" s="157"/>
      <c r="G62" s="157"/>
      <c r="H62" s="157"/>
      <c r="I62" s="158"/>
      <c r="J62" s="159">
        <f>J126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477</v>
      </c>
      <c r="E63" s="157"/>
      <c r="F63" s="157"/>
      <c r="G63" s="157"/>
      <c r="H63" s="157"/>
      <c r="I63" s="158"/>
      <c r="J63" s="159">
        <f>J131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919</v>
      </c>
      <c r="E64" s="157"/>
      <c r="F64" s="157"/>
      <c r="G64" s="157"/>
      <c r="H64" s="157"/>
      <c r="I64" s="158"/>
      <c r="J64" s="159">
        <f>J133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110</v>
      </c>
      <c r="E65" s="157"/>
      <c r="F65" s="157"/>
      <c r="G65" s="157"/>
      <c r="H65" s="157"/>
      <c r="I65" s="158"/>
      <c r="J65" s="159">
        <f>J138</f>
        <v>0</v>
      </c>
      <c r="K65" s="155"/>
      <c r="L65" s="160"/>
    </row>
    <row r="66" spans="1:31" s="10" customFormat="1" ht="19.899999999999999" customHeight="1">
      <c r="B66" s="154"/>
      <c r="C66" s="155"/>
      <c r="D66" s="156" t="s">
        <v>111</v>
      </c>
      <c r="E66" s="157"/>
      <c r="F66" s="157"/>
      <c r="G66" s="157"/>
      <c r="H66" s="157"/>
      <c r="I66" s="158"/>
      <c r="J66" s="159">
        <f>J144</f>
        <v>0</v>
      </c>
      <c r="K66" s="155"/>
      <c r="L66" s="160"/>
    </row>
    <row r="67" spans="1:31" s="10" customFormat="1" ht="19.899999999999999" customHeight="1">
      <c r="B67" s="154"/>
      <c r="C67" s="155"/>
      <c r="D67" s="156" t="s">
        <v>920</v>
      </c>
      <c r="E67" s="157"/>
      <c r="F67" s="157"/>
      <c r="G67" s="157"/>
      <c r="H67" s="157"/>
      <c r="I67" s="158"/>
      <c r="J67" s="159">
        <f>J156</f>
        <v>0</v>
      </c>
      <c r="K67" s="155"/>
      <c r="L67" s="160"/>
    </row>
    <row r="68" spans="1:31" s="10" customFormat="1" ht="19.899999999999999" customHeight="1">
      <c r="B68" s="154"/>
      <c r="C68" s="155"/>
      <c r="D68" s="156" t="s">
        <v>112</v>
      </c>
      <c r="E68" s="157"/>
      <c r="F68" s="157"/>
      <c r="G68" s="157"/>
      <c r="H68" s="157"/>
      <c r="I68" s="158"/>
      <c r="J68" s="159">
        <f>J168</f>
        <v>0</v>
      </c>
      <c r="K68" s="155"/>
      <c r="L68" s="160"/>
    </row>
    <row r="69" spans="1:31" s="10" customFormat="1" ht="19.899999999999999" customHeight="1">
      <c r="B69" s="154"/>
      <c r="C69" s="155"/>
      <c r="D69" s="156" t="s">
        <v>113</v>
      </c>
      <c r="E69" s="157"/>
      <c r="F69" s="157"/>
      <c r="G69" s="157"/>
      <c r="H69" s="157"/>
      <c r="I69" s="158"/>
      <c r="J69" s="159">
        <f>J195</f>
        <v>0</v>
      </c>
      <c r="K69" s="155"/>
      <c r="L69" s="160"/>
    </row>
    <row r="70" spans="1:31" s="10" customFormat="1" ht="19.899999999999999" customHeight="1">
      <c r="B70" s="154"/>
      <c r="C70" s="155"/>
      <c r="D70" s="156" t="s">
        <v>114</v>
      </c>
      <c r="E70" s="157"/>
      <c r="F70" s="157"/>
      <c r="G70" s="157"/>
      <c r="H70" s="157"/>
      <c r="I70" s="158"/>
      <c r="J70" s="159">
        <f>J206</f>
        <v>0</v>
      </c>
      <c r="K70" s="155"/>
      <c r="L70" s="160"/>
    </row>
    <row r="71" spans="1:31" s="9" customFormat="1" ht="24.95" customHeight="1">
      <c r="B71" s="147"/>
      <c r="C71" s="148"/>
      <c r="D71" s="149" t="s">
        <v>115</v>
      </c>
      <c r="E71" s="150"/>
      <c r="F71" s="150"/>
      <c r="G71" s="150"/>
      <c r="H71" s="150"/>
      <c r="I71" s="151"/>
      <c r="J71" s="152">
        <f>J208</f>
        <v>0</v>
      </c>
      <c r="K71" s="148"/>
      <c r="L71" s="153"/>
    </row>
    <row r="72" spans="1:31" s="10" customFormat="1" ht="19.899999999999999" customHeight="1">
      <c r="B72" s="154"/>
      <c r="C72" s="155"/>
      <c r="D72" s="156" t="s">
        <v>921</v>
      </c>
      <c r="E72" s="157"/>
      <c r="F72" s="157"/>
      <c r="G72" s="157"/>
      <c r="H72" s="157"/>
      <c r="I72" s="158"/>
      <c r="J72" s="159">
        <f>J209</f>
        <v>0</v>
      </c>
      <c r="K72" s="155"/>
      <c r="L72" s="160"/>
    </row>
    <row r="73" spans="1:31" s="10" customFormat="1" ht="19.899999999999999" customHeight="1">
      <c r="B73" s="154"/>
      <c r="C73" s="155"/>
      <c r="D73" s="156" t="s">
        <v>120</v>
      </c>
      <c r="E73" s="157"/>
      <c r="F73" s="157"/>
      <c r="G73" s="157"/>
      <c r="H73" s="157"/>
      <c r="I73" s="158"/>
      <c r="J73" s="159">
        <f>J212</f>
        <v>0</v>
      </c>
      <c r="K73" s="155"/>
      <c r="L73" s="160"/>
    </row>
    <row r="74" spans="1:31" s="10" customFormat="1" ht="19.899999999999999" customHeight="1">
      <c r="B74" s="154"/>
      <c r="C74" s="155"/>
      <c r="D74" s="156" t="s">
        <v>922</v>
      </c>
      <c r="E74" s="157"/>
      <c r="F74" s="157"/>
      <c r="G74" s="157"/>
      <c r="H74" s="157"/>
      <c r="I74" s="158"/>
      <c r="J74" s="159">
        <f>J218</f>
        <v>0</v>
      </c>
      <c r="K74" s="155"/>
      <c r="L74" s="160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138"/>
      <c r="J76" s="50"/>
      <c r="K76" s="50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141"/>
      <c r="J80" s="52"/>
      <c r="K80" s="52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>
      <c r="A81" s="36"/>
      <c r="B81" s="37"/>
      <c r="C81" s="25" t="s">
        <v>123</v>
      </c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398" t="str">
        <f>E7</f>
        <v>Votice ON - oprava</v>
      </c>
      <c r="F84" s="399"/>
      <c r="G84" s="399"/>
      <c r="H84" s="399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101</v>
      </c>
      <c r="D85" s="38"/>
      <c r="E85" s="38"/>
      <c r="F85" s="38"/>
      <c r="G85" s="38"/>
      <c r="H85" s="38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51" t="str">
        <f>E9</f>
        <v>SO.03 - Venkovní opravy</v>
      </c>
      <c r="F86" s="400"/>
      <c r="G86" s="400"/>
      <c r="H86" s="400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110"/>
      <c r="J87" s="38"/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F12</f>
        <v>Votice</v>
      </c>
      <c r="G88" s="38"/>
      <c r="H88" s="38"/>
      <c r="I88" s="113" t="s">
        <v>23</v>
      </c>
      <c r="J88" s="61" t="str">
        <f>IF(J12="","",J12)</f>
        <v>20. 2. 2020</v>
      </c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110"/>
      <c r="J89" s="38"/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25</v>
      </c>
      <c r="D90" s="38"/>
      <c r="E90" s="38"/>
      <c r="F90" s="29" t="str">
        <f>E15</f>
        <v>Správa železnic, státní organizace</v>
      </c>
      <c r="G90" s="38"/>
      <c r="H90" s="38"/>
      <c r="I90" s="113" t="s">
        <v>33</v>
      </c>
      <c r="J90" s="34" t="str">
        <f>E21</f>
        <v xml:space="preserve"> </v>
      </c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31</v>
      </c>
      <c r="D91" s="38"/>
      <c r="E91" s="38"/>
      <c r="F91" s="29" t="str">
        <f>IF(E18="","",E18)</f>
        <v>Vyplň údaj</v>
      </c>
      <c r="G91" s="38"/>
      <c r="H91" s="38"/>
      <c r="I91" s="113" t="s">
        <v>36</v>
      </c>
      <c r="J91" s="34" t="str">
        <f>E24</f>
        <v>L. Malý</v>
      </c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61"/>
      <c r="B93" s="162"/>
      <c r="C93" s="163" t="s">
        <v>124</v>
      </c>
      <c r="D93" s="164" t="s">
        <v>59</v>
      </c>
      <c r="E93" s="164" t="s">
        <v>55</v>
      </c>
      <c r="F93" s="164" t="s">
        <v>56</v>
      </c>
      <c r="G93" s="164" t="s">
        <v>125</v>
      </c>
      <c r="H93" s="164" t="s">
        <v>126</v>
      </c>
      <c r="I93" s="165" t="s">
        <v>127</v>
      </c>
      <c r="J93" s="166" t="s">
        <v>106</v>
      </c>
      <c r="K93" s="167" t="s">
        <v>128</v>
      </c>
      <c r="L93" s="168"/>
      <c r="M93" s="70" t="s">
        <v>19</v>
      </c>
      <c r="N93" s="71" t="s">
        <v>44</v>
      </c>
      <c r="O93" s="71" t="s">
        <v>129</v>
      </c>
      <c r="P93" s="71" t="s">
        <v>130</v>
      </c>
      <c r="Q93" s="71" t="s">
        <v>131</v>
      </c>
      <c r="R93" s="71" t="s">
        <v>132</v>
      </c>
      <c r="S93" s="71" t="s">
        <v>133</v>
      </c>
      <c r="T93" s="72" t="s">
        <v>134</v>
      </c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61"/>
    </row>
    <row r="94" spans="1:63" s="2" customFormat="1" ht="22.9" customHeight="1">
      <c r="A94" s="36"/>
      <c r="B94" s="37"/>
      <c r="C94" s="77" t="s">
        <v>135</v>
      </c>
      <c r="D94" s="38"/>
      <c r="E94" s="38"/>
      <c r="F94" s="38"/>
      <c r="G94" s="38"/>
      <c r="H94" s="38"/>
      <c r="I94" s="110"/>
      <c r="J94" s="169">
        <f>BK94</f>
        <v>0</v>
      </c>
      <c r="K94" s="38"/>
      <c r="L94" s="41"/>
      <c r="M94" s="73"/>
      <c r="N94" s="170"/>
      <c r="O94" s="74"/>
      <c r="P94" s="171">
        <f>P95+P208</f>
        <v>0</v>
      </c>
      <c r="Q94" s="74"/>
      <c r="R94" s="171">
        <f>R95+R208</f>
        <v>95.924484549999988</v>
      </c>
      <c r="S94" s="74"/>
      <c r="T94" s="172">
        <f>T95+T208</f>
        <v>153.13538000000003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73</v>
      </c>
      <c r="AU94" s="19" t="s">
        <v>107</v>
      </c>
      <c r="BK94" s="173">
        <f>BK95+BK208</f>
        <v>0</v>
      </c>
    </row>
    <row r="95" spans="1:63" s="12" customFormat="1" ht="25.9" customHeight="1">
      <c r="B95" s="174"/>
      <c r="C95" s="175"/>
      <c r="D95" s="176" t="s">
        <v>73</v>
      </c>
      <c r="E95" s="177" t="s">
        <v>136</v>
      </c>
      <c r="F95" s="177" t="s">
        <v>137</v>
      </c>
      <c r="G95" s="175"/>
      <c r="H95" s="175"/>
      <c r="I95" s="178"/>
      <c r="J95" s="179">
        <f>BK95</f>
        <v>0</v>
      </c>
      <c r="K95" s="175"/>
      <c r="L95" s="180"/>
      <c r="M95" s="181"/>
      <c r="N95" s="182"/>
      <c r="O95" s="182"/>
      <c r="P95" s="183">
        <f>P96+P126+P131+P133+P138+P144+P156+P168+P195+P206</f>
        <v>0</v>
      </c>
      <c r="Q95" s="182"/>
      <c r="R95" s="183">
        <f>R96+R126+R131+R133+R138+R144+R156+R168+R195+R206</f>
        <v>95.228959549999985</v>
      </c>
      <c r="S95" s="182"/>
      <c r="T95" s="184">
        <f>T96+T126+T131+T133+T138+T144+T156+T168+T195+T206</f>
        <v>153.05538000000001</v>
      </c>
      <c r="AR95" s="185" t="s">
        <v>82</v>
      </c>
      <c r="AT95" s="186" t="s">
        <v>73</v>
      </c>
      <c r="AU95" s="186" t="s">
        <v>74</v>
      </c>
      <c r="AY95" s="185" t="s">
        <v>138</v>
      </c>
      <c r="BK95" s="187">
        <f>BK96+BK126+BK131+BK133+BK138+BK144+BK156+BK168+BK195+BK206</f>
        <v>0</v>
      </c>
    </row>
    <row r="96" spans="1:63" s="12" customFormat="1" ht="22.9" customHeight="1">
      <c r="B96" s="174"/>
      <c r="C96" s="175"/>
      <c r="D96" s="176" t="s">
        <v>73</v>
      </c>
      <c r="E96" s="188" t="s">
        <v>82</v>
      </c>
      <c r="F96" s="188" t="s">
        <v>139</v>
      </c>
      <c r="G96" s="175"/>
      <c r="H96" s="175"/>
      <c r="I96" s="178"/>
      <c r="J96" s="189">
        <f>BK96</f>
        <v>0</v>
      </c>
      <c r="K96" s="175"/>
      <c r="L96" s="180"/>
      <c r="M96" s="181"/>
      <c r="N96" s="182"/>
      <c r="O96" s="182"/>
      <c r="P96" s="183">
        <f>SUM(P97:P125)</f>
        <v>0</v>
      </c>
      <c r="Q96" s="182"/>
      <c r="R96" s="183">
        <f>SUM(R97:R125)</f>
        <v>66.005759999999995</v>
      </c>
      <c r="S96" s="182"/>
      <c r="T96" s="184">
        <f>SUM(T97:T125)</f>
        <v>28.8125</v>
      </c>
      <c r="AR96" s="185" t="s">
        <v>82</v>
      </c>
      <c r="AT96" s="186" t="s">
        <v>73</v>
      </c>
      <c r="AU96" s="186" t="s">
        <v>82</v>
      </c>
      <c r="AY96" s="185" t="s">
        <v>138</v>
      </c>
      <c r="BK96" s="187">
        <f>SUM(BK97:BK125)</f>
        <v>0</v>
      </c>
    </row>
    <row r="97" spans="1:65" s="2" customFormat="1" ht="16.5" customHeight="1">
      <c r="A97" s="36"/>
      <c r="B97" s="37"/>
      <c r="C97" s="190" t="s">
        <v>82</v>
      </c>
      <c r="D97" s="190" t="s">
        <v>140</v>
      </c>
      <c r="E97" s="191" t="s">
        <v>923</v>
      </c>
      <c r="F97" s="192" t="s">
        <v>924</v>
      </c>
      <c r="G97" s="193" t="s">
        <v>143</v>
      </c>
      <c r="H97" s="194">
        <v>384</v>
      </c>
      <c r="I97" s="195"/>
      <c r="J97" s="196">
        <f>ROUND(I97*H97,2)</f>
        <v>0</v>
      </c>
      <c r="K97" s="197"/>
      <c r="L97" s="41"/>
      <c r="M97" s="198" t="s">
        <v>19</v>
      </c>
      <c r="N97" s="199" t="s">
        <v>45</v>
      </c>
      <c r="O97" s="66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2" t="s">
        <v>144</v>
      </c>
      <c r="AT97" s="202" t="s">
        <v>140</v>
      </c>
      <c r="AU97" s="202" t="s">
        <v>84</v>
      </c>
      <c r="AY97" s="19" t="s">
        <v>138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9" t="s">
        <v>82</v>
      </c>
      <c r="BK97" s="203">
        <f>ROUND(I97*H97,2)</f>
        <v>0</v>
      </c>
      <c r="BL97" s="19" t="s">
        <v>144</v>
      </c>
      <c r="BM97" s="202" t="s">
        <v>925</v>
      </c>
    </row>
    <row r="98" spans="1:65" s="2" customFormat="1" ht="33" customHeight="1">
      <c r="A98" s="36"/>
      <c r="B98" s="37"/>
      <c r="C98" s="190" t="s">
        <v>84</v>
      </c>
      <c r="D98" s="190" t="s">
        <v>140</v>
      </c>
      <c r="E98" s="191" t="s">
        <v>926</v>
      </c>
      <c r="F98" s="192" t="s">
        <v>927</v>
      </c>
      <c r="G98" s="193" t="s">
        <v>143</v>
      </c>
      <c r="H98" s="194">
        <v>44.5</v>
      </c>
      <c r="I98" s="195"/>
      <c r="J98" s="196">
        <f>ROUND(I98*H98,2)</f>
        <v>0</v>
      </c>
      <c r="K98" s="197"/>
      <c r="L98" s="41"/>
      <c r="M98" s="198" t="s">
        <v>19</v>
      </c>
      <c r="N98" s="199" t="s">
        <v>45</v>
      </c>
      <c r="O98" s="66"/>
      <c r="P98" s="200">
        <f>O98*H98</f>
        <v>0</v>
      </c>
      <c r="Q98" s="200">
        <v>0</v>
      </c>
      <c r="R98" s="200">
        <f>Q98*H98</f>
        <v>0</v>
      </c>
      <c r="S98" s="200">
        <v>0.625</v>
      </c>
      <c r="T98" s="201">
        <f>S98*H98</f>
        <v>27.8125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2" t="s">
        <v>144</v>
      </c>
      <c r="AT98" s="202" t="s">
        <v>140</v>
      </c>
      <c r="AU98" s="202" t="s">
        <v>84</v>
      </c>
      <c r="AY98" s="19" t="s">
        <v>138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9" t="s">
        <v>82</v>
      </c>
      <c r="BK98" s="203">
        <f>ROUND(I98*H98,2)</f>
        <v>0</v>
      </c>
      <c r="BL98" s="19" t="s">
        <v>144</v>
      </c>
      <c r="BM98" s="202" t="s">
        <v>928</v>
      </c>
    </row>
    <row r="99" spans="1:65" s="2" customFormat="1" ht="21.75" customHeight="1">
      <c r="A99" s="36"/>
      <c r="B99" s="37"/>
      <c r="C99" s="190" t="s">
        <v>154</v>
      </c>
      <c r="D99" s="190" t="s">
        <v>140</v>
      </c>
      <c r="E99" s="191" t="s">
        <v>155</v>
      </c>
      <c r="F99" s="192" t="s">
        <v>156</v>
      </c>
      <c r="G99" s="193" t="s">
        <v>157</v>
      </c>
      <c r="H99" s="194">
        <v>25</v>
      </c>
      <c r="I99" s="195"/>
      <c r="J99" s="196">
        <f>ROUND(I99*H99,2)</f>
        <v>0</v>
      </c>
      <c r="K99" s="197"/>
      <c r="L99" s="41"/>
      <c r="M99" s="198" t="s">
        <v>19</v>
      </c>
      <c r="N99" s="199" t="s">
        <v>45</v>
      </c>
      <c r="O99" s="66"/>
      <c r="P99" s="200">
        <f>O99*H99</f>
        <v>0</v>
      </c>
      <c r="Q99" s="200">
        <v>0</v>
      </c>
      <c r="R99" s="200">
        <f>Q99*H99</f>
        <v>0</v>
      </c>
      <c r="S99" s="200">
        <v>0.04</v>
      </c>
      <c r="T99" s="201">
        <f>S99*H99</f>
        <v>1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2" t="s">
        <v>144</v>
      </c>
      <c r="AT99" s="202" t="s">
        <v>140</v>
      </c>
      <c r="AU99" s="202" t="s">
        <v>84</v>
      </c>
      <c r="AY99" s="19" t="s">
        <v>138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9" t="s">
        <v>82</v>
      </c>
      <c r="BK99" s="203">
        <f>ROUND(I99*H99,2)</f>
        <v>0</v>
      </c>
      <c r="BL99" s="19" t="s">
        <v>144</v>
      </c>
      <c r="BM99" s="202" t="s">
        <v>929</v>
      </c>
    </row>
    <row r="100" spans="1:65" s="2" customFormat="1" ht="16.5" customHeight="1">
      <c r="A100" s="36"/>
      <c r="B100" s="37"/>
      <c r="C100" s="190" t="s">
        <v>144</v>
      </c>
      <c r="D100" s="190" t="s">
        <v>140</v>
      </c>
      <c r="E100" s="191" t="s">
        <v>930</v>
      </c>
      <c r="F100" s="192" t="s">
        <v>931</v>
      </c>
      <c r="G100" s="193" t="s">
        <v>204</v>
      </c>
      <c r="H100" s="194">
        <v>32</v>
      </c>
      <c r="I100" s="195"/>
      <c r="J100" s="196">
        <f>ROUND(I100*H100,2)</f>
        <v>0</v>
      </c>
      <c r="K100" s="197"/>
      <c r="L100" s="41"/>
      <c r="M100" s="198" t="s">
        <v>19</v>
      </c>
      <c r="N100" s="199" t="s">
        <v>45</v>
      </c>
      <c r="O100" s="66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2" t="s">
        <v>144</v>
      </c>
      <c r="AT100" s="202" t="s">
        <v>140</v>
      </c>
      <c r="AU100" s="202" t="s">
        <v>84</v>
      </c>
      <c r="AY100" s="19" t="s">
        <v>138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9" t="s">
        <v>82</v>
      </c>
      <c r="BK100" s="203">
        <f>ROUND(I100*H100,2)</f>
        <v>0</v>
      </c>
      <c r="BL100" s="19" t="s">
        <v>144</v>
      </c>
      <c r="BM100" s="202" t="s">
        <v>932</v>
      </c>
    </row>
    <row r="101" spans="1:65" s="13" customFormat="1" ht="11.25">
      <c r="B101" s="204"/>
      <c r="C101" s="205"/>
      <c r="D101" s="206" t="s">
        <v>146</v>
      </c>
      <c r="E101" s="207" t="s">
        <v>19</v>
      </c>
      <c r="F101" s="208" t="s">
        <v>933</v>
      </c>
      <c r="G101" s="205"/>
      <c r="H101" s="209">
        <v>32</v>
      </c>
      <c r="I101" s="210"/>
      <c r="J101" s="205"/>
      <c r="K101" s="205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146</v>
      </c>
      <c r="AU101" s="215" t="s">
        <v>84</v>
      </c>
      <c r="AV101" s="13" t="s">
        <v>84</v>
      </c>
      <c r="AW101" s="13" t="s">
        <v>35</v>
      </c>
      <c r="AX101" s="13" t="s">
        <v>82</v>
      </c>
      <c r="AY101" s="215" t="s">
        <v>138</v>
      </c>
    </row>
    <row r="102" spans="1:65" s="2" customFormat="1" ht="21.75" customHeight="1">
      <c r="A102" s="36"/>
      <c r="B102" s="37"/>
      <c r="C102" s="190" t="s">
        <v>160</v>
      </c>
      <c r="D102" s="190" t="s">
        <v>140</v>
      </c>
      <c r="E102" s="191" t="s">
        <v>934</v>
      </c>
      <c r="F102" s="192" t="s">
        <v>935</v>
      </c>
      <c r="G102" s="193" t="s">
        <v>204</v>
      </c>
      <c r="H102" s="194">
        <v>25</v>
      </c>
      <c r="I102" s="195"/>
      <c r="J102" s="196">
        <f>ROUND(I102*H102,2)</f>
        <v>0</v>
      </c>
      <c r="K102" s="197"/>
      <c r="L102" s="41"/>
      <c r="M102" s="198" t="s">
        <v>19</v>
      </c>
      <c r="N102" s="199" t="s">
        <v>45</v>
      </c>
      <c r="O102" s="66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2" t="s">
        <v>144</v>
      </c>
      <c r="AT102" s="202" t="s">
        <v>140</v>
      </c>
      <c r="AU102" s="202" t="s">
        <v>84</v>
      </c>
      <c r="AY102" s="19" t="s">
        <v>138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9" t="s">
        <v>82</v>
      </c>
      <c r="BK102" s="203">
        <f>ROUND(I102*H102,2)</f>
        <v>0</v>
      </c>
      <c r="BL102" s="19" t="s">
        <v>144</v>
      </c>
      <c r="BM102" s="202" t="s">
        <v>936</v>
      </c>
    </row>
    <row r="103" spans="1:65" s="13" customFormat="1" ht="11.25">
      <c r="B103" s="204"/>
      <c r="C103" s="205"/>
      <c r="D103" s="206" t="s">
        <v>146</v>
      </c>
      <c r="E103" s="207" t="s">
        <v>19</v>
      </c>
      <c r="F103" s="208" t="s">
        <v>937</v>
      </c>
      <c r="G103" s="205"/>
      <c r="H103" s="209">
        <v>25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146</v>
      </c>
      <c r="AU103" s="215" t="s">
        <v>84</v>
      </c>
      <c r="AV103" s="13" t="s">
        <v>84</v>
      </c>
      <c r="AW103" s="13" t="s">
        <v>35</v>
      </c>
      <c r="AX103" s="13" t="s">
        <v>82</v>
      </c>
      <c r="AY103" s="215" t="s">
        <v>138</v>
      </c>
    </row>
    <row r="104" spans="1:65" s="2" customFormat="1" ht="33" customHeight="1">
      <c r="A104" s="36"/>
      <c r="B104" s="37"/>
      <c r="C104" s="190" t="s">
        <v>168</v>
      </c>
      <c r="D104" s="190" t="s">
        <v>140</v>
      </c>
      <c r="E104" s="191" t="s">
        <v>938</v>
      </c>
      <c r="F104" s="192" t="s">
        <v>939</v>
      </c>
      <c r="G104" s="193" t="s">
        <v>204</v>
      </c>
      <c r="H104" s="194">
        <v>95.924000000000007</v>
      </c>
      <c r="I104" s="195"/>
      <c r="J104" s="196">
        <f>ROUND(I104*H104,2)</f>
        <v>0</v>
      </c>
      <c r="K104" s="197"/>
      <c r="L104" s="41"/>
      <c r="M104" s="198" t="s">
        <v>19</v>
      </c>
      <c r="N104" s="199" t="s">
        <v>45</v>
      </c>
      <c r="O104" s="66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2" t="s">
        <v>144</v>
      </c>
      <c r="AT104" s="202" t="s">
        <v>140</v>
      </c>
      <c r="AU104" s="202" t="s">
        <v>84</v>
      </c>
      <c r="AY104" s="19" t="s">
        <v>138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9" t="s">
        <v>82</v>
      </c>
      <c r="BK104" s="203">
        <f>ROUND(I104*H104,2)</f>
        <v>0</v>
      </c>
      <c r="BL104" s="19" t="s">
        <v>144</v>
      </c>
      <c r="BM104" s="202" t="s">
        <v>940</v>
      </c>
    </row>
    <row r="105" spans="1:65" s="2" customFormat="1" ht="33" customHeight="1">
      <c r="A105" s="36"/>
      <c r="B105" s="37"/>
      <c r="C105" s="190" t="s">
        <v>172</v>
      </c>
      <c r="D105" s="190" t="s">
        <v>140</v>
      </c>
      <c r="E105" s="191" t="s">
        <v>941</v>
      </c>
      <c r="F105" s="192" t="s">
        <v>942</v>
      </c>
      <c r="G105" s="193" t="s">
        <v>204</v>
      </c>
      <c r="H105" s="194">
        <v>1822.556</v>
      </c>
      <c r="I105" s="195"/>
      <c r="J105" s="196">
        <f>ROUND(I105*H105,2)</f>
        <v>0</v>
      </c>
      <c r="K105" s="197"/>
      <c r="L105" s="41"/>
      <c r="M105" s="198" t="s">
        <v>19</v>
      </c>
      <c r="N105" s="199" t="s">
        <v>45</v>
      </c>
      <c r="O105" s="66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2" t="s">
        <v>144</v>
      </c>
      <c r="AT105" s="202" t="s">
        <v>140</v>
      </c>
      <c r="AU105" s="202" t="s">
        <v>84</v>
      </c>
      <c r="AY105" s="19" t="s">
        <v>138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9" t="s">
        <v>82</v>
      </c>
      <c r="BK105" s="203">
        <f>ROUND(I105*H105,2)</f>
        <v>0</v>
      </c>
      <c r="BL105" s="19" t="s">
        <v>144</v>
      </c>
      <c r="BM105" s="202" t="s">
        <v>943</v>
      </c>
    </row>
    <row r="106" spans="1:65" s="13" customFormat="1" ht="11.25">
      <c r="B106" s="204"/>
      <c r="C106" s="205"/>
      <c r="D106" s="206" t="s">
        <v>146</v>
      </c>
      <c r="E106" s="205"/>
      <c r="F106" s="208" t="s">
        <v>944</v>
      </c>
      <c r="G106" s="205"/>
      <c r="H106" s="209">
        <v>1822.556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146</v>
      </c>
      <c r="AU106" s="215" t="s">
        <v>84</v>
      </c>
      <c r="AV106" s="13" t="s">
        <v>84</v>
      </c>
      <c r="AW106" s="13" t="s">
        <v>4</v>
      </c>
      <c r="AX106" s="13" t="s">
        <v>82</v>
      </c>
      <c r="AY106" s="215" t="s">
        <v>138</v>
      </c>
    </row>
    <row r="107" spans="1:65" s="2" customFormat="1" ht="21.75" customHeight="1">
      <c r="A107" s="36"/>
      <c r="B107" s="37"/>
      <c r="C107" s="190" t="s">
        <v>176</v>
      </c>
      <c r="D107" s="190" t="s">
        <v>140</v>
      </c>
      <c r="E107" s="191" t="s">
        <v>945</v>
      </c>
      <c r="F107" s="192" t="s">
        <v>946</v>
      </c>
      <c r="G107" s="193" t="s">
        <v>204</v>
      </c>
      <c r="H107" s="194">
        <v>95.924000000000007</v>
      </c>
      <c r="I107" s="195"/>
      <c r="J107" s="196">
        <f>ROUND(I107*H107,2)</f>
        <v>0</v>
      </c>
      <c r="K107" s="197"/>
      <c r="L107" s="41"/>
      <c r="M107" s="198" t="s">
        <v>19</v>
      </c>
      <c r="N107" s="199" t="s">
        <v>45</v>
      </c>
      <c r="O107" s="66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2" t="s">
        <v>144</v>
      </c>
      <c r="AT107" s="202" t="s">
        <v>140</v>
      </c>
      <c r="AU107" s="202" t="s">
        <v>84</v>
      </c>
      <c r="AY107" s="19" t="s">
        <v>138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9" t="s">
        <v>82</v>
      </c>
      <c r="BK107" s="203">
        <f>ROUND(I107*H107,2)</f>
        <v>0</v>
      </c>
      <c r="BL107" s="19" t="s">
        <v>144</v>
      </c>
      <c r="BM107" s="202" t="s">
        <v>947</v>
      </c>
    </row>
    <row r="108" spans="1:65" s="2" customFormat="1" ht="21.75" customHeight="1">
      <c r="A108" s="36"/>
      <c r="B108" s="37"/>
      <c r="C108" s="190" t="s">
        <v>184</v>
      </c>
      <c r="D108" s="190" t="s">
        <v>140</v>
      </c>
      <c r="E108" s="191" t="s">
        <v>948</v>
      </c>
      <c r="F108" s="192" t="s">
        <v>949</v>
      </c>
      <c r="G108" s="193" t="s">
        <v>204</v>
      </c>
      <c r="H108" s="194">
        <v>36</v>
      </c>
      <c r="I108" s="195"/>
      <c r="J108" s="196">
        <f>ROUND(I108*H108,2)</f>
        <v>0</v>
      </c>
      <c r="K108" s="197"/>
      <c r="L108" s="41"/>
      <c r="M108" s="198" t="s">
        <v>19</v>
      </c>
      <c r="N108" s="199" t="s">
        <v>45</v>
      </c>
      <c r="O108" s="66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2" t="s">
        <v>144</v>
      </c>
      <c r="AT108" s="202" t="s">
        <v>140</v>
      </c>
      <c r="AU108" s="202" t="s">
        <v>84</v>
      </c>
      <c r="AY108" s="19" t="s">
        <v>138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9" t="s">
        <v>82</v>
      </c>
      <c r="BK108" s="203">
        <f>ROUND(I108*H108,2)</f>
        <v>0</v>
      </c>
      <c r="BL108" s="19" t="s">
        <v>144</v>
      </c>
      <c r="BM108" s="202" t="s">
        <v>950</v>
      </c>
    </row>
    <row r="109" spans="1:65" s="13" customFormat="1" ht="11.25">
      <c r="B109" s="204"/>
      <c r="C109" s="205"/>
      <c r="D109" s="206" t="s">
        <v>146</v>
      </c>
      <c r="E109" s="207" t="s">
        <v>19</v>
      </c>
      <c r="F109" s="208" t="s">
        <v>381</v>
      </c>
      <c r="G109" s="205"/>
      <c r="H109" s="209">
        <v>48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146</v>
      </c>
      <c r="AU109" s="215" t="s">
        <v>84</v>
      </c>
      <c r="AV109" s="13" t="s">
        <v>84</v>
      </c>
      <c r="AW109" s="13" t="s">
        <v>35</v>
      </c>
      <c r="AX109" s="13" t="s">
        <v>74</v>
      </c>
      <c r="AY109" s="215" t="s">
        <v>138</v>
      </c>
    </row>
    <row r="110" spans="1:65" s="13" customFormat="1" ht="11.25">
      <c r="B110" s="204"/>
      <c r="C110" s="205"/>
      <c r="D110" s="206" t="s">
        <v>146</v>
      </c>
      <c r="E110" s="207" t="s">
        <v>19</v>
      </c>
      <c r="F110" s="208" t="s">
        <v>951</v>
      </c>
      <c r="G110" s="205"/>
      <c r="H110" s="209">
        <v>-8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146</v>
      </c>
      <c r="AU110" s="215" t="s">
        <v>84</v>
      </c>
      <c r="AV110" s="13" t="s">
        <v>84</v>
      </c>
      <c r="AW110" s="13" t="s">
        <v>35</v>
      </c>
      <c r="AX110" s="13" t="s">
        <v>74</v>
      </c>
      <c r="AY110" s="215" t="s">
        <v>138</v>
      </c>
    </row>
    <row r="111" spans="1:65" s="13" customFormat="1" ht="11.25">
      <c r="B111" s="204"/>
      <c r="C111" s="205"/>
      <c r="D111" s="206" t="s">
        <v>146</v>
      </c>
      <c r="E111" s="207" t="s">
        <v>19</v>
      </c>
      <c r="F111" s="208" t="s">
        <v>952</v>
      </c>
      <c r="G111" s="205"/>
      <c r="H111" s="209">
        <v>-4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146</v>
      </c>
      <c r="AU111" s="215" t="s">
        <v>84</v>
      </c>
      <c r="AV111" s="13" t="s">
        <v>84</v>
      </c>
      <c r="AW111" s="13" t="s">
        <v>35</v>
      </c>
      <c r="AX111" s="13" t="s">
        <v>74</v>
      </c>
      <c r="AY111" s="215" t="s">
        <v>138</v>
      </c>
    </row>
    <row r="112" spans="1:65" s="14" customFormat="1" ht="11.25">
      <c r="B112" s="216"/>
      <c r="C112" s="217"/>
      <c r="D112" s="206" t="s">
        <v>146</v>
      </c>
      <c r="E112" s="218" t="s">
        <v>19</v>
      </c>
      <c r="F112" s="219" t="s">
        <v>150</v>
      </c>
      <c r="G112" s="217"/>
      <c r="H112" s="220">
        <v>36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146</v>
      </c>
      <c r="AU112" s="226" t="s">
        <v>84</v>
      </c>
      <c r="AV112" s="14" t="s">
        <v>144</v>
      </c>
      <c r="AW112" s="14" t="s">
        <v>35</v>
      </c>
      <c r="AX112" s="14" t="s">
        <v>82</v>
      </c>
      <c r="AY112" s="226" t="s">
        <v>138</v>
      </c>
    </row>
    <row r="113" spans="1:65" s="2" customFormat="1" ht="21.75" customHeight="1">
      <c r="A113" s="36"/>
      <c r="B113" s="37"/>
      <c r="C113" s="190" t="s">
        <v>189</v>
      </c>
      <c r="D113" s="190" t="s">
        <v>140</v>
      </c>
      <c r="E113" s="191" t="s">
        <v>953</v>
      </c>
      <c r="F113" s="192" t="s">
        <v>954</v>
      </c>
      <c r="G113" s="193" t="s">
        <v>204</v>
      </c>
      <c r="H113" s="194">
        <v>25</v>
      </c>
      <c r="I113" s="195"/>
      <c r="J113" s="196">
        <f>ROUND(I113*H113,2)</f>
        <v>0</v>
      </c>
      <c r="K113" s="197"/>
      <c r="L113" s="41"/>
      <c r="M113" s="198" t="s">
        <v>19</v>
      </c>
      <c r="N113" s="199" t="s">
        <v>45</v>
      </c>
      <c r="O113" s="66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2" t="s">
        <v>144</v>
      </c>
      <c r="AT113" s="202" t="s">
        <v>140</v>
      </c>
      <c r="AU113" s="202" t="s">
        <v>84</v>
      </c>
      <c r="AY113" s="19" t="s">
        <v>138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9" t="s">
        <v>82</v>
      </c>
      <c r="BK113" s="203">
        <f>ROUND(I113*H113,2)</f>
        <v>0</v>
      </c>
      <c r="BL113" s="19" t="s">
        <v>144</v>
      </c>
      <c r="BM113" s="202" t="s">
        <v>955</v>
      </c>
    </row>
    <row r="114" spans="1:65" s="13" customFormat="1" ht="11.25">
      <c r="B114" s="204"/>
      <c r="C114" s="205"/>
      <c r="D114" s="206" t="s">
        <v>146</v>
      </c>
      <c r="E114" s="207" t="s">
        <v>19</v>
      </c>
      <c r="F114" s="208" t="s">
        <v>937</v>
      </c>
      <c r="G114" s="205"/>
      <c r="H114" s="209">
        <v>25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146</v>
      </c>
      <c r="AU114" s="215" t="s">
        <v>84</v>
      </c>
      <c r="AV114" s="13" t="s">
        <v>84</v>
      </c>
      <c r="AW114" s="13" t="s">
        <v>35</v>
      </c>
      <c r="AX114" s="13" t="s">
        <v>82</v>
      </c>
      <c r="AY114" s="215" t="s">
        <v>138</v>
      </c>
    </row>
    <row r="115" spans="1:65" s="2" customFormat="1" ht="16.5" customHeight="1">
      <c r="A115" s="36"/>
      <c r="B115" s="37"/>
      <c r="C115" s="227" t="s">
        <v>193</v>
      </c>
      <c r="D115" s="227" t="s">
        <v>173</v>
      </c>
      <c r="E115" s="228" t="s">
        <v>956</v>
      </c>
      <c r="F115" s="229" t="s">
        <v>957</v>
      </c>
      <c r="G115" s="230" t="s">
        <v>218</v>
      </c>
      <c r="H115" s="231">
        <v>50</v>
      </c>
      <c r="I115" s="232"/>
      <c r="J115" s="233">
        <f>ROUND(I115*H115,2)</f>
        <v>0</v>
      </c>
      <c r="K115" s="234"/>
      <c r="L115" s="235"/>
      <c r="M115" s="236" t="s">
        <v>19</v>
      </c>
      <c r="N115" s="237" t="s">
        <v>45</v>
      </c>
      <c r="O115" s="66"/>
      <c r="P115" s="200">
        <f>O115*H115</f>
        <v>0</v>
      </c>
      <c r="Q115" s="200">
        <v>1</v>
      </c>
      <c r="R115" s="200">
        <f>Q115*H115</f>
        <v>50</v>
      </c>
      <c r="S115" s="200">
        <v>0</v>
      </c>
      <c r="T115" s="20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2" t="s">
        <v>176</v>
      </c>
      <c r="AT115" s="202" t="s">
        <v>173</v>
      </c>
      <c r="AU115" s="202" t="s">
        <v>84</v>
      </c>
      <c r="AY115" s="19" t="s">
        <v>138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9" t="s">
        <v>82</v>
      </c>
      <c r="BK115" s="203">
        <f>ROUND(I115*H115,2)</f>
        <v>0</v>
      </c>
      <c r="BL115" s="19" t="s">
        <v>144</v>
      </c>
      <c r="BM115" s="202" t="s">
        <v>958</v>
      </c>
    </row>
    <row r="116" spans="1:65" s="2" customFormat="1" ht="33" customHeight="1">
      <c r="A116" s="36"/>
      <c r="B116" s="37"/>
      <c r="C116" s="190" t="s">
        <v>197</v>
      </c>
      <c r="D116" s="190" t="s">
        <v>140</v>
      </c>
      <c r="E116" s="191" t="s">
        <v>959</v>
      </c>
      <c r="F116" s="192" t="s">
        <v>960</v>
      </c>
      <c r="G116" s="193" t="s">
        <v>204</v>
      </c>
      <c r="H116" s="194">
        <v>8</v>
      </c>
      <c r="I116" s="195"/>
      <c r="J116" s="196">
        <f>ROUND(I116*H116,2)</f>
        <v>0</v>
      </c>
      <c r="K116" s="197"/>
      <c r="L116" s="41"/>
      <c r="M116" s="198" t="s">
        <v>19</v>
      </c>
      <c r="N116" s="199" t="s">
        <v>45</v>
      </c>
      <c r="O116" s="66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2" t="s">
        <v>144</v>
      </c>
      <c r="AT116" s="202" t="s">
        <v>140</v>
      </c>
      <c r="AU116" s="202" t="s">
        <v>84</v>
      </c>
      <c r="AY116" s="19" t="s">
        <v>138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9" t="s">
        <v>82</v>
      </c>
      <c r="BK116" s="203">
        <f>ROUND(I116*H116,2)</f>
        <v>0</v>
      </c>
      <c r="BL116" s="19" t="s">
        <v>144</v>
      </c>
      <c r="BM116" s="202" t="s">
        <v>961</v>
      </c>
    </row>
    <row r="117" spans="1:65" s="13" customFormat="1" ht="11.25">
      <c r="B117" s="204"/>
      <c r="C117" s="205"/>
      <c r="D117" s="206" t="s">
        <v>146</v>
      </c>
      <c r="E117" s="207" t="s">
        <v>19</v>
      </c>
      <c r="F117" s="208" t="s">
        <v>962</v>
      </c>
      <c r="G117" s="205"/>
      <c r="H117" s="209">
        <v>8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146</v>
      </c>
      <c r="AU117" s="215" t="s">
        <v>84</v>
      </c>
      <c r="AV117" s="13" t="s">
        <v>84</v>
      </c>
      <c r="AW117" s="13" t="s">
        <v>35</v>
      </c>
      <c r="AX117" s="13" t="s">
        <v>82</v>
      </c>
      <c r="AY117" s="215" t="s">
        <v>138</v>
      </c>
    </row>
    <row r="118" spans="1:65" s="2" customFormat="1" ht="16.5" customHeight="1">
      <c r="A118" s="36"/>
      <c r="B118" s="37"/>
      <c r="C118" s="227" t="s">
        <v>201</v>
      </c>
      <c r="D118" s="227" t="s">
        <v>173</v>
      </c>
      <c r="E118" s="228" t="s">
        <v>963</v>
      </c>
      <c r="F118" s="229" t="s">
        <v>964</v>
      </c>
      <c r="G118" s="230" t="s">
        <v>218</v>
      </c>
      <c r="H118" s="231">
        <v>16</v>
      </c>
      <c r="I118" s="232"/>
      <c r="J118" s="233">
        <f>ROUND(I118*H118,2)</f>
        <v>0</v>
      </c>
      <c r="K118" s="234"/>
      <c r="L118" s="235"/>
      <c r="M118" s="236" t="s">
        <v>19</v>
      </c>
      <c r="N118" s="237" t="s">
        <v>45</v>
      </c>
      <c r="O118" s="66"/>
      <c r="P118" s="200">
        <f>O118*H118</f>
        <v>0</v>
      </c>
      <c r="Q118" s="200">
        <v>1</v>
      </c>
      <c r="R118" s="200">
        <f>Q118*H118</f>
        <v>16</v>
      </c>
      <c r="S118" s="200">
        <v>0</v>
      </c>
      <c r="T118" s="201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2" t="s">
        <v>176</v>
      </c>
      <c r="AT118" s="202" t="s">
        <v>173</v>
      </c>
      <c r="AU118" s="202" t="s">
        <v>84</v>
      </c>
      <c r="AY118" s="19" t="s">
        <v>138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9" t="s">
        <v>82</v>
      </c>
      <c r="BK118" s="203">
        <f>ROUND(I118*H118,2)</f>
        <v>0</v>
      </c>
      <c r="BL118" s="19" t="s">
        <v>144</v>
      </c>
      <c r="BM118" s="202" t="s">
        <v>965</v>
      </c>
    </row>
    <row r="119" spans="1:65" s="13" customFormat="1" ht="11.25">
      <c r="B119" s="204"/>
      <c r="C119" s="205"/>
      <c r="D119" s="206" t="s">
        <v>146</v>
      </c>
      <c r="E119" s="205"/>
      <c r="F119" s="208" t="s">
        <v>966</v>
      </c>
      <c r="G119" s="205"/>
      <c r="H119" s="209">
        <v>16</v>
      </c>
      <c r="I119" s="210"/>
      <c r="J119" s="205"/>
      <c r="K119" s="205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146</v>
      </c>
      <c r="AU119" s="215" t="s">
        <v>84</v>
      </c>
      <c r="AV119" s="13" t="s">
        <v>84</v>
      </c>
      <c r="AW119" s="13" t="s">
        <v>4</v>
      </c>
      <c r="AX119" s="13" t="s">
        <v>82</v>
      </c>
      <c r="AY119" s="215" t="s">
        <v>138</v>
      </c>
    </row>
    <row r="120" spans="1:65" s="2" customFormat="1" ht="21.75" customHeight="1">
      <c r="A120" s="36"/>
      <c r="B120" s="37"/>
      <c r="C120" s="190" t="s">
        <v>208</v>
      </c>
      <c r="D120" s="190" t="s">
        <v>140</v>
      </c>
      <c r="E120" s="191" t="s">
        <v>967</v>
      </c>
      <c r="F120" s="192" t="s">
        <v>968</v>
      </c>
      <c r="G120" s="193" t="s">
        <v>143</v>
      </c>
      <c r="H120" s="194">
        <v>384</v>
      </c>
      <c r="I120" s="195"/>
      <c r="J120" s="196">
        <f>ROUND(I120*H120,2)</f>
        <v>0</v>
      </c>
      <c r="K120" s="197"/>
      <c r="L120" s="41"/>
      <c r="M120" s="198" t="s">
        <v>19</v>
      </c>
      <c r="N120" s="199" t="s">
        <v>45</v>
      </c>
      <c r="O120" s="66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2" t="s">
        <v>144</v>
      </c>
      <c r="AT120" s="202" t="s">
        <v>140</v>
      </c>
      <c r="AU120" s="202" t="s">
        <v>84</v>
      </c>
      <c r="AY120" s="19" t="s">
        <v>138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9" t="s">
        <v>82</v>
      </c>
      <c r="BK120" s="203">
        <f>ROUND(I120*H120,2)</f>
        <v>0</v>
      </c>
      <c r="BL120" s="19" t="s">
        <v>144</v>
      </c>
      <c r="BM120" s="202" t="s">
        <v>969</v>
      </c>
    </row>
    <row r="121" spans="1:65" s="2" customFormat="1" ht="16.5" customHeight="1">
      <c r="A121" s="36"/>
      <c r="B121" s="37"/>
      <c r="C121" s="227" t="s">
        <v>8</v>
      </c>
      <c r="D121" s="227" t="s">
        <v>173</v>
      </c>
      <c r="E121" s="228" t="s">
        <v>970</v>
      </c>
      <c r="F121" s="229" t="s">
        <v>971</v>
      </c>
      <c r="G121" s="230" t="s">
        <v>972</v>
      </c>
      <c r="H121" s="231">
        <v>5.76</v>
      </c>
      <c r="I121" s="232"/>
      <c r="J121" s="233">
        <f>ROUND(I121*H121,2)</f>
        <v>0</v>
      </c>
      <c r="K121" s="234"/>
      <c r="L121" s="235"/>
      <c r="M121" s="236" t="s">
        <v>19</v>
      </c>
      <c r="N121" s="237" t="s">
        <v>45</v>
      </c>
      <c r="O121" s="66"/>
      <c r="P121" s="200">
        <f>O121*H121</f>
        <v>0</v>
      </c>
      <c r="Q121" s="200">
        <v>1E-3</v>
      </c>
      <c r="R121" s="200">
        <f>Q121*H121</f>
        <v>5.7599999999999995E-3</v>
      </c>
      <c r="S121" s="200">
        <v>0</v>
      </c>
      <c r="T121" s="20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2" t="s">
        <v>176</v>
      </c>
      <c r="AT121" s="202" t="s">
        <v>173</v>
      </c>
      <c r="AU121" s="202" t="s">
        <v>84</v>
      </c>
      <c r="AY121" s="19" t="s">
        <v>138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9" t="s">
        <v>82</v>
      </c>
      <c r="BK121" s="203">
        <f>ROUND(I121*H121,2)</f>
        <v>0</v>
      </c>
      <c r="BL121" s="19" t="s">
        <v>144</v>
      </c>
      <c r="BM121" s="202" t="s">
        <v>973</v>
      </c>
    </row>
    <row r="122" spans="1:65" s="13" customFormat="1" ht="11.25">
      <c r="B122" s="204"/>
      <c r="C122" s="205"/>
      <c r="D122" s="206" t="s">
        <v>146</v>
      </c>
      <c r="E122" s="205"/>
      <c r="F122" s="208" t="s">
        <v>974</v>
      </c>
      <c r="G122" s="205"/>
      <c r="H122" s="209">
        <v>5.76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146</v>
      </c>
      <c r="AU122" s="215" t="s">
        <v>84</v>
      </c>
      <c r="AV122" s="13" t="s">
        <v>84</v>
      </c>
      <c r="AW122" s="13" t="s">
        <v>4</v>
      </c>
      <c r="AX122" s="13" t="s">
        <v>82</v>
      </c>
      <c r="AY122" s="215" t="s">
        <v>138</v>
      </c>
    </row>
    <row r="123" spans="1:65" s="2" customFormat="1" ht="16.5" customHeight="1">
      <c r="A123" s="36"/>
      <c r="B123" s="37"/>
      <c r="C123" s="190" t="s">
        <v>205</v>
      </c>
      <c r="D123" s="190" t="s">
        <v>140</v>
      </c>
      <c r="E123" s="191" t="s">
        <v>975</v>
      </c>
      <c r="F123" s="192" t="s">
        <v>976</v>
      </c>
      <c r="G123" s="193" t="s">
        <v>143</v>
      </c>
      <c r="H123" s="194">
        <v>384</v>
      </c>
      <c r="I123" s="195"/>
      <c r="J123" s="196">
        <f>ROUND(I123*H123,2)</f>
        <v>0</v>
      </c>
      <c r="K123" s="197"/>
      <c r="L123" s="41"/>
      <c r="M123" s="198" t="s">
        <v>19</v>
      </c>
      <c r="N123" s="199" t="s">
        <v>45</v>
      </c>
      <c r="O123" s="66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2" t="s">
        <v>144</v>
      </c>
      <c r="AT123" s="202" t="s">
        <v>140</v>
      </c>
      <c r="AU123" s="202" t="s">
        <v>84</v>
      </c>
      <c r="AY123" s="19" t="s">
        <v>138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9" t="s">
        <v>82</v>
      </c>
      <c r="BK123" s="203">
        <f>ROUND(I123*H123,2)</f>
        <v>0</v>
      </c>
      <c r="BL123" s="19" t="s">
        <v>144</v>
      </c>
      <c r="BM123" s="202" t="s">
        <v>977</v>
      </c>
    </row>
    <row r="124" spans="1:65" s="13" customFormat="1" ht="11.25">
      <c r="B124" s="204"/>
      <c r="C124" s="205"/>
      <c r="D124" s="206" t="s">
        <v>146</v>
      </c>
      <c r="E124" s="207" t="s">
        <v>19</v>
      </c>
      <c r="F124" s="208" t="s">
        <v>978</v>
      </c>
      <c r="G124" s="205"/>
      <c r="H124" s="209">
        <v>384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146</v>
      </c>
      <c r="AU124" s="215" t="s">
        <v>84</v>
      </c>
      <c r="AV124" s="13" t="s">
        <v>84</v>
      </c>
      <c r="AW124" s="13" t="s">
        <v>35</v>
      </c>
      <c r="AX124" s="13" t="s">
        <v>82</v>
      </c>
      <c r="AY124" s="215" t="s">
        <v>138</v>
      </c>
    </row>
    <row r="125" spans="1:65" s="2" customFormat="1" ht="21.75" customHeight="1">
      <c r="A125" s="36"/>
      <c r="B125" s="37"/>
      <c r="C125" s="190" t="s">
        <v>224</v>
      </c>
      <c r="D125" s="190" t="s">
        <v>140</v>
      </c>
      <c r="E125" s="191" t="s">
        <v>979</v>
      </c>
      <c r="F125" s="192" t="s">
        <v>980</v>
      </c>
      <c r="G125" s="193" t="s">
        <v>143</v>
      </c>
      <c r="H125" s="194">
        <v>231</v>
      </c>
      <c r="I125" s="195"/>
      <c r="J125" s="196">
        <f>ROUND(I125*H125,2)</f>
        <v>0</v>
      </c>
      <c r="K125" s="197"/>
      <c r="L125" s="41"/>
      <c r="M125" s="198" t="s">
        <v>19</v>
      </c>
      <c r="N125" s="199" t="s">
        <v>45</v>
      </c>
      <c r="O125" s="66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2" t="s">
        <v>144</v>
      </c>
      <c r="AT125" s="202" t="s">
        <v>140</v>
      </c>
      <c r="AU125" s="202" t="s">
        <v>84</v>
      </c>
      <c r="AY125" s="19" t="s">
        <v>138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9" t="s">
        <v>82</v>
      </c>
      <c r="BK125" s="203">
        <f>ROUND(I125*H125,2)</f>
        <v>0</v>
      </c>
      <c r="BL125" s="19" t="s">
        <v>144</v>
      </c>
      <c r="BM125" s="202" t="s">
        <v>981</v>
      </c>
    </row>
    <row r="126" spans="1:65" s="12" customFormat="1" ht="22.9" customHeight="1">
      <c r="B126" s="174"/>
      <c r="C126" s="175"/>
      <c r="D126" s="176" t="s">
        <v>73</v>
      </c>
      <c r="E126" s="188" t="s">
        <v>84</v>
      </c>
      <c r="F126" s="188" t="s">
        <v>982</v>
      </c>
      <c r="G126" s="175"/>
      <c r="H126" s="175"/>
      <c r="I126" s="178"/>
      <c r="J126" s="189">
        <f>BK126</f>
        <v>0</v>
      </c>
      <c r="K126" s="175"/>
      <c r="L126" s="180"/>
      <c r="M126" s="181"/>
      <c r="N126" s="182"/>
      <c r="O126" s="182"/>
      <c r="P126" s="183">
        <f>SUM(P127:P130)</f>
        <v>0</v>
      </c>
      <c r="Q126" s="182"/>
      <c r="R126" s="183">
        <f>SUM(R127:R130)</f>
        <v>0.58510375000000003</v>
      </c>
      <c r="S126" s="182"/>
      <c r="T126" s="184">
        <f>SUM(T127:T130)</f>
        <v>0</v>
      </c>
      <c r="AR126" s="185" t="s">
        <v>82</v>
      </c>
      <c r="AT126" s="186" t="s">
        <v>73</v>
      </c>
      <c r="AU126" s="186" t="s">
        <v>82</v>
      </c>
      <c r="AY126" s="185" t="s">
        <v>138</v>
      </c>
      <c r="BK126" s="187">
        <f>SUM(BK127:BK130)</f>
        <v>0</v>
      </c>
    </row>
    <row r="127" spans="1:65" s="2" customFormat="1" ht="21.75" customHeight="1">
      <c r="A127" s="36"/>
      <c r="B127" s="37"/>
      <c r="C127" s="190" t="s">
        <v>230</v>
      </c>
      <c r="D127" s="190" t="s">
        <v>140</v>
      </c>
      <c r="E127" s="191" t="s">
        <v>983</v>
      </c>
      <c r="F127" s="192" t="s">
        <v>984</v>
      </c>
      <c r="G127" s="193" t="s">
        <v>157</v>
      </c>
      <c r="H127" s="194">
        <v>1</v>
      </c>
      <c r="I127" s="195"/>
      <c r="J127" s="196">
        <f>ROUND(I127*H127,2)</f>
        <v>0</v>
      </c>
      <c r="K127" s="197"/>
      <c r="L127" s="41"/>
      <c r="M127" s="198" t="s">
        <v>19</v>
      </c>
      <c r="N127" s="199" t="s">
        <v>45</v>
      </c>
      <c r="O127" s="66"/>
      <c r="P127" s="200">
        <f>O127*H127</f>
        <v>0</v>
      </c>
      <c r="Q127" s="200">
        <v>2.7380000000000002E-2</v>
      </c>
      <c r="R127" s="200">
        <f>Q127*H127</f>
        <v>2.7380000000000002E-2</v>
      </c>
      <c r="S127" s="200">
        <v>0</v>
      </c>
      <c r="T127" s="20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2" t="s">
        <v>144</v>
      </c>
      <c r="AT127" s="202" t="s">
        <v>140</v>
      </c>
      <c r="AU127" s="202" t="s">
        <v>84</v>
      </c>
      <c r="AY127" s="19" t="s">
        <v>138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9" t="s">
        <v>82</v>
      </c>
      <c r="BK127" s="203">
        <f>ROUND(I127*H127,2)</f>
        <v>0</v>
      </c>
      <c r="BL127" s="19" t="s">
        <v>144</v>
      </c>
      <c r="BM127" s="202" t="s">
        <v>985</v>
      </c>
    </row>
    <row r="128" spans="1:65" s="2" customFormat="1" ht="16.5" customHeight="1">
      <c r="A128" s="36"/>
      <c r="B128" s="37"/>
      <c r="C128" s="227" t="s">
        <v>236</v>
      </c>
      <c r="D128" s="227" t="s">
        <v>173</v>
      </c>
      <c r="E128" s="228" t="s">
        <v>986</v>
      </c>
      <c r="F128" s="229" t="s">
        <v>987</v>
      </c>
      <c r="G128" s="230" t="s">
        <v>239</v>
      </c>
      <c r="H128" s="231">
        <v>1</v>
      </c>
      <c r="I128" s="232"/>
      <c r="J128" s="233">
        <f>ROUND(I128*H128,2)</f>
        <v>0</v>
      </c>
      <c r="K128" s="234"/>
      <c r="L128" s="235"/>
      <c r="M128" s="236" t="s">
        <v>19</v>
      </c>
      <c r="N128" s="237" t="s">
        <v>45</v>
      </c>
      <c r="O128" s="66"/>
      <c r="P128" s="200">
        <f>O128*H128</f>
        <v>0</v>
      </c>
      <c r="Q128" s="200">
        <v>0.254</v>
      </c>
      <c r="R128" s="200">
        <f>Q128*H128</f>
        <v>0.254</v>
      </c>
      <c r="S128" s="200">
        <v>0</v>
      </c>
      <c r="T128" s="20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2" t="s">
        <v>176</v>
      </c>
      <c r="AT128" s="202" t="s">
        <v>173</v>
      </c>
      <c r="AU128" s="202" t="s">
        <v>84</v>
      </c>
      <c r="AY128" s="19" t="s">
        <v>138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9" t="s">
        <v>82</v>
      </c>
      <c r="BK128" s="203">
        <f>ROUND(I128*H128,2)</f>
        <v>0</v>
      </c>
      <c r="BL128" s="19" t="s">
        <v>144</v>
      </c>
      <c r="BM128" s="202" t="s">
        <v>988</v>
      </c>
    </row>
    <row r="129" spans="1:65" s="2" customFormat="1" ht="16.5" customHeight="1">
      <c r="A129" s="36"/>
      <c r="B129" s="37"/>
      <c r="C129" s="190" t="s">
        <v>243</v>
      </c>
      <c r="D129" s="190" t="s">
        <v>140</v>
      </c>
      <c r="E129" s="191" t="s">
        <v>989</v>
      </c>
      <c r="F129" s="192" t="s">
        <v>990</v>
      </c>
      <c r="G129" s="193" t="s">
        <v>218</v>
      </c>
      <c r="H129" s="194">
        <v>0.27500000000000002</v>
      </c>
      <c r="I129" s="195"/>
      <c r="J129" s="196">
        <f>ROUND(I129*H129,2)</f>
        <v>0</v>
      </c>
      <c r="K129" s="197"/>
      <c r="L129" s="41"/>
      <c r="M129" s="198" t="s">
        <v>19</v>
      </c>
      <c r="N129" s="199" t="s">
        <v>45</v>
      </c>
      <c r="O129" s="66"/>
      <c r="P129" s="200">
        <f>O129*H129</f>
        <v>0</v>
      </c>
      <c r="Q129" s="200">
        <v>0.10445</v>
      </c>
      <c r="R129" s="200">
        <f>Q129*H129</f>
        <v>2.8723750000000003E-2</v>
      </c>
      <c r="S129" s="200">
        <v>0</v>
      </c>
      <c r="T129" s="20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2" t="s">
        <v>144</v>
      </c>
      <c r="AT129" s="202" t="s">
        <v>140</v>
      </c>
      <c r="AU129" s="202" t="s">
        <v>84</v>
      </c>
      <c r="AY129" s="19" t="s">
        <v>138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9" t="s">
        <v>82</v>
      </c>
      <c r="BK129" s="203">
        <f>ROUND(I129*H129,2)</f>
        <v>0</v>
      </c>
      <c r="BL129" s="19" t="s">
        <v>144</v>
      </c>
      <c r="BM129" s="202" t="s">
        <v>991</v>
      </c>
    </row>
    <row r="130" spans="1:65" s="2" customFormat="1" ht="16.5" customHeight="1">
      <c r="A130" s="36"/>
      <c r="B130" s="37"/>
      <c r="C130" s="227" t="s">
        <v>7</v>
      </c>
      <c r="D130" s="227" t="s">
        <v>173</v>
      </c>
      <c r="E130" s="228" t="s">
        <v>992</v>
      </c>
      <c r="F130" s="229" t="s">
        <v>993</v>
      </c>
      <c r="G130" s="230" t="s">
        <v>239</v>
      </c>
      <c r="H130" s="231">
        <v>1</v>
      </c>
      <c r="I130" s="232"/>
      <c r="J130" s="233">
        <f>ROUND(I130*H130,2)</f>
        <v>0</v>
      </c>
      <c r="K130" s="234"/>
      <c r="L130" s="235"/>
      <c r="M130" s="236" t="s">
        <v>19</v>
      </c>
      <c r="N130" s="237" t="s">
        <v>45</v>
      </c>
      <c r="O130" s="66"/>
      <c r="P130" s="200">
        <f>O130*H130</f>
        <v>0</v>
      </c>
      <c r="Q130" s="200">
        <v>0.27500000000000002</v>
      </c>
      <c r="R130" s="200">
        <f>Q130*H130</f>
        <v>0.27500000000000002</v>
      </c>
      <c r="S130" s="200">
        <v>0</v>
      </c>
      <c r="T130" s="20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2" t="s">
        <v>176</v>
      </c>
      <c r="AT130" s="202" t="s">
        <v>173</v>
      </c>
      <c r="AU130" s="202" t="s">
        <v>84</v>
      </c>
      <c r="AY130" s="19" t="s">
        <v>138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9" t="s">
        <v>82</v>
      </c>
      <c r="BK130" s="203">
        <f>ROUND(I130*H130,2)</f>
        <v>0</v>
      </c>
      <c r="BL130" s="19" t="s">
        <v>144</v>
      </c>
      <c r="BM130" s="202" t="s">
        <v>994</v>
      </c>
    </row>
    <row r="131" spans="1:65" s="12" customFormat="1" ht="22.9" customHeight="1">
      <c r="B131" s="174"/>
      <c r="C131" s="175"/>
      <c r="D131" s="176" t="s">
        <v>73</v>
      </c>
      <c r="E131" s="188" t="s">
        <v>154</v>
      </c>
      <c r="F131" s="188" t="s">
        <v>482</v>
      </c>
      <c r="G131" s="175"/>
      <c r="H131" s="175"/>
      <c r="I131" s="178"/>
      <c r="J131" s="189">
        <f>BK131</f>
        <v>0</v>
      </c>
      <c r="K131" s="175"/>
      <c r="L131" s="180"/>
      <c r="M131" s="181"/>
      <c r="N131" s="182"/>
      <c r="O131" s="182"/>
      <c r="P131" s="183">
        <f>P132</f>
        <v>0</v>
      </c>
      <c r="Q131" s="182"/>
      <c r="R131" s="183">
        <f>R132</f>
        <v>0.28805000000000003</v>
      </c>
      <c r="S131" s="182"/>
      <c r="T131" s="184">
        <f>T132</f>
        <v>0</v>
      </c>
      <c r="AR131" s="185" t="s">
        <v>82</v>
      </c>
      <c r="AT131" s="186" t="s">
        <v>73</v>
      </c>
      <c r="AU131" s="186" t="s">
        <v>82</v>
      </c>
      <c r="AY131" s="185" t="s">
        <v>138</v>
      </c>
      <c r="BK131" s="187">
        <f>BK132</f>
        <v>0</v>
      </c>
    </row>
    <row r="132" spans="1:65" s="2" customFormat="1" ht="21.75" customHeight="1">
      <c r="A132" s="36"/>
      <c r="B132" s="37"/>
      <c r="C132" s="190" t="s">
        <v>251</v>
      </c>
      <c r="D132" s="190" t="s">
        <v>140</v>
      </c>
      <c r="E132" s="191" t="s">
        <v>995</v>
      </c>
      <c r="F132" s="192" t="s">
        <v>996</v>
      </c>
      <c r="G132" s="193" t="s">
        <v>239</v>
      </c>
      <c r="H132" s="194">
        <v>5</v>
      </c>
      <c r="I132" s="195"/>
      <c r="J132" s="196">
        <f>ROUND(I132*H132,2)</f>
        <v>0</v>
      </c>
      <c r="K132" s="197"/>
      <c r="L132" s="41"/>
      <c r="M132" s="198" t="s">
        <v>19</v>
      </c>
      <c r="N132" s="199" t="s">
        <v>45</v>
      </c>
      <c r="O132" s="66"/>
      <c r="P132" s="200">
        <f>O132*H132</f>
        <v>0</v>
      </c>
      <c r="Q132" s="200">
        <v>5.7610000000000001E-2</v>
      </c>
      <c r="R132" s="200">
        <f>Q132*H132</f>
        <v>0.28805000000000003</v>
      </c>
      <c r="S132" s="200">
        <v>0</v>
      </c>
      <c r="T132" s="20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2" t="s">
        <v>144</v>
      </c>
      <c r="AT132" s="202" t="s">
        <v>140</v>
      </c>
      <c r="AU132" s="202" t="s">
        <v>84</v>
      </c>
      <c r="AY132" s="19" t="s">
        <v>138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9" t="s">
        <v>82</v>
      </c>
      <c r="BK132" s="203">
        <f>ROUND(I132*H132,2)</f>
        <v>0</v>
      </c>
      <c r="BL132" s="19" t="s">
        <v>144</v>
      </c>
      <c r="BM132" s="202" t="s">
        <v>997</v>
      </c>
    </row>
    <row r="133" spans="1:65" s="12" customFormat="1" ht="22.9" customHeight="1">
      <c r="B133" s="174"/>
      <c r="C133" s="175"/>
      <c r="D133" s="176" t="s">
        <v>73</v>
      </c>
      <c r="E133" s="188" t="s">
        <v>144</v>
      </c>
      <c r="F133" s="188" t="s">
        <v>998</v>
      </c>
      <c r="G133" s="175"/>
      <c r="H133" s="175"/>
      <c r="I133" s="178"/>
      <c r="J133" s="189">
        <f>BK133</f>
        <v>0</v>
      </c>
      <c r="K133" s="175"/>
      <c r="L133" s="180"/>
      <c r="M133" s="181"/>
      <c r="N133" s="182"/>
      <c r="O133" s="182"/>
      <c r="P133" s="183">
        <f>SUM(P134:P137)</f>
        <v>0</v>
      </c>
      <c r="Q133" s="182"/>
      <c r="R133" s="183">
        <f>SUM(R134:R137)</f>
        <v>0.72765000000000002</v>
      </c>
      <c r="S133" s="182"/>
      <c r="T133" s="184">
        <f>SUM(T134:T137)</f>
        <v>0</v>
      </c>
      <c r="AR133" s="185" t="s">
        <v>82</v>
      </c>
      <c r="AT133" s="186" t="s">
        <v>73</v>
      </c>
      <c r="AU133" s="186" t="s">
        <v>82</v>
      </c>
      <c r="AY133" s="185" t="s">
        <v>138</v>
      </c>
      <c r="BK133" s="187">
        <f>SUM(BK134:BK137)</f>
        <v>0</v>
      </c>
    </row>
    <row r="134" spans="1:65" s="2" customFormat="1" ht="16.5" customHeight="1">
      <c r="A134" s="36"/>
      <c r="B134" s="37"/>
      <c r="C134" s="190" t="s">
        <v>255</v>
      </c>
      <c r="D134" s="190" t="s">
        <v>140</v>
      </c>
      <c r="E134" s="191" t="s">
        <v>999</v>
      </c>
      <c r="F134" s="192" t="s">
        <v>1000</v>
      </c>
      <c r="G134" s="193" t="s">
        <v>157</v>
      </c>
      <c r="H134" s="194">
        <v>21</v>
      </c>
      <c r="I134" s="195"/>
      <c r="J134" s="196">
        <f>ROUND(I134*H134,2)</f>
        <v>0</v>
      </c>
      <c r="K134" s="197"/>
      <c r="L134" s="41"/>
      <c r="M134" s="198" t="s">
        <v>19</v>
      </c>
      <c r="N134" s="199" t="s">
        <v>45</v>
      </c>
      <c r="O134" s="66"/>
      <c r="P134" s="200">
        <f>O134*H134</f>
        <v>0</v>
      </c>
      <c r="Q134" s="200">
        <v>3.465E-2</v>
      </c>
      <c r="R134" s="200">
        <f>Q134*H134</f>
        <v>0.72765000000000002</v>
      </c>
      <c r="S134" s="200">
        <v>0</v>
      </c>
      <c r="T134" s="20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2" t="s">
        <v>144</v>
      </c>
      <c r="AT134" s="202" t="s">
        <v>140</v>
      </c>
      <c r="AU134" s="202" t="s">
        <v>84</v>
      </c>
      <c r="AY134" s="19" t="s">
        <v>138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9" t="s">
        <v>82</v>
      </c>
      <c r="BK134" s="203">
        <f>ROUND(I134*H134,2)</f>
        <v>0</v>
      </c>
      <c r="BL134" s="19" t="s">
        <v>144</v>
      </c>
      <c r="BM134" s="202" t="s">
        <v>1001</v>
      </c>
    </row>
    <row r="135" spans="1:65" s="13" customFormat="1" ht="11.25">
      <c r="B135" s="204"/>
      <c r="C135" s="205"/>
      <c r="D135" s="206" t="s">
        <v>146</v>
      </c>
      <c r="E135" s="207" t="s">
        <v>19</v>
      </c>
      <c r="F135" s="208" t="s">
        <v>1002</v>
      </c>
      <c r="G135" s="205"/>
      <c r="H135" s="209">
        <v>21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146</v>
      </c>
      <c r="AU135" s="215" t="s">
        <v>84</v>
      </c>
      <c r="AV135" s="13" t="s">
        <v>84</v>
      </c>
      <c r="AW135" s="13" t="s">
        <v>35</v>
      </c>
      <c r="AX135" s="13" t="s">
        <v>82</v>
      </c>
      <c r="AY135" s="215" t="s">
        <v>138</v>
      </c>
    </row>
    <row r="136" spans="1:65" s="2" customFormat="1" ht="16.5" customHeight="1">
      <c r="A136" s="36"/>
      <c r="B136" s="37"/>
      <c r="C136" s="190" t="s">
        <v>260</v>
      </c>
      <c r="D136" s="190" t="s">
        <v>140</v>
      </c>
      <c r="E136" s="191" t="s">
        <v>1003</v>
      </c>
      <c r="F136" s="192" t="s">
        <v>1004</v>
      </c>
      <c r="G136" s="193" t="s">
        <v>204</v>
      </c>
      <c r="H136" s="194">
        <v>4</v>
      </c>
      <c r="I136" s="195"/>
      <c r="J136" s="196">
        <f>ROUND(I136*H136,2)</f>
        <v>0</v>
      </c>
      <c r="K136" s="197"/>
      <c r="L136" s="41"/>
      <c r="M136" s="198" t="s">
        <v>19</v>
      </c>
      <c r="N136" s="199" t="s">
        <v>45</v>
      </c>
      <c r="O136" s="66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2" t="s">
        <v>144</v>
      </c>
      <c r="AT136" s="202" t="s">
        <v>140</v>
      </c>
      <c r="AU136" s="202" t="s">
        <v>84</v>
      </c>
      <c r="AY136" s="19" t="s">
        <v>138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9" t="s">
        <v>82</v>
      </c>
      <c r="BK136" s="203">
        <f>ROUND(I136*H136,2)</f>
        <v>0</v>
      </c>
      <c r="BL136" s="19" t="s">
        <v>144</v>
      </c>
      <c r="BM136" s="202" t="s">
        <v>1005</v>
      </c>
    </row>
    <row r="137" spans="1:65" s="13" customFormat="1" ht="11.25">
      <c r="B137" s="204"/>
      <c r="C137" s="205"/>
      <c r="D137" s="206" t="s">
        <v>146</v>
      </c>
      <c r="E137" s="207" t="s">
        <v>19</v>
      </c>
      <c r="F137" s="208" t="s">
        <v>1006</v>
      </c>
      <c r="G137" s="205"/>
      <c r="H137" s="209">
        <v>4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146</v>
      </c>
      <c r="AU137" s="215" t="s">
        <v>84</v>
      </c>
      <c r="AV137" s="13" t="s">
        <v>84</v>
      </c>
      <c r="AW137" s="13" t="s">
        <v>35</v>
      </c>
      <c r="AX137" s="13" t="s">
        <v>82</v>
      </c>
      <c r="AY137" s="215" t="s">
        <v>138</v>
      </c>
    </row>
    <row r="138" spans="1:65" s="12" customFormat="1" ht="22.9" customHeight="1">
      <c r="B138" s="174"/>
      <c r="C138" s="175"/>
      <c r="D138" s="176" t="s">
        <v>73</v>
      </c>
      <c r="E138" s="188" t="s">
        <v>160</v>
      </c>
      <c r="F138" s="188" t="s">
        <v>161</v>
      </c>
      <c r="G138" s="175"/>
      <c r="H138" s="175"/>
      <c r="I138" s="178"/>
      <c r="J138" s="189">
        <f>BK138</f>
        <v>0</v>
      </c>
      <c r="K138" s="175"/>
      <c r="L138" s="180"/>
      <c r="M138" s="181"/>
      <c r="N138" s="182"/>
      <c r="O138" s="182"/>
      <c r="P138" s="183">
        <f>SUM(P139:P143)</f>
        <v>0</v>
      </c>
      <c r="Q138" s="182"/>
      <c r="R138" s="183">
        <f>SUM(R139:R143)</f>
        <v>8.7211099999999995</v>
      </c>
      <c r="S138" s="182"/>
      <c r="T138" s="184">
        <f>SUM(T139:T143)</f>
        <v>0</v>
      </c>
      <c r="AR138" s="185" t="s">
        <v>82</v>
      </c>
      <c r="AT138" s="186" t="s">
        <v>73</v>
      </c>
      <c r="AU138" s="186" t="s">
        <v>82</v>
      </c>
      <c r="AY138" s="185" t="s">
        <v>138</v>
      </c>
      <c r="BK138" s="187">
        <f>SUM(BK139:BK143)</f>
        <v>0</v>
      </c>
    </row>
    <row r="139" spans="1:65" s="2" customFormat="1" ht="21.75" customHeight="1">
      <c r="A139" s="36"/>
      <c r="B139" s="37"/>
      <c r="C139" s="190" t="s">
        <v>264</v>
      </c>
      <c r="D139" s="190" t="s">
        <v>140</v>
      </c>
      <c r="E139" s="191" t="s">
        <v>1007</v>
      </c>
      <c r="F139" s="192" t="s">
        <v>1008</v>
      </c>
      <c r="G139" s="193" t="s">
        <v>143</v>
      </c>
      <c r="H139" s="194">
        <v>44.5</v>
      </c>
      <c r="I139" s="195"/>
      <c r="J139" s="196">
        <f>ROUND(I139*H139,2)</f>
        <v>0</v>
      </c>
      <c r="K139" s="197"/>
      <c r="L139" s="41"/>
      <c r="M139" s="198" t="s">
        <v>19</v>
      </c>
      <c r="N139" s="199" t="s">
        <v>45</v>
      </c>
      <c r="O139" s="66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2" t="s">
        <v>144</v>
      </c>
      <c r="AT139" s="202" t="s">
        <v>140</v>
      </c>
      <c r="AU139" s="202" t="s">
        <v>84</v>
      </c>
      <c r="AY139" s="19" t="s">
        <v>138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9" t="s">
        <v>82</v>
      </c>
      <c r="BK139" s="203">
        <f>ROUND(I139*H139,2)</f>
        <v>0</v>
      </c>
      <c r="BL139" s="19" t="s">
        <v>144</v>
      </c>
      <c r="BM139" s="202" t="s">
        <v>1009</v>
      </c>
    </row>
    <row r="140" spans="1:65" s="2" customFormat="1" ht="21.75" customHeight="1">
      <c r="A140" s="36"/>
      <c r="B140" s="37"/>
      <c r="C140" s="190" t="s">
        <v>268</v>
      </c>
      <c r="D140" s="190" t="s">
        <v>140</v>
      </c>
      <c r="E140" s="191" t="s">
        <v>1010</v>
      </c>
      <c r="F140" s="192" t="s">
        <v>1011</v>
      </c>
      <c r="G140" s="193" t="s">
        <v>143</v>
      </c>
      <c r="H140" s="194">
        <v>44.5</v>
      </c>
      <c r="I140" s="195"/>
      <c r="J140" s="196">
        <f>ROUND(I140*H140,2)</f>
        <v>0</v>
      </c>
      <c r="K140" s="197"/>
      <c r="L140" s="41"/>
      <c r="M140" s="198" t="s">
        <v>19</v>
      </c>
      <c r="N140" s="199" t="s">
        <v>45</v>
      </c>
      <c r="O140" s="66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2" t="s">
        <v>144</v>
      </c>
      <c r="AT140" s="202" t="s">
        <v>140</v>
      </c>
      <c r="AU140" s="202" t="s">
        <v>84</v>
      </c>
      <c r="AY140" s="19" t="s">
        <v>138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9" t="s">
        <v>82</v>
      </c>
      <c r="BK140" s="203">
        <f>ROUND(I140*H140,2)</f>
        <v>0</v>
      </c>
      <c r="BL140" s="19" t="s">
        <v>144</v>
      </c>
      <c r="BM140" s="202" t="s">
        <v>1012</v>
      </c>
    </row>
    <row r="141" spans="1:65" s="2" customFormat="1" ht="33" customHeight="1">
      <c r="A141" s="36"/>
      <c r="B141" s="37"/>
      <c r="C141" s="190" t="s">
        <v>273</v>
      </c>
      <c r="D141" s="190" t="s">
        <v>140</v>
      </c>
      <c r="E141" s="191" t="s">
        <v>1013</v>
      </c>
      <c r="F141" s="192" t="s">
        <v>1014</v>
      </c>
      <c r="G141" s="193" t="s">
        <v>143</v>
      </c>
      <c r="H141" s="194">
        <v>44.5</v>
      </c>
      <c r="I141" s="195"/>
      <c r="J141" s="196">
        <f>ROUND(I141*H141,2)</f>
        <v>0</v>
      </c>
      <c r="K141" s="197"/>
      <c r="L141" s="41"/>
      <c r="M141" s="198" t="s">
        <v>19</v>
      </c>
      <c r="N141" s="199" t="s">
        <v>45</v>
      </c>
      <c r="O141" s="66"/>
      <c r="P141" s="200">
        <f>O141*H141</f>
        <v>0</v>
      </c>
      <c r="Q141" s="200">
        <v>0.1116</v>
      </c>
      <c r="R141" s="200">
        <f>Q141*H141</f>
        <v>4.9662000000000006</v>
      </c>
      <c r="S141" s="200">
        <v>0</v>
      </c>
      <c r="T141" s="20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2" t="s">
        <v>144</v>
      </c>
      <c r="AT141" s="202" t="s">
        <v>140</v>
      </c>
      <c r="AU141" s="202" t="s">
        <v>84</v>
      </c>
      <c r="AY141" s="19" t="s">
        <v>138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9" t="s">
        <v>82</v>
      </c>
      <c r="BK141" s="203">
        <f>ROUND(I141*H141,2)</f>
        <v>0</v>
      </c>
      <c r="BL141" s="19" t="s">
        <v>144</v>
      </c>
      <c r="BM141" s="202" t="s">
        <v>1015</v>
      </c>
    </row>
    <row r="142" spans="1:65" s="2" customFormat="1" ht="16.5" customHeight="1">
      <c r="A142" s="36"/>
      <c r="B142" s="37"/>
      <c r="C142" s="227" t="s">
        <v>280</v>
      </c>
      <c r="D142" s="227" t="s">
        <v>173</v>
      </c>
      <c r="E142" s="228" t="s">
        <v>174</v>
      </c>
      <c r="F142" s="229" t="s">
        <v>175</v>
      </c>
      <c r="G142" s="230" t="s">
        <v>143</v>
      </c>
      <c r="H142" s="231">
        <v>44.5</v>
      </c>
      <c r="I142" s="232"/>
      <c r="J142" s="233">
        <f>ROUND(I142*H142,2)</f>
        <v>0</v>
      </c>
      <c r="K142" s="234"/>
      <c r="L142" s="235"/>
      <c r="M142" s="236" t="s">
        <v>19</v>
      </c>
      <c r="N142" s="237" t="s">
        <v>45</v>
      </c>
      <c r="O142" s="66"/>
      <c r="P142" s="200">
        <f>O142*H142</f>
        <v>0</v>
      </c>
      <c r="Q142" s="200">
        <v>8.4379999999999997E-2</v>
      </c>
      <c r="R142" s="200">
        <f>Q142*H142</f>
        <v>3.7549099999999997</v>
      </c>
      <c r="S142" s="200">
        <v>0</v>
      </c>
      <c r="T142" s="20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2" t="s">
        <v>176</v>
      </c>
      <c r="AT142" s="202" t="s">
        <v>173</v>
      </c>
      <c r="AU142" s="202" t="s">
        <v>84</v>
      </c>
      <c r="AY142" s="19" t="s">
        <v>138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9" t="s">
        <v>82</v>
      </c>
      <c r="BK142" s="203">
        <f>ROUND(I142*H142,2)</f>
        <v>0</v>
      </c>
      <c r="BL142" s="19" t="s">
        <v>144</v>
      </c>
      <c r="BM142" s="202" t="s">
        <v>1016</v>
      </c>
    </row>
    <row r="143" spans="1:65" s="2" customFormat="1" ht="78">
      <c r="A143" s="36"/>
      <c r="B143" s="37"/>
      <c r="C143" s="38"/>
      <c r="D143" s="206" t="s">
        <v>178</v>
      </c>
      <c r="E143" s="38"/>
      <c r="F143" s="238" t="s">
        <v>179</v>
      </c>
      <c r="G143" s="38"/>
      <c r="H143" s="38"/>
      <c r="I143" s="110"/>
      <c r="J143" s="38"/>
      <c r="K143" s="38"/>
      <c r="L143" s="41"/>
      <c r="M143" s="239"/>
      <c r="N143" s="240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178</v>
      </c>
      <c r="AU143" s="19" t="s">
        <v>84</v>
      </c>
    </row>
    <row r="144" spans="1:65" s="12" customFormat="1" ht="22.9" customHeight="1">
      <c r="B144" s="174"/>
      <c r="C144" s="175"/>
      <c r="D144" s="176" t="s">
        <v>73</v>
      </c>
      <c r="E144" s="188" t="s">
        <v>168</v>
      </c>
      <c r="F144" s="188" t="s">
        <v>180</v>
      </c>
      <c r="G144" s="175"/>
      <c r="H144" s="175"/>
      <c r="I144" s="178"/>
      <c r="J144" s="189">
        <f>BK144</f>
        <v>0</v>
      </c>
      <c r="K144" s="175"/>
      <c r="L144" s="180"/>
      <c r="M144" s="181"/>
      <c r="N144" s="182"/>
      <c r="O144" s="182"/>
      <c r="P144" s="183">
        <f>SUM(P145:P155)</f>
        <v>0</v>
      </c>
      <c r="Q144" s="182"/>
      <c r="R144" s="183">
        <f>SUM(R145:R155)</f>
        <v>12.650360800000001</v>
      </c>
      <c r="S144" s="182"/>
      <c r="T144" s="184">
        <f>SUM(T145:T155)</f>
        <v>0</v>
      </c>
      <c r="AR144" s="185" t="s">
        <v>82</v>
      </c>
      <c r="AT144" s="186" t="s">
        <v>73</v>
      </c>
      <c r="AU144" s="186" t="s">
        <v>82</v>
      </c>
      <c r="AY144" s="185" t="s">
        <v>138</v>
      </c>
      <c r="BK144" s="187">
        <f>SUM(BK145:BK155)</f>
        <v>0</v>
      </c>
    </row>
    <row r="145" spans="1:65" s="2" customFormat="1" ht="21.75" customHeight="1">
      <c r="A145" s="36"/>
      <c r="B145" s="37"/>
      <c r="C145" s="190" t="s">
        <v>284</v>
      </c>
      <c r="D145" s="190" t="s">
        <v>140</v>
      </c>
      <c r="E145" s="191" t="s">
        <v>1017</v>
      </c>
      <c r="F145" s="192" t="s">
        <v>1018</v>
      </c>
      <c r="G145" s="193" t="s">
        <v>143</v>
      </c>
      <c r="H145" s="194">
        <v>17.86</v>
      </c>
      <c r="I145" s="195"/>
      <c r="J145" s="196">
        <f>ROUND(I145*H145,2)</f>
        <v>0</v>
      </c>
      <c r="K145" s="197"/>
      <c r="L145" s="41"/>
      <c r="M145" s="198" t="s">
        <v>19</v>
      </c>
      <c r="N145" s="199" t="s">
        <v>45</v>
      </c>
      <c r="O145" s="66"/>
      <c r="P145" s="200">
        <f>O145*H145</f>
        <v>0</v>
      </c>
      <c r="Q145" s="200">
        <v>7.9000000000000008E-3</v>
      </c>
      <c r="R145" s="200">
        <f>Q145*H145</f>
        <v>0.141094</v>
      </c>
      <c r="S145" s="200">
        <v>0</v>
      </c>
      <c r="T145" s="20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2" t="s">
        <v>144</v>
      </c>
      <c r="AT145" s="202" t="s">
        <v>140</v>
      </c>
      <c r="AU145" s="202" t="s">
        <v>84</v>
      </c>
      <c r="AY145" s="19" t="s">
        <v>138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9" t="s">
        <v>82</v>
      </c>
      <c r="BK145" s="203">
        <f>ROUND(I145*H145,2)</f>
        <v>0</v>
      </c>
      <c r="BL145" s="19" t="s">
        <v>144</v>
      </c>
      <c r="BM145" s="202" t="s">
        <v>1019</v>
      </c>
    </row>
    <row r="146" spans="1:65" s="2" customFormat="1" ht="21.75" customHeight="1">
      <c r="A146" s="36"/>
      <c r="B146" s="37"/>
      <c r="C146" s="190" t="s">
        <v>292</v>
      </c>
      <c r="D146" s="190" t="s">
        <v>140</v>
      </c>
      <c r="E146" s="191" t="s">
        <v>1020</v>
      </c>
      <c r="F146" s="192" t="s">
        <v>1021</v>
      </c>
      <c r="G146" s="193" t="s">
        <v>143</v>
      </c>
      <c r="H146" s="194">
        <v>17.86</v>
      </c>
      <c r="I146" s="195"/>
      <c r="J146" s="196">
        <f>ROUND(I146*H146,2)</f>
        <v>0</v>
      </c>
      <c r="K146" s="197"/>
      <c r="L146" s="41"/>
      <c r="M146" s="198" t="s">
        <v>19</v>
      </c>
      <c r="N146" s="199" t="s">
        <v>45</v>
      </c>
      <c r="O146" s="66"/>
      <c r="P146" s="200">
        <f>O146*H146</f>
        <v>0</v>
      </c>
      <c r="Q146" s="200">
        <v>4.3800000000000002E-3</v>
      </c>
      <c r="R146" s="200">
        <f>Q146*H146</f>
        <v>7.8226799999999999E-2</v>
      </c>
      <c r="S146" s="200">
        <v>0</v>
      </c>
      <c r="T146" s="20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2" t="s">
        <v>144</v>
      </c>
      <c r="AT146" s="202" t="s">
        <v>140</v>
      </c>
      <c r="AU146" s="202" t="s">
        <v>84</v>
      </c>
      <c r="AY146" s="19" t="s">
        <v>138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9" t="s">
        <v>82</v>
      </c>
      <c r="BK146" s="203">
        <f>ROUND(I146*H146,2)</f>
        <v>0</v>
      </c>
      <c r="BL146" s="19" t="s">
        <v>144</v>
      </c>
      <c r="BM146" s="202" t="s">
        <v>1022</v>
      </c>
    </row>
    <row r="147" spans="1:65" s="13" customFormat="1" ht="11.25">
      <c r="B147" s="204"/>
      <c r="C147" s="205"/>
      <c r="D147" s="206" t="s">
        <v>146</v>
      </c>
      <c r="E147" s="207" t="s">
        <v>19</v>
      </c>
      <c r="F147" s="208" t="s">
        <v>1023</v>
      </c>
      <c r="G147" s="205"/>
      <c r="H147" s="209">
        <v>1.38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146</v>
      </c>
      <c r="AU147" s="215" t="s">
        <v>84</v>
      </c>
      <c r="AV147" s="13" t="s">
        <v>84</v>
      </c>
      <c r="AW147" s="13" t="s">
        <v>35</v>
      </c>
      <c r="AX147" s="13" t="s">
        <v>74</v>
      </c>
      <c r="AY147" s="215" t="s">
        <v>138</v>
      </c>
    </row>
    <row r="148" spans="1:65" s="13" customFormat="1" ht="11.25">
      <c r="B148" s="204"/>
      <c r="C148" s="205"/>
      <c r="D148" s="206" t="s">
        <v>146</v>
      </c>
      <c r="E148" s="207" t="s">
        <v>19</v>
      </c>
      <c r="F148" s="208" t="s">
        <v>1024</v>
      </c>
      <c r="G148" s="205"/>
      <c r="H148" s="209">
        <v>9.1999999999999993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146</v>
      </c>
      <c r="AU148" s="215" t="s">
        <v>84</v>
      </c>
      <c r="AV148" s="13" t="s">
        <v>84</v>
      </c>
      <c r="AW148" s="13" t="s">
        <v>35</v>
      </c>
      <c r="AX148" s="13" t="s">
        <v>74</v>
      </c>
      <c r="AY148" s="215" t="s">
        <v>138</v>
      </c>
    </row>
    <row r="149" spans="1:65" s="13" customFormat="1" ht="11.25">
      <c r="B149" s="204"/>
      <c r="C149" s="205"/>
      <c r="D149" s="206" t="s">
        <v>146</v>
      </c>
      <c r="E149" s="207" t="s">
        <v>19</v>
      </c>
      <c r="F149" s="208" t="s">
        <v>1025</v>
      </c>
      <c r="G149" s="205"/>
      <c r="H149" s="209">
        <v>3.68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146</v>
      </c>
      <c r="AU149" s="215" t="s">
        <v>84</v>
      </c>
      <c r="AV149" s="13" t="s">
        <v>84</v>
      </c>
      <c r="AW149" s="13" t="s">
        <v>35</v>
      </c>
      <c r="AX149" s="13" t="s">
        <v>74</v>
      </c>
      <c r="AY149" s="215" t="s">
        <v>138</v>
      </c>
    </row>
    <row r="150" spans="1:65" s="13" customFormat="1" ht="11.25">
      <c r="B150" s="204"/>
      <c r="C150" s="205"/>
      <c r="D150" s="206" t="s">
        <v>146</v>
      </c>
      <c r="E150" s="207" t="s">
        <v>19</v>
      </c>
      <c r="F150" s="208" t="s">
        <v>1026</v>
      </c>
      <c r="G150" s="205"/>
      <c r="H150" s="209">
        <v>3.6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146</v>
      </c>
      <c r="AU150" s="215" t="s">
        <v>84</v>
      </c>
      <c r="AV150" s="13" t="s">
        <v>84</v>
      </c>
      <c r="AW150" s="13" t="s">
        <v>35</v>
      </c>
      <c r="AX150" s="13" t="s">
        <v>74</v>
      </c>
      <c r="AY150" s="215" t="s">
        <v>138</v>
      </c>
    </row>
    <row r="151" spans="1:65" s="14" customFormat="1" ht="11.25">
      <c r="B151" s="216"/>
      <c r="C151" s="217"/>
      <c r="D151" s="206" t="s">
        <v>146</v>
      </c>
      <c r="E151" s="218" t="s">
        <v>19</v>
      </c>
      <c r="F151" s="219" t="s">
        <v>150</v>
      </c>
      <c r="G151" s="217"/>
      <c r="H151" s="220">
        <v>17.86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146</v>
      </c>
      <c r="AU151" s="226" t="s">
        <v>84</v>
      </c>
      <c r="AV151" s="14" t="s">
        <v>144</v>
      </c>
      <c r="AW151" s="14" t="s">
        <v>35</v>
      </c>
      <c r="AX151" s="14" t="s">
        <v>82</v>
      </c>
      <c r="AY151" s="226" t="s">
        <v>138</v>
      </c>
    </row>
    <row r="152" spans="1:65" s="2" customFormat="1" ht="16.5" customHeight="1">
      <c r="A152" s="36"/>
      <c r="B152" s="37"/>
      <c r="C152" s="190" t="s">
        <v>296</v>
      </c>
      <c r="D152" s="190" t="s">
        <v>140</v>
      </c>
      <c r="E152" s="191" t="s">
        <v>1027</v>
      </c>
      <c r="F152" s="192" t="s">
        <v>1028</v>
      </c>
      <c r="G152" s="193" t="s">
        <v>143</v>
      </c>
      <c r="H152" s="194">
        <v>28.15</v>
      </c>
      <c r="I152" s="195"/>
      <c r="J152" s="196">
        <f>ROUND(I152*H152,2)</f>
        <v>0</v>
      </c>
      <c r="K152" s="197"/>
      <c r="L152" s="41"/>
      <c r="M152" s="198" t="s">
        <v>19</v>
      </c>
      <c r="N152" s="199" t="s">
        <v>45</v>
      </c>
      <c r="O152" s="66"/>
      <c r="P152" s="200">
        <f>O152*H152</f>
        <v>0</v>
      </c>
      <c r="Q152" s="200">
        <v>0.1837</v>
      </c>
      <c r="R152" s="200">
        <f>Q152*H152</f>
        <v>5.1711549999999997</v>
      </c>
      <c r="S152" s="200">
        <v>0</v>
      </c>
      <c r="T152" s="20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2" t="s">
        <v>144</v>
      </c>
      <c r="AT152" s="202" t="s">
        <v>140</v>
      </c>
      <c r="AU152" s="202" t="s">
        <v>84</v>
      </c>
      <c r="AY152" s="19" t="s">
        <v>138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9" t="s">
        <v>82</v>
      </c>
      <c r="BK152" s="203">
        <f>ROUND(I152*H152,2)</f>
        <v>0</v>
      </c>
      <c r="BL152" s="19" t="s">
        <v>144</v>
      </c>
      <c r="BM152" s="202" t="s">
        <v>1029</v>
      </c>
    </row>
    <row r="153" spans="1:65" s="13" customFormat="1" ht="11.25">
      <c r="B153" s="204"/>
      <c r="C153" s="205"/>
      <c r="D153" s="206" t="s">
        <v>146</v>
      </c>
      <c r="E153" s="207" t="s">
        <v>19</v>
      </c>
      <c r="F153" s="208" t="s">
        <v>1030</v>
      </c>
      <c r="G153" s="205"/>
      <c r="H153" s="209">
        <v>28.15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146</v>
      </c>
      <c r="AU153" s="215" t="s">
        <v>84</v>
      </c>
      <c r="AV153" s="13" t="s">
        <v>84</v>
      </c>
      <c r="AW153" s="13" t="s">
        <v>35</v>
      </c>
      <c r="AX153" s="13" t="s">
        <v>82</v>
      </c>
      <c r="AY153" s="215" t="s">
        <v>138</v>
      </c>
    </row>
    <row r="154" spans="1:65" s="2" customFormat="1" ht="21.75" customHeight="1">
      <c r="A154" s="36"/>
      <c r="B154" s="37"/>
      <c r="C154" s="190" t="s">
        <v>303</v>
      </c>
      <c r="D154" s="190" t="s">
        <v>140</v>
      </c>
      <c r="E154" s="191" t="s">
        <v>1031</v>
      </c>
      <c r="F154" s="192" t="s">
        <v>1032</v>
      </c>
      <c r="G154" s="193" t="s">
        <v>157</v>
      </c>
      <c r="H154" s="194">
        <v>56.3</v>
      </c>
      <c r="I154" s="195"/>
      <c r="J154" s="196">
        <f>ROUND(I154*H154,2)</f>
        <v>0</v>
      </c>
      <c r="K154" s="197"/>
      <c r="L154" s="41"/>
      <c r="M154" s="198" t="s">
        <v>19</v>
      </c>
      <c r="N154" s="199" t="s">
        <v>45</v>
      </c>
      <c r="O154" s="66"/>
      <c r="P154" s="200">
        <f>O154*H154</f>
        <v>0</v>
      </c>
      <c r="Q154" s="200">
        <v>0.12895000000000001</v>
      </c>
      <c r="R154" s="200">
        <f>Q154*H154</f>
        <v>7.2598850000000006</v>
      </c>
      <c r="S154" s="200">
        <v>0</v>
      </c>
      <c r="T154" s="20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144</v>
      </c>
      <c r="AT154" s="202" t="s">
        <v>140</v>
      </c>
      <c r="AU154" s="202" t="s">
        <v>84</v>
      </c>
      <c r="AY154" s="19" t="s">
        <v>138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9" t="s">
        <v>82</v>
      </c>
      <c r="BK154" s="203">
        <f>ROUND(I154*H154,2)</f>
        <v>0</v>
      </c>
      <c r="BL154" s="19" t="s">
        <v>144</v>
      </c>
      <c r="BM154" s="202" t="s">
        <v>1033</v>
      </c>
    </row>
    <row r="155" spans="1:65" s="13" customFormat="1" ht="11.25">
      <c r="B155" s="204"/>
      <c r="C155" s="205"/>
      <c r="D155" s="206" t="s">
        <v>146</v>
      </c>
      <c r="E155" s="207" t="s">
        <v>19</v>
      </c>
      <c r="F155" s="208" t="s">
        <v>1034</v>
      </c>
      <c r="G155" s="205"/>
      <c r="H155" s="209">
        <v>56.3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146</v>
      </c>
      <c r="AU155" s="215" t="s">
        <v>84</v>
      </c>
      <c r="AV155" s="13" t="s">
        <v>84</v>
      </c>
      <c r="AW155" s="13" t="s">
        <v>35</v>
      </c>
      <c r="AX155" s="13" t="s">
        <v>82</v>
      </c>
      <c r="AY155" s="215" t="s">
        <v>138</v>
      </c>
    </row>
    <row r="156" spans="1:65" s="12" customFormat="1" ht="22.9" customHeight="1">
      <c r="B156" s="174"/>
      <c r="C156" s="175"/>
      <c r="D156" s="176" t="s">
        <v>73</v>
      </c>
      <c r="E156" s="188" t="s">
        <v>176</v>
      </c>
      <c r="F156" s="188" t="s">
        <v>1035</v>
      </c>
      <c r="G156" s="175"/>
      <c r="H156" s="175"/>
      <c r="I156" s="178"/>
      <c r="J156" s="189">
        <f>BK156</f>
        <v>0</v>
      </c>
      <c r="K156" s="175"/>
      <c r="L156" s="180"/>
      <c r="M156" s="181"/>
      <c r="N156" s="182"/>
      <c r="O156" s="182"/>
      <c r="P156" s="183">
        <f>SUM(P157:P167)</f>
        <v>0</v>
      </c>
      <c r="Q156" s="182"/>
      <c r="R156" s="183">
        <f>SUM(R157:R167)</f>
        <v>2.0581399999999999</v>
      </c>
      <c r="S156" s="182"/>
      <c r="T156" s="184">
        <f>SUM(T157:T167)</f>
        <v>0</v>
      </c>
      <c r="AR156" s="185" t="s">
        <v>82</v>
      </c>
      <c r="AT156" s="186" t="s">
        <v>73</v>
      </c>
      <c r="AU156" s="186" t="s">
        <v>82</v>
      </c>
      <c r="AY156" s="185" t="s">
        <v>138</v>
      </c>
      <c r="BK156" s="187">
        <f>SUM(BK157:BK167)</f>
        <v>0</v>
      </c>
    </row>
    <row r="157" spans="1:65" s="2" customFormat="1" ht="21.75" customHeight="1">
      <c r="A157" s="36"/>
      <c r="B157" s="37"/>
      <c r="C157" s="190" t="s">
        <v>307</v>
      </c>
      <c r="D157" s="190" t="s">
        <v>140</v>
      </c>
      <c r="E157" s="191" t="s">
        <v>1036</v>
      </c>
      <c r="F157" s="192" t="s">
        <v>1037</v>
      </c>
      <c r="G157" s="193" t="s">
        <v>157</v>
      </c>
      <c r="H157" s="194">
        <v>100</v>
      </c>
      <c r="I157" s="195"/>
      <c r="J157" s="196">
        <f>ROUND(I157*H157,2)</f>
        <v>0</v>
      </c>
      <c r="K157" s="197"/>
      <c r="L157" s="41"/>
      <c r="M157" s="198" t="s">
        <v>19</v>
      </c>
      <c r="N157" s="199" t="s">
        <v>45</v>
      </c>
      <c r="O157" s="66"/>
      <c r="P157" s="200">
        <f>O157*H157</f>
        <v>0</v>
      </c>
      <c r="Q157" s="200">
        <v>1.0000000000000001E-5</v>
      </c>
      <c r="R157" s="200">
        <f>Q157*H157</f>
        <v>1E-3</v>
      </c>
      <c r="S157" s="200">
        <v>0</v>
      </c>
      <c r="T157" s="20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2" t="s">
        <v>144</v>
      </c>
      <c r="AT157" s="202" t="s">
        <v>140</v>
      </c>
      <c r="AU157" s="202" t="s">
        <v>84</v>
      </c>
      <c r="AY157" s="19" t="s">
        <v>138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9" t="s">
        <v>82</v>
      </c>
      <c r="BK157" s="203">
        <f>ROUND(I157*H157,2)</f>
        <v>0</v>
      </c>
      <c r="BL157" s="19" t="s">
        <v>144</v>
      </c>
      <c r="BM157" s="202" t="s">
        <v>1038</v>
      </c>
    </row>
    <row r="158" spans="1:65" s="13" customFormat="1" ht="11.25">
      <c r="B158" s="204"/>
      <c r="C158" s="205"/>
      <c r="D158" s="206" t="s">
        <v>146</v>
      </c>
      <c r="E158" s="207" t="s">
        <v>19</v>
      </c>
      <c r="F158" s="208" t="s">
        <v>1039</v>
      </c>
      <c r="G158" s="205"/>
      <c r="H158" s="209">
        <v>44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146</v>
      </c>
      <c r="AU158" s="215" t="s">
        <v>84</v>
      </c>
      <c r="AV158" s="13" t="s">
        <v>84</v>
      </c>
      <c r="AW158" s="13" t="s">
        <v>35</v>
      </c>
      <c r="AX158" s="13" t="s">
        <v>74</v>
      </c>
      <c r="AY158" s="215" t="s">
        <v>138</v>
      </c>
    </row>
    <row r="159" spans="1:65" s="13" customFormat="1" ht="11.25">
      <c r="B159" s="204"/>
      <c r="C159" s="205"/>
      <c r="D159" s="206" t="s">
        <v>146</v>
      </c>
      <c r="E159" s="207" t="s">
        <v>19</v>
      </c>
      <c r="F159" s="208" t="s">
        <v>1040</v>
      </c>
      <c r="G159" s="205"/>
      <c r="H159" s="209">
        <v>11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146</v>
      </c>
      <c r="AU159" s="215" t="s">
        <v>84</v>
      </c>
      <c r="AV159" s="13" t="s">
        <v>84</v>
      </c>
      <c r="AW159" s="13" t="s">
        <v>35</v>
      </c>
      <c r="AX159" s="13" t="s">
        <v>74</v>
      </c>
      <c r="AY159" s="215" t="s">
        <v>138</v>
      </c>
    </row>
    <row r="160" spans="1:65" s="13" customFormat="1" ht="11.25">
      <c r="B160" s="204"/>
      <c r="C160" s="205"/>
      <c r="D160" s="206" t="s">
        <v>146</v>
      </c>
      <c r="E160" s="207" t="s">
        <v>19</v>
      </c>
      <c r="F160" s="208" t="s">
        <v>1041</v>
      </c>
      <c r="G160" s="205"/>
      <c r="H160" s="209">
        <v>41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146</v>
      </c>
      <c r="AU160" s="215" t="s">
        <v>84</v>
      </c>
      <c r="AV160" s="13" t="s">
        <v>84</v>
      </c>
      <c r="AW160" s="13" t="s">
        <v>35</v>
      </c>
      <c r="AX160" s="13" t="s">
        <v>74</v>
      </c>
      <c r="AY160" s="215" t="s">
        <v>138</v>
      </c>
    </row>
    <row r="161" spans="1:65" s="13" customFormat="1" ht="11.25">
      <c r="B161" s="204"/>
      <c r="C161" s="205"/>
      <c r="D161" s="206" t="s">
        <v>146</v>
      </c>
      <c r="E161" s="207" t="s">
        <v>19</v>
      </c>
      <c r="F161" s="208" t="s">
        <v>144</v>
      </c>
      <c r="G161" s="205"/>
      <c r="H161" s="209">
        <v>4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146</v>
      </c>
      <c r="AU161" s="215" t="s">
        <v>84</v>
      </c>
      <c r="AV161" s="13" t="s">
        <v>84</v>
      </c>
      <c r="AW161" s="13" t="s">
        <v>35</v>
      </c>
      <c r="AX161" s="13" t="s">
        <v>74</v>
      </c>
      <c r="AY161" s="215" t="s">
        <v>138</v>
      </c>
    </row>
    <row r="162" spans="1:65" s="14" customFormat="1" ht="11.25">
      <c r="B162" s="216"/>
      <c r="C162" s="217"/>
      <c r="D162" s="206" t="s">
        <v>146</v>
      </c>
      <c r="E162" s="218" t="s">
        <v>19</v>
      </c>
      <c r="F162" s="219" t="s">
        <v>150</v>
      </c>
      <c r="G162" s="217"/>
      <c r="H162" s="220">
        <v>100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146</v>
      </c>
      <c r="AU162" s="226" t="s">
        <v>84</v>
      </c>
      <c r="AV162" s="14" t="s">
        <v>144</v>
      </c>
      <c r="AW162" s="14" t="s">
        <v>35</v>
      </c>
      <c r="AX162" s="14" t="s">
        <v>82</v>
      </c>
      <c r="AY162" s="226" t="s">
        <v>138</v>
      </c>
    </row>
    <row r="163" spans="1:65" s="2" customFormat="1" ht="21.75" customHeight="1">
      <c r="A163" s="36"/>
      <c r="B163" s="37"/>
      <c r="C163" s="190" t="s">
        <v>312</v>
      </c>
      <c r="D163" s="190" t="s">
        <v>140</v>
      </c>
      <c r="E163" s="191" t="s">
        <v>1042</v>
      </c>
      <c r="F163" s="192" t="s">
        <v>1043</v>
      </c>
      <c r="G163" s="193" t="s">
        <v>157</v>
      </c>
      <c r="H163" s="194">
        <v>6</v>
      </c>
      <c r="I163" s="195"/>
      <c r="J163" s="196">
        <f>ROUND(I163*H163,2)</f>
        <v>0</v>
      </c>
      <c r="K163" s="197"/>
      <c r="L163" s="41"/>
      <c r="M163" s="198" t="s">
        <v>19</v>
      </c>
      <c r="N163" s="199" t="s">
        <v>45</v>
      </c>
      <c r="O163" s="66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2" t="s">
        <v>144</v>
      </c>
      <c r="AT163" s="202" t="s">
        <v>140</v>
      </c>
      <c r="AU163" s="202" t="s">
        <v>84</v>
      </c>
      <c r="AY163" s="19" t="s">
        <v>138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9" t="s">
        <v>82</v>
      </c>
      <c r="BK163" s="203">
        <f>ROUND(I163*H163,2)</f>
        <v>0</v>
      </c>
      <c r="BL163" s="19" t="s">
        <v>144</v>
      </c>
      <c r="BM163" s="202" t="s">
        <v>1044</v>
      </c>
    </row>
    <row r="164" spans="1:65" s="2" customFormat="1" ht="21.75" customHeight="1">
      <c r="A164" s="36"/>
      <c r="B164" s="37"/>
      <c r="C164" s="190" t="s">
        <v>318</v>
      </c>
      <c r="D164" s="190" t="s">
        <v>140</v>
      </c>
      <c r="E164" s="191" t="s">
        <v>1045</v>
      </c>
      <c r="F164" s="192" t="s">
        <v>1046</v>
      </c>
      <c r="G164" s="193" t="s">
        <v>157</v>
      </c>
      <c r="H164" s="194">
        <v>6</v>
      </c>
      <c r="I164" s="195"/>
      <c r="J164" s="196">
        <f>ROUND(I164*H164,2)</f>
        <v>0</v>
      </c>
      <c r="K164" s="197"/>
      <c r="L164" s="41"/>
      <c r="M164" s="198" t="s">
        <v>19</v>
      </c>
      <c r="N164" s="199" t="s">
        <v>45</v>
      </c>
      <c r="O164" s="66"/>
      <c r="P164" s="200">
        <f>O164*H164</f>
        <v>0</v>
      </c>
      <c r="Q164" s="200">
        <v>1.0000000000000001E-5</v>
      </c>
      <c r="R164" s="200">
        <f>Q164*H164</f>
        <v>6.0000000000000008E-5</v>
      </c>
      <c r="S164" s="200">
        <v>0</v>
      </c>
      <c r="T164" s="20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2" t="s">
        <v>144</v>
      </c>
      <c r="AT164" s="202" t="s">
        <v>140</v>
      </c>
      <c r="AU164" s="202" t="s">
        <v>84</v>
      </c>
      <c r="AY164" s="19" t="s">
        <v>138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9" t="s">
        <v>82</v>
      </c>
      <c r="BK164" s="203">
        <f>ROUND(I164*H164,2)</f>
        <v>0</v>
      </c>
      <c r="BL164" s="19" t="s">
        <v>144</v>
      </c>
      <c r="BM164" s="202" t="s">
        <v>1047</v>
      </c>
    </row>
    <row r="165" spans="1:65" s="2" customFormat="1" ht="21.75" customHeight="1">
      <c r="A165" s="36"/>
      <c r="B165" s="37"/>
      <c r="C165" s="190" t="s">
        <v>323</v>
      </c>
      <c r="D165" s="190" t="s">
        <v>140</v>
      </c>
      <c r="E165" s="191" t="s">
        <v>1048</v>
      </c>
      <c r="F165" s="192" t="s">
        <v>1049</v>
      </c>
      <c r="G165" s="193" t="s">
        <v>239</v>
      </c>
      <c r="H165" s="194">
        <v>1</v>
      </c>
      <c r="I165" s="195"/>
      <c r="J165" s="196">
        <f>ROUND(I165*H165,2)</f>
        <v>0</v>
      </c>
      <c r="K165" s="197"/>
      <c r="L165" s="41"/>
      <c r="M165" s="198" t="s">
        <v>19</v>
      </c>
      <c r="N165" s="199" t="s">
        <v>45</v>
      </c>
      <c r="O165" s="66"/>
      <c r="P165" s="200">
        <f>O165*H165</f>
        <v>0</v>
      </c>
      <c r="Q165" s="200">
        <v>1.90802</v>
      </c>
      <c r="R165" s="200">
        <f>Q165*H165</f>
        <v>1.90802</v>
      </c>
      <c r="S165" s="200">
        <v>0</v>
      </c>
      <c r="T165" s="20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2" t="s">
        <v>144</v>
      </c>
      <c r="AT165" s="202" t="s">
        <v>140</v>
      </c>
      <c r="AU165" s="202" t="s">
        <v>84</v>
      </c>
      <c r="AY165" s="19" t="s">
        <v>138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9" t="s">
        <v>82</v>
      </c>
      <c r="BK165" s="203">
        <f>ROUND(I165*H165,2)</f>
        <v>0</v>
      </c>
      <c r="BL165" s="19" t="s">
        <v>144</v>
      </c>
      <c r="BM165" s="202" t="s">
        <v>1050</v>
      </c>
    </row>
    <row r="166" spans="1:65" s="2" customFormat="1" ht="16.5" customHeight="1">
      <c r="A166" s="36"/>
      <c r="B166" s="37"/>
      <c r="C166" s="227" t="s">
        <v>329</v>
      </c>
      <c r="D166" s="227" t="s">
        <v>173</v>
      </c>
      <c r="E166" s="228" t="s">
        <v>1051</v>
      </c>
      <c r="F166" s="229" t="s">
        <v>1052</v>
      </c>
      <c r="G166" s="230" t="s">
        <v>239</v>
      </c>
      <c r="H166" s="231">
        <v>1</v>
      </c>
      <c r="I166" s="232"/>
      <c r="J166" s="233">
        <f>ROUND(I166*H166,2)</f>
        <v>0</v>
      </c>
      <c r="K166" s="234"/>
      <c r="L166" s="235"/>
      <c r="M166" s="236" t="s">
        <v>19</v>
      </c>
      <c r="N166" s="237" t="s">
        <v>45</v>
      </c>
      <c r="O166" s="66"/>
      <c r="P166" s="200">
        <f>O166*H166</f>
        <v>0</v>
      </c>
      <c r="Q166" s="200">
        <v>9.5000000000000001E-2</v>
      </c>
      <c r="R166" s="200">
        <f>Q166*H166</f>
        <v>9.5000000000000001E-2</v>
      </c>
      <c r="S166" s="200">
        <v>0</v>
      </c>
      <c r="T166" s="20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2" t="s">
        <v>176</v>
      </c>
      <c r="AT166" s="202" t="s">
        <v>173</v>
      </c>
      <c r="AU166" s="202" t="s">
        <v>84</v>
      </c>
      <c r="AY166" s="19" t="s">
        <v>138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9" t="s">
        <v>82</v>
      </c>
      <c r="BK166" s="203">
        <f>ROUND(I166*H166,2)</f>
        <v>0</v>
      </c>
      <c r="BL166" s="19" t="s">
        <v>144</v>
      </c>
      <c r="BM166" s="202" t="s">
        <v>1053</v>
      </c>
    </row>
    <row r="167" spans="1:65" s="2" customFormat="1" ht="21.75" customHeight="1">
      <c r="A167" s="36"/>
      <c r="B167" s="37"/>
      <c r="C167" s="190" t="s">
        <v>334</v>
      </c>
      <c r="D167" s="190" t="s">
        <v>140</v>
      </c>
      <c r="E167" s="191" t="s">
        <v>1054</v>
      </c>
      <c r="F167" s="192" t="s">
        <v>1055</v>
      </c>
      <c r="G167" s="193" t="s">
        <v>239</v>
      </c>
      <c r="H167" s="194">
        <v>1</v>
      </c>
      <c r="I167" s="195"/>
      <c r="J167" s="196">
        <f>ROUND(I167*H167,2)</f>
        <v>0</v>
      </c>
      <c r="K167" s="197"/>
      <c r="L167" s="41"/>
      <c r="M167" s="198" t="s">
        <v>19</v>
      </c>
      <c r="N167" s="199" t="s">
        <v>45</v>
      </c>
      <c r="O167" s="66"/>
      <c r="P167" s="200">
        <f>O167*H167</f>
        <v>0</v>
      </c>
      <c r="Q167" s="200">
        <v>5.4059999999999997E-2</v>
      </c>
      <c r="R167" s="200">
        <f>Q167*H167</f>
        <v>5.4059999999999997E-2</v>
      </c>
      <c r="S167" s="200">
        <v>0</v>
      </c>
      <c r="T167" s="20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2" t="s">
        <v>144</v>
      </c>
      <c r="AT167" s="202" t="s">
        <v>140</v>
      </c>
      <c r="AU167" s="202" t="s">
        <v>84</v>
      </c>
      <c r="AY167" s="19" t="s">
        <v>138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9" t="s">
        <v>82</v>
      </c>
      <c r="BK167" s="203">
        <f>ROUND(I167*H167,2)</f>
        <v>0</v>
      </c>
      <c r="BL167" s="19" t="s">
        <v>144</v>
      </c>
      <c r="BM167" s="202" t="s">
        <v>1056</v>
      </c>
    </row>
    <row r="168" spans="1:65" s="12" customFormat="1" ht="22.9" customHeight="1">
      <c r="B168" s="174"/>
      <c r="C168" s="175"/>
      <c r="D168" s="176" t="s">
        <v>73</v>
      </c>
      <c r="E168" s="188" t="s">
        <v>184</v>
      </c>
      <c r="F168" s="188" t="s">
        <v>185</v>
      </c>
      <c r="G168" s="175"/>
      <c r="H168" s="175"/>
      <c r="I168" s="178"/>
      <c r="J168" s="189">
        <f>BK168</f>
        <v>0</v>
      </c>
      <c r="K168" s="175"/>
      <c r="L168" s="180"/>
      <c r="M168" s="181"/>
      <c r="N168" s="182"/>
      <c r="O168" s="182"/>
      <c r="P168" s="183">
        <f>SUM(P169:P194)</f>
        <v>0</v>
      </c>
      <c r="Q168" s="182"/>
      <c r="R168" s="183">
        <f>SUM(R169:R194)</f>
        <v>4.1927849999999998</v>
      </c>
      <c r="S168" s="182"/>
      <c r="T168" s="184">
        <f>SUM(T169:T194)</f>
        <v>124.24288</v>
      </c>
      <c r="AR168" s="185" t="s">
        <v>82</v>
      </c>
      <c r="AT168" s="186" t="s">
        <v>73</v>
      </c>
      <c r="AU168" s="186" t="s">
        <v>82</v>
      </c>
      <c r="AY168" s="185" t="s">
        <v>138</v>
      </c>
      <c r="BK168" s="187">
        <f>SUM(BK169:BK194)</f>
        <v>0</v>
      </c>
    </row>
    <row r="169" spans="1:65" s="2" customFormat="1" ht="21.75" customHeight="1">
      <c r="A169" s="36"/>
      <c r="B169" s="37"/>
      <c r="C169" s="190" t="s">
        <v>339</v>
      </c>
      <c r="D169" s="190" t="s">
        <v>140</v>
      </c>
      <c r="E169" s="191" t="s">
        <v>1057</v>
      </c>
      <c r="F169" s="192" t="s">
        <v>1058</v>
      </c>
      <c r="G169" s="193" t="s">
        <v>157</v>
      </c>
      <c r="H169" s="194">
        <v>26.5</v>
      </c>
      <c r="I169" s="195"/>
      <c r="J169" s="196">
        <f>ROUND(I169*H169,2)</f>
        <v>0</v>
      </c>
      <c r="K169" s="197"/>
      <c r="L169" s="41"/>
      <c r="M169" s="198" t="s">
        <v>19</v>
      </c>
      <c r="N169" s="199" t="s">
        <v>45</v>
      </c>
      <c r="O169" s="66"/>
      <c r="P169" s="200">
        <f>O169*H169</f>
        <v>0</v>
      </c>
      <c r="Q169" s="200">
        <v>0.1295</v>
      </c>
      <c r="R169" s="200">
        <f>Q169*H169</f>
        <v>3.4317500000000001</v>
      </c>
      <c r="S169" s="200">
        <v>0</v>
      </c>
      <c r="T169" s="20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2" t="s">
        <v>144</v>
      </c>
      <c r="AT169" s="202" t="s">
        <v>140</v>
      </c>
      <c r="AU169" s="202" t="s">
        <v>84</v>
      </c>
      <c r="AY169" s="19" t="s">
        <v>138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9" t="s">
        <v>82</v>
      </c>
      <c r="BK169" s="203">
        <f>ROUND(I169*H169,2)</f>
        <v>0</v>
      </c>
      <c r="BL169" s="19" t="s">
        <v>144</v>
      </c>
      <c r="BM169" s="202" t="s">
        <v>1059</v>
      </c>
    </row>
    <row r="170" spans="1:65" s="13" customFormat="1" ht="11.25">
      <c r="B170" s="204"/>
      <c r="C170" s="205"/>
      <c r="D170" s="206" t="s">
        <v>146</v>
      </c>
      <c r="E170" s="207" t="s">
        <v>19</v>
      </c>
      <c r="F170" s="208" t="s">
        <v>1060</v>
      </c>
      <c r="G170" s="205"/>
      <c r="H170" s="209">
        <v>26.5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146</v>
      </c>
      <c r="AU170" s="215" t="s">
        <v>84</v>
      </c>
      <c r="AV170" s="13" t="s">
        <v>84</v>
      </c>
      <c r="AW170" s="13" t="s">
        <v>35</v>
      </c>
      <c r="AX170" s="13" t="s">
        <v>82</v>
      </c>
      <c r="AY170" s="215" t="s">
        <v>138</v>
      </c>
    </row>
    <row r="171" spans="1:65" s="2" customFormat="1" ht="16.5" customHeight="1">
      <c r="A171" s="36"/>
      <c r="B171" s="37"/>
      <c r="C171" s="227" t="s">
        <v>344</v>
      </c>
      <c r="D171" s="227" t="s">
        <v>173</v>
      </c>
      <c r="E171" s="228" t="s">
        <v>190</v>
      </c>
      <c r="F171" s="229" t="s">
        <v>191</v>
      </c>
      <c r="G171" s="230" t="s">
        <v>157</v>
      </c>
      <c r="H171" s="231">
        <v>26.5</v>
      </c>
      <c r="I171" s="232"/>
      <c r="J171" s="233">
        <f>ROUND(I171*H171,2)</f>
        <v>0</v>
      </c>
      <c r="K171" s="234"/>
      <c r="L171" s="235"/>
      <c r="M171" s="236" t="s">
        <v>19</v>
      </c>
      <c r="N171" s="237" t="s">
        <v>45</v>
      </c>
      <c r="O171" s="66"/>
      <c r="P171" s="200">
        <f>O171*H171</f>
        <v>0</v>
      </c>
      <c r="Q171" s="200">
        <v>2.8000000000000001E-2</v>
      </c>
      <c r="R171" s="200">
        <f>Q171*H171</f>
        <v>0.74199999999999999</v>
      </c>
      <c r="S171" s="200">
        <v>0</v>
      </c>
      <c r="T171" s="20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2" t="s">
        <v>176</v>
      </c>
      <c r="AT171" s="202" t="s">
        <v>173</v>
      </c>
      <c r="AU171" s="202" t="s">
        <v>84</v>
      </c>
      <c r="AY171" s="19" t="s">
        <v>138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9" t="s">
        <v>82</v>
      </c>
      <c r="BK171" s="203">
        <f>ROUND(I171*H171,2)</f>
        <v>0</v>
      </c>
      <c r="BL171" s="19" t="s">
        <v>144</v>
      </c>
      <c r="BM171" s="202" t="s">
        <v>1061</v>
      </c>
    </row>
    <row r="172" spans="1:65" s="2" customFormat="1" ht="16.5" customHeight="1">
      <c r="A172" s="36"/>
      <c r="B172" s="37"/>
      <c r="C172" s="190" t="s">
        <v>350</v>
      </c>
      <c r="D172" s="190" t="s">
        <v>140</v>
      </c>
      <c r="E172" s="191" t="s">
        <v>1062</v>
      </c>
      <c r="F172" s="192" t="s">
        <v>1063</v>
      </c>
      <c r="G172" s="193" t="s">
        <v>143</v>
      </c>
      <c r="H172" s="194">
        <v>40.5</v>
      </c>
      <c r="I172" s="195"/>
      <c r="J172" s="196">
        <f>ROUND(I172*H172,2)</f>
        <v>0</v>
      </c>
      <c r="K172" s="197"/>
      <c r="L172" s="41"/>
      <c r="M172" s="198" t="s">
        <v>19</v>
      </c>
      <c r="N172" s="199" t="s">
        <v>45</v>
      </c>
      <c r="O172" s="66"/>
      <c r="P172" s="200">
        <f>O172*H172</f>
        <v>0</v>
      </c>
      <c r="Q172" s="200">
        <v>4.6999999999999999E-4</v>
      </c>
      <c r="R172" s="200">
        <f>Q172*H172</f>
        <v>1.9035E-2</v>
      </c>
      <c r="S172" s="200">
        <v>0</v>
      </c>
      <c r="T172" s="20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2" t="s">
        <v>144</v>
      </c>
      <c r="AT172" s="202" t="s">
        <v>140</v>
      </c>
      <c r="AU172" s="202" t="s">
        <v>84</v>
      </c>
      <c r="AY172" s="19" t="s">
        <v>138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9" t="s">
        <v>82</v>
      </c>
      <c r="BK172" s="203">
        <f>ROUND(I172*H172,2)</f>
        <v>0</v>
      </c>
      <c r="BL172" s="19" t="s">
        <v>144</v>
      </c>
      <c r="BM172" s="202" t="s">
        <v>1064</v>
      </c>
    </row>
    <row r="173" spans="1:65" s="13" customFormat="1" ht="11.25">
      <c r="B173" s="204"/>
      <c r="C173" s="205"/>
      <c r="D173" s="206" t="s">
        <v>146</v>
      </c>
      <c r="E173" s="207" t="s">
        <v>19</v>
      </c>
      <c r="F173" s="208" t="s">
        <v>1065</v>
      </c>
      <c r="G173" s="205"/>
      <c r="H173" s="209">
        <v>28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146</v>
      </c>
      <c r="AU173" s="215" t="s">
        <v>84</v>
      </c>
      <c r="AV173" s="13" t="s">
        <v>84</v>
      </c>
      <c r="AW173" s="13" t="s">
        <v>35</v>
      </c>
      <c r="AX173" s="13" t="s">
        <v>74</v>
      </c>
      <c r="AY173" s="215" t="s">
        <v>138</v>
      </c>
    </row>
    <row r="174" spans="1:65" s="13" customFormat="1" ht="11.25">
      <c r="B174" s="204"/>
      <c r="C174" s="205"/>
      <c r="D174" s="206" t="s">
        <v>146</v>
      </c>
      <c r="E174" s="207" t="s">
        <v>19</v>
      </c>
      <c r="F174" s="208" t="s">
        <v>1066</v>
      </c>
      <c r="G174" s="205"/>
      <c r="H174" s="209">
        <v>12.5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146</v>
      </c>
      <c r="AU174" s="215" t="s">
        <v>84</v>
      </c>
      <c r="AV174" s="13" t="s">
        <v>84</v>
      </c>
      <c r="AW174" s="13" t="s">
        <v>35</v>
      </c>
      <c r="AX174" s="13" t="s">
        <v>74</v>
      </c>
      <c r="AY174" s="215" t="s">
        <v>138</v>
      </c>
    </row>
    <row r="175" spans="1:65" s="14" customFormat="1" ht="11.25">
      <c r="B175" s="216"/>
      <c r="C175" s="217"/>
      <c r="D175" s="206" t="s">
        <v>146</v>
      </c>
      <c r="E175" s="218" t="s">
        <v>19</v>
      </c>
      <c r="F175" s="219" t="s">
        <v>150</v>
      </c>
      <c r="G175" s="217"/>
      <c r="H175" s="220">
        <v>40.5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146</v>
      </c>
      <c r="AU175" s="226" t="s">
        <v>84</v>
      </c>
      <c r="AV175" s="14" t="s">
        <v>144</v>
      </c>
      <c r="AW175" s="14" t="s">
        <v>35</v>
      </c>
      <c r="AX175" s="14" t="s">
        <v>82</v>
      </c>
      <c r="AY175" s="226" t="s">
        <v>138</v>
      </c>
    </row>
    <row r="176" spans="1:65" s="2" customFormat="1" ht="16.5" customHeight="1">
      <c r="A176" s="36"/>
      <c r="B176" s="37"/>
      <c r="C176" s="190" t="s">
        <v>356</v>
      </c>
      <c r="D176" s="190" t="s">
        <v>140</v>
      </c>
      <c r="E176" s="191" t="s">
        <v>1067</v>
      </c>
      <c r="F176" s="192" t="s">
        <v>1068</v>
      </c>
      <c r="G176" s="193" t="s">
        <v>204</v>
      </c>
      <c r="H176" s="194">
        <v>14.8</v>
      </c>
      <c r="I176" s="195"/>
      <c r="J176" s="196">
        <f>ROUND(I176*H176,2)</f>
        <v>0</v>
      </c>
      <c r="K176" s="197"/>
      <c r="L176" s="41"/>
      <c r="M176" s="198" t="s">
        <v>19</v>
      </c>
      <c r="N176" s="199" t="s">
        <v>45</v>
      </c>
      <c r="O176" s="66"/>
      <c r="P176" s="200">
        <f>O176*H176</f>
        <v>0</v>
      </c>
      <c r="Q176" s="200">
        <v>0</v>
      </c>
      <c r="R176" s="200">
        <f>Q176*H176</f>
        <v>0</v>
      </c>
      <c r="S176" s="200">
        <v>2.2000000000000002</v>
      </c>
      <c r="T176" s="201">
        <f>S176*H176</f>
        <v>32.56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2" t="s">
        <v>144</v>
      </c>
      <c r="AT176" s="202" t="s">
        <v>140</v>
      </c>
      <c r="AU176" s="202" t="s">
        <v>84</v>
      </c>
      <c r="AY176" s="19" t="s">
        <v>138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9" t="s">
        <v>82</v>
      </c>
      <c r="BK176" s="203">
        <f>ROUND(I176*H176,2)</f>
        <v>0</v>
      </c>
      <c r="BL176" s="19" t="s">
        <v>144</v>
      </c>
      <c r="BM176" s="202" t="s">
        <v>1069</v>
      </c>
    </row>
    <row r="177" spans="1:65" s="13" customFormat="1" ht="11.25">
      <c r="B177" s="204"/>
      <c r="C177" s="205"/>
      <c r="D177" s="206" t="s">
        <v>146</v>
      </c>
      <c r="E177" s="207" t="s">
        <v>19</v>
      </c>
      <c r="F177" s="208" t="s">
        <v>1070</v>
      </c>
      <c r="G177" s="205"/>
      <c r="H177" s="209">
        <v>14.8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146</v>
      </c>
      <c r="AU177" s="215" t="s">
        <v>84</v>
      </c>
      <c r="AV177" s="13" t="s">
        <v>84</v>
      </c>
      <c r="AW177" s="13" t="s">
        <v>35</v>
      </c>
      <c r="AX177" s="13" t="s">
        <v>82</v>
      </c>
      <c r="AY177" s="215" t="s">
        <v>138</v>
      </c>
    </row>
    <row r="178" spans="1:65" s="2" customFormat="1" ht="16.5" customHeight="1">
      <c r="A178" s="36"/>
      <c r="B178" s="37"/>
      <c r="C178" s="190" t="s">
        <v>360</v>
      </c>
      <c r="D178" s="190" t="s">
        <v>140</v>
      </c>
      <c r="E178" s="191" t="s">
        <v>202</v>
      </c>
      <c r="F178" s="192" t="s">
        <v>203</v>
      </c>
      <c r="G178" s="193" t="s">
        <v>204</v>
      </c>
      <c r="H178" s="194">
        <v>6.75</v>
      </c>
      <c r="I178" s="195"/>
      <c r="J178" s="196">
        <f>ROUND(I178*H178,2)</f>
        <v>0</v>
      </c>
      <c r="K178" s="197"/>
      <c r="L178" s="41"/>
      <c r="M178" s="198" t="s">
        <v>19</v>
      </c>
      <c r="N178" s="199" t="s">
        <v>45</v>
      </c>
      <c r="O178" s="66"/>
      <c r="P178" s="200">
        <f>O178*H178</f>
        <v>0</v>
      </c>
      <c r="Q178" s="200">
        <v>0</v>
      </c>
      <c r="R178" s="200">
        <f>Q178*H178</f>
        <v>0</v>
      </c>
      <c r="S178" s="200">
        <v>2</v>
      </c>
      <c r="T178" s="201">
        <f>S178*H178</f>
        <v>13.5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2" t="s">
        <v>144</v>
      </c>
      <c r="AT178" s="202" t="s">
        <v>140</v>
      </c>
      <c r="AU178" s="202" t="s">
        <v>84</v>
      </c>
      <c r="AY178" s="19" t="s">
        <v>138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9" t="s">
        <v>82</v>
      </c>
      <c r="BK178" s="203">
        <f>ROUND(I178*H178,2)</f>
        <v>0</v>
      </c>
      <c r="BL178" s="19" t="s">
        <v>144</v>
      </c>
      <c r="BM178" s="202" t="s">
        <v>1071</v>
      </c>
    </row>
    <row r="179" spans="1:65" s="13" customFormat="1" ht="11.25">
      <c r="B179" s="204"/>
      <c r="C179" s="205"/>
      <c r="D179" s="206" t="s">
        <v>146</v>
      </c>
      <c r="E179" s="207" t="s">
        <v>19</v>
      </c>
      <c r="F179" s="208" t="s">
        <v>1072</v>
      </c>
      <c r="G179" s="205"/>
      <c r="H179" s="209">
        <v>2.25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146</v>
      </c>
      <c r="AU179" s="215" t="s">
        <v>84</v>
      </c>
      <c r="AV179" s="13" t="s">
        <v>84</v>
      </c>
      <c r="AW179" s="13" t="s">
        <v>35</v>
      </c>
      <c r="AX179" s="13" t="s">
        <v>74</v>
      </c>
      <c r="AY179" s="215" t="s">
        <v>138</v>
      </c>
    </row>
    <row r="180" spans="1:65" s="13" customFormat="1" ht="11.25">
      <c r="B180" s="204"/>
      <c r="C180" s="205"/>
      <c r="D180" s="206" t="s">
        <v>146</v>
      </c>
      <c r="E180" s="207" t="s">
        <v>19</v>
      </c>
      <c r="F180" s="208" t="s">
        <v>1073</v>
      </c>
      <c r="G180" s="205"/>
      <c r="H180" s="209">
        <v>4.5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146</v>
      </c>
      <c r="AU180" s="215" t="s">
        <v>84</v>
      </c>
      <c r="AV180" s="13" t="s">
        <v>84</v>
      </c>
      <c r="AW180" s="13" t="s">
        <v>35</v>
      </c>
      <c r="AX180" s="13" t="s">
        <v>74</v>
      </c>
      <c r="AY180" s="215" t="s">
        <v>138</v>
      </c>
    </row>
    <row r="181" spans="1:65" s="14" customFormat="1" ht="11.25">
      <c r="B181" s="216"/>
      <c r="C181" s="217"/>
      <c r="D181" s="206" t="s">
        <v>146</v>
      </c>
      <c r="E181" s="218" t="s">
        <v>19</v>
      </c>
      <c r="F181" s="219" t="s">
        <v>150</v>
      </c>
      <c r="G181" s="217"/>
      <c r="H181" s="220">
        <v>6.75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146</v>
      </c>
      <c r="AU181" s="226" t="s">
        <v>84</v>
      </c>
      <c r="AV181" s="14" t="s">
        <v>144</v>
      </c>
      <c r="AW181" s="14" t="s">
        <v>35</v>
      </c>
      <c r="AX181" s="14" t="s">
        <v>82</v>
      </c>
      <c r="AY181" s="226" t="s">
        <v>138</v>
      </c>
    </row>
    <row r="182" spans="1:65" s="2" customFormat="1" ht="21.75" customHeight="1">
      <c r="A182" s="36"/>
      <c r="B182" s="37"/>
      <c r="C182" s="190" t="s">
        <v>365</v>
      </c>
      <c r="D182" s="190" t="s">
        <v>140</v>
      </c>
      <c r="E182" s="191" t="s">
        <v>1074</v>
      </c>
      <c r="F182" s="192" t="s">
        <v>1075</v>
      </c>
      <c r="G182" s="193" t="s">
        <v>204</v>
      </c>
      <c r="H182" s="194">
        <v>24</v>
      </c>
      <c r="I182" s="195"/>
      <c r="J182" s="196">
        <f>ROUND(I182*H182,2)</f>
        <v>0</v>
      </c>
      <c r="K182" s="197"/>
      <c r="L182" s="41"/>
      <c r="M182" s="198" t="s">
        <v>19</v>
      </c>
      <c r="N182" s="199" t="s">
        <v>45</v>
      </c>
      <c r="O182" s="66"/>
      <c r="P182" s="200">
        <f>O182*H182</f>
        <v>0</v>
      </c>
      <c r="Q182" s="200">
        <v>0</v>
      </c>
      <c r="R182" s="200">
        <f>Q182*H182</f>
        <v>0</v>
      </c>
      <c r="S182" s="200">
        <v>2.5</v>
      </c>
      <c r="T182" s="201">
        <f>S182*H182</f>
        <v>60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2" t="s">
        <v>144</v>
      </c>
      <c r="AT182" s="202" t="s">
        <v>140</v>
      </c>
      <c r="AU182" s="202" t="s">
        <v>84</v>
      </c>
      <c r="AY182" s="19" t="s">
        <v>138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9" t="s">
        <v>82</v>
      </c>
      <c r="BK182" s="203">
        <f>ROUND(I182*H182,2)</f>
        <v>0</v>
      </c>
      <c r="BL182" s="19" t="s">
        <v>144</v>
      </c>
      <c r="BM182" s="202" t="s">
        <v>1076</v>
      </c>
    </row>
    <row r="183" spans="1:65" s="13" customFormat="1" ht="11.25">
      <c r="B183" s="204"/>
      <c r="C183" s="205"/>
      <c r="D183" s="206" t="s">
        <v>146</v>
      </c>
      <c r="E183" s="207" t="s">
        <v>19</v>
      </c>
      <c r="F183" s="208" t="s">
        <v>1077</v>
      </c>
      <c r="G183" s="205"/>
      <c r="H183" s="209">
        <v>24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146</v>
      </c>
      <c r="AU183" s="215" t="s">
        <v>84</v>
      </c>
      <c r="AV183" s="13" t="s">
        <v>84</v>
      </c>
      <c r="AW183" s="13" t="s">
        <v>35</v>
      </c>
      <c r="AX183" s="13" t="s">
        <v>82</v>
      </c>
      <c r="AY183" s="215" t="s">
        <v>138</v>
      </c>
    </row>
    <row r="184" spans="1:65" s="2" customFormat="1" ht="16.5" customHeight="1">
      <c r="A184" s="36"/>
      <c r="B184" s="37"/>
      <c r="C184" s="190" t="s">
        <v>369</v>
      </c>
      <c r="D184" s="190" t="s">
        <v>140</v>
      </c>
      <c r="E184" s="191" t="s">
        <v>1078</v>
      </c>
      <c r="F184" s="192" t="s">
        <v>1079</v>
      </c>
      <c r="G184" s="193" t="s">
        <v>239</v>
      </c>
      <c r="H184" s="194">
        <v>1</v>
      </c>
      <c r="I184" s="195"/>
      <c r="J184" s="196">
        <f>ROUND(I184*H184,2)</f>
        <v>0</v>
      </c>
      <c r="K184" s="197"/>
      <c r="L184" s="41"/>
      <c r="M184" s="198" t="s">
        <v>19</v>
      </c>
      <c r="N184" s="199" t="s">
        <v>45</v>
      </c>
      <c r="O184" s="66"/>
      <c r="P184" s="200">
        <f>O184*H184</f>
        <v>0</v>
      </c>
      <c r="Q184" s="200">
        <v>0</v>
      </c>
      <c r="R184" s="200">
        <f>Q184*H184</f>
        <v>0</v>
      </c>
      <c r="S184" s="200">
        <v>1.6379999999999999</v>
      </c>
      <c r="T184" s="201">
        <f>S184*H184</f>
        <v>1.6379999999999999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2" t="s">
        <v>144</v>
      </c>
      <c r="AT184" s="202" t="s">
        <v>140</v>
      </c>
      <c r="AU184" s="202" t="s">
        <v>84</v>
      </c>
      <c r="AY184" s="19" t="s">
        <v>138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9" t="s">
        <v>82</v>
      </c>
      <c r="BK184" s="203">
        <f>ROUND(I184*H184,2)</f>
        <v>0</v>
      </c>
      <c r="BL184" s="19" t="s">
        <v>144</v>
      </c>
      <c r="BM184" s="202" t="s">
        <v>1080</v>
      </c>
    </row>
    <row r="185" spans="1:65" s="2" customFormat="1" ht="16.5" customHeight="1">
      <c r="A185" s="36"/>
      <c r="B185" s="37"/>
      <c r="C185" s="190" t="s">
        <v>373</v>
      </c>
      <c r="D185" s="190" t="s">
        <v>140</v>
      </c>
      <c r="E185" s="191" t="s">
        <v>1081</v>
      </c>
      <c r="F185" s="192" t="s">
        <v>1082</v>
      </c>
      <c r="G185" s="193" t="s">
        <v>204</v>
      </c>
      <c r="H185" s="194">
        <v>6.6749999999999998</v>
      </c>
      <c r="I185" s="195"/>
      <c r="J185" s="196">
        <f>ROUND(I185*H185,2)</f>
        <v>0</v>
      </c>
      <c r="K185" s="197"/>
      <c r="L185" s="41"/>
      <c r="M185" s="198" t="s">
        <v>19</v>
      </c>
      <c r="N185" s="199" t="s">
        <v>45</v>
      </c>
      <c r="O185" s="66"/>
      <c r="P185" s="200">
        <f>O185*H185</f>
        <v>0</v>
      </c>
      <c r="Q185" s="200">
        <v>0</v>
      </c>
      <c r="R185" s="200">
        <f>Q185*H185</f>
        <v>0</v>
      </c>
      <c r="S185" s="200">
        <v>2.2000000000000002</v>
      </c>
      <c r="T185" s="201">
        <f>S185*H185</f>
        <v>14.685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2" t="s">
        <v>144</v>
      </c>
      <c r="AT185" s="202" t="s">
        <v>140</v>
      </c>
      <c r="AU185" s="202" t="s">
        <v>84</v>
      </c>
      <c r="AY185" s="19" t="s">
        <v>138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9" t="s">
        <v>82</v>
      </c>
      <c r="BK185" s="203">
        <f>ROUND(I185*H185,2)</f>
        <v>0</v>
      </c>
      <c r="BL185" s="19" t="s">
        <v>144</v>
      </c>
      <c r="BM185" s="202" t="s">
        <v>1083</v>
      </c>
    </row>
    <row r="186" spans="1:65" s="13" customFormat="1" ht="11.25">
      <c r="B186" s="204"/>
      <c r="C186" s="205"/>
      <c r="D186" s="206" t="s">
        <v>146</v>
      </c>
      <c r="E186" s="207" t="s">
        <v>19</v>
      </c>
      <c r="F186" s="208" t="s">
        <v>1084</v>
      </c>
      <c r="G186" s="205"/>
      <c r="H186" s="209">
        <v>6.6749999999999998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146</v>
      </c>
      <c r="AU186" s="215" t="s">
        <v>84</v>
      </c>
      <c r="AV186" s="13" t="s">
        <v>84</v>
      </c>
      <c r="AW186" s="13" t="s">
        <v>35</v>
      </c>
      <c r="AX186" s="13" t="s">
        <v>82</v>
      </c>
      <c r="AY186" s="215" t="s">
        <v>138</v>
      </c>
    </row>
    <row r="187" spans="1:65" s="2" customFormat="1" ht="21.75" customHeight="1">
      <c r="A187" s="36"/>
      <c r="B187" s="37"/>
      <c r="C187" s="190" t="s">
        <v>377</v>
      </c>
      <c r="D187" s="190" t="s">
        <v>140</v>
      </c>
      <c r="E187" s="191" t="s">
        <v>1085</v>
      </c>
      <c r="F187" s="192" t="s">
        <v>1086</v>
      </c>
      <c r="G187" s="193" t="s">
        <v>239</v>
      </c>
      <c r="H187" s="194">
        <v>1</v>
      </c>
      <c r="I187" s="195"/>
      <c r="J187" s="196">
        <f>ROUND(I187*H187,2)</f>
        <v>0</v>
      </c>
      <c r="K187" s="197"/>
      <c r="L187" s="41"/>
      <c r="M187" s="198" t="s">
        <v>19</v>
      </c>
      <c r="N187" s="199" t="s">
        <v>45</v>
      </c>
      <c r="O187" s="66"/>
      <c r="P187" s="200">
        <f>O187*H187</f>
        <v>0</v>
      </c>
      <c r="Q187" s="200">
        <v>0</v>
      </c>
      <c r="R187" s="200">
        <f>Q187*H187</f>
        <v>0</v>
      </c>
      <c r="S187" s="200">
        <v>0.21</v>
      </c>
      <c r="T187" s="201">
        <f>S187*H187</f>
        <v>0.21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2" t="s">
        <v>144</v>
      </c>
      <c r="AT187" s="202" t="s">
        <v>140</v>
      </c>
      <c r="AU187" s="202" t="s">
        <v>84</v>
      </c>
      <c r="AY187" s="19" t="s">
        <v>138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9" t="s">
        <v>82</v>
      </c>
      <c r="BK187" s="203">
        <f>ROUND(I187*H187,2)</f>
        <v>0</v>
      </c>
      <c r="BL187" s="19" t="s">
        <v>144</v>
      </c>
      <c r="BM187" s="202" t="s">
        <v>1087</v>
      </c>
    </row>
    <row r="188" spans="1:65" s="2" customFormat="1" ht="16.5" customHeight="1">
      <c r="A188" s="36"/>
      <c r="B188" s="37"/>
      <c r="C188" s="190" t="s">
        <v>381</v>
      </c>
      <c r="D188" s="190" t="s">
        <v>140</v>
      </c>
      <c r="E188" s="191" t="s">
        <v>1088</v>
      </c>
      <c r="F188" s="192" t="s">
        <v>1089</v>
      </c>
      <c r="G188" s="193" t="s">
        <v>157</v>
      </c>
      <c r="H188" s="194">
        <v>66</v>
      </c>
      <c r="I188" s="195"/>
      <c r="J188" s="196">
        <f>ROUND(I188*H188,2)</f>
        <v>0</v>
      </c>
      <c r="K188" s="197"/>
      <c r="L188" s="41"/>
      <c r="M188" s="198" t="s">
        <v>19</v>
      </c>
      <c r="N188" s="199" t="s">
        <v>45</v>
      </c>
      <c r="O188" s="66"/>
      <c r="P188" s="200">
        <f>O188*H188</f>
        <v>0</v>
      </c>
      <c r="Q188" s="200">
        <v>0</v>
      </c>
      <c r="R188" s="200">
        <f>Q188*H188</f>
        <v>0</v>
      </c>
      <c r="S188" s="200">
        <v>9.2499999999999995E-3</v>
      </c>
      <c r="T188" s="201">
        <f>S188*H188</f>
        <v>0.61049999999999993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2" t="s">
        <v>144</v>
      </c>
      <c r="AT188" s="202" t="s">
        <v>140</v>
      </c>
      <c r="AU188" s="202" t="s">
        <v>84</v>
      </c>
      <c r="AY188" s="19" t="s">
        <v>138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9" t="s">
        <v>82</v>
      </c>
      <c r="BK188" s="203">
        <f>ROUND(I188*H188,2)</f>
        <v>0</v>
      </c>
      <c r="BL188" s="19" t="s">
        <v>144</v>
      </c>
      <c r="BM188" s="202" t="s">
        <v>1090</v>
      </c>
    </row>
    <row r="189" spans="1:65" s="13" customFormat="1" ht="11.25">
      <c r="B189" s="204"/>
      <c r="C189" s="205"/>
      <c r="D189" s="206" t="s">
        <v>146</v>
      </c>
      <c r="E189" s="207" t="s">
        <v>19</v>
      </c>
      <c r="F189" s="208" t="s">
        <v>1091</v>
      </c>
      <c r="G189" s="205"/>
      <c r="H189" s="209">
        <v>66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146</v>
      </c>
      <c r="AU189" s="215" t="s">
        <v>84</v>
      </c>
      <c r="AV189" s="13" t="s">
        <v>84</v>
      </c>
      <c r="AW189" s="13" t="s">
        <v>35</v>
      </c>
      <c r="AX189" s="13" t="s">
        <v>82</v>
      </c>
      <c r="AY189" s="215" t="s">
        <v>138</v>
      </c>
    </row>
    <row r="190" spans="1:65" s="2" customFormat="1" ht="16.5" customHeight="1">
      <c r="A190" s="36"/>
      <c r="B190" s="37"/>
      <c r="C190" s="190" t="s">
        <v>386</v>
      </c>
      <c r="D190" s="190" t="s">
        <v>140</v>
      </c>
      <c r="E190" s="191" t="s">
        <v>1092</v>
      </c>
      <c r="F190" s="192" t="s">
        <v>1093</v>
      </c>
      <c r="G190" s="193" t="s">
        <v>239</v>
      </c>
      <c r="H190" s="194">
        <v>2</v>
      </c>
      <c r="I190" s="195"/>
      <c r="J190" s="196">
        <f>ROUND(I190*H190,2)</f>
        <v>0</v>
      </c>
      <c r="K190" s="197"/>
      <c r="L190" s="41"/>
      <c r="M190" s="198" t="s">
        <v>19</v>
      </c>
      <c r="N190" s="199" t="s">
        <v>45</v>
      </c>
      <c r="O190" s="66"/>
      <c r="P190" s="200">
        <f>O190*H190</f>
        <v>0</v>
      </c>
      <c r="Q190" s="200">
        <v>0</v>
      </c>
      <c r="R190" s="200">
        <f>Q190*H190</f>
        <v>0</v>
      </c>
      <c r="S190" s="200">
        <v>0.192</v>
      </c>
      <c r="T190" s="201">
        <f>S190*H190</f>
        <v>0.38400000000000001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2" t="s">
        <v>144</v>
      </c>
      <c r="AT190" s="202" t="s">
        <v>140</v>
      </c>
      <c r="AU190" s="202" t="s">
        <v>84</v>
      </c>
      <c r="AY190" s="19" t="s">
        <v>138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9" t="s">
        <v>82</v>
      </c>
      <c r="BK190" s="203">
        <f>ROUND(I190*H190,2)</f>
        <v>0</v>
      </c>
      <c r="BL190" s="19" t="s">
        <v>144</v>
      </c>
      <c r="BM190" s="202" t="s">
        <v>1094</v>
      </c>
    </row>
    <row r="191" spans="1:65" s="2" customFormat="1" ht="16.5" customHeight="1">
      <c r="A191" s="36"/>
      <c r="B191" s="37"/>
      <c r="C191" s="190" t="s">
        <v>390</v>
      </c>
      <c r="D191" s="190" t="s">
        <v>140</v>
      </c>
      <c r="E191" s="191" t="s">
        <v>1095</v>
      </c>
      <c r="F191" s="192" t="s">
        <v>1096</v>
      </c>
      <c r="G191" s="193" t="s">
        <v>239</v>
      </c>
      <c r="H191" s="194">
        <v>2</v>
      </c>
      <c r="I191" s="195"/>
      <c r="J191" s="196">
        <f>ROUND(I191*H191,2)</f>
        <v>0</v>
      </c>
      <c r="K191" s="197"/>
      <c r="L191" s="41"/>
      <c r="M191" s="198" t="s">
        <v>19</v>
      </c>
      <c r="N191" s="199" t="s">
        <v>45</v>
      </c>
      <c r="O191" s="66"/>
      <c r="P191" s="200">
        <f>O191*H191</f>
        <v>0</v>
      </c>
      <c r="Q191" s="200">
        <v>0</v>
      </c>
      <c r="R191" s="200">
        <f>Q191*H191</f>
        <v>0</v>
      </c>
      <c r="S191" s="200">
        <v>0.21</v>
      </c>
      <c r="T191" s="201">
        <f>S191*H191</f>
        <v>0.42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2" t="s">
        <v>144</v>
      </c>
      <c r="AT191" s="202" t="s">
        <v>140</v>
      </c>
      <c r="AU191" s="202" t="s">
        <v>84</v>
      </c>
      <c r="AY191" s="19" t="s">
        <v>138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9" t="s">
        <v>82</v>
      </c>
      <c r="BK191" s="203">
        <f>ROUND(I191*H191,2)</f>
        <v>0</v>
      </c>
      <c r="BL191" s="19" t="s">
        <v>144</v>
      </c>
      <c r="BM191" s="202" t="s">
        <v>1097</v>
      </c>
    </row>
    <row r="192" spans="1:65" s="2" customFormat="1" ht="21.75" customHeight="1">
      <c r="A192" s="36"/>
      <c r="B192" s="37"/>
      <c r="C192" s="190" t="s">
        <v>394</v>
      </c>
      <c r="D192" s="190" t="s">
        <v>140</v>
      </c>
      <c r="E192" s="191" t="s">
        <v>622</v>
      </c>
      <c r="F192" s="192" t="s">
        <v>623</v>
      </c>
      <c r="G192" s="193" t="s">
        <v>143</v>
      </c>
      <c r="H192" s="194">
        <v>2.64</v>
      </c>
      <c r="I192" s="195"/>
      <c r="J192" s="196">
        <f>ROUND(I192*H192,2)</f>
        <v>0</v>
      </c>
      <c r="K192" s="197"/>
      <c r="L192" s="41"/>
      <c r="M192" s="198" t="s">
        <v>19</v>
      </c>
      <c r="N192" s="199" t="s">
        <v>45</v>
      </c>
      <c r="O192" s="66"/>
      <c r="P192" s="200">
        <f>O192*H192</f>
        <v>0</v>
      </c>
      <c r="Q192" s="200">
        <v>0</v>
      </c>
      <c r="R192" s="200">
        <f>Q192*H192</f>
        <v>0</v>
      </c>
      <c r="S192" s="200">
        <v>6.7000000000000004E-2</v>
      </c>
      <c r="T192" s="201">
        <f>S192*H192</f>
        <v>0.17688000000000001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2" t="s">
        <v>144</v>
      </c>
      <c r="AT192" s="202" t="s">
        <v>140</v>
      </c>
      <c r="AU192" s="202" t="s">
        <v>84</v>
      </c>
      <c r="AY192" s="19" t="s">
        <v>138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9" t="s">
        <v>82</v>
      </c>
      <c r="BK192" s="203">
        <f>ROUND(I192*H192,2)</f>
        <v>0</v>
      </c>
      <c r="BL192" s="19" t="s">
        <v>144</v>
      </c>
      <c r="BM192" s="202" t="s">
        <v>1098</v>
      </c>
    </row>
    <row r="193" spans="1:65" s="13" customFormat="1" ht="11.25">
      <c r="B193" s="204"/>
      <c r="C193" s="205"/>
      <c r="D193" s="206" t="s">
        <v>146</v>
      </c>
      <c r="E193" s="207" t="s">
        <v>19</v>
      </c>
      <c r="F193" s="208" t="s">
        <v>619</v>
      </c>
      <c r="G193" s="205"/>
      <c r="H193" s="209">
        <v>2.64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146</v>
      </c>
      <c r="AU193" s="215" t="s">
        <v>84</v>
      </c>
      <c r="AV193" s="13" t="s">
        <v>84</v>
      </c>
      <c r="AW193" s="13" t="s">
        <v>35</v>
      </c>
      <c r="AX193" s="13" t="s">
        <v>82</v>
      </c>
      <c r="AY193" s="215" t="s">
        <v>138</v>
      </c>
    </row>
    <row r="194" spans="1:65" s="2" customFormat="1" ht="16.5" customHeight="1">
      <c r="A194" s="36"/>
      <c r="B194" s="37"/>
      <c r="C194" s="190" t="s">
        <v>399</v>
      </c>
      <c r="D194" s="190" t="s">
        <v>140</v>
      </c>
      <c r="E194" s="191" t="s">
        <v>1099</v>
      </c>
      <c r="F194" s="192" t="s">
        <v>1100</v>
      </c>
      <c r="G194" s="193" t="s">
        <v>204</v>
      </c>
      <c r="H194" s="194">
        <v>1.5</v>
      </c>
      <c r="I194" s="195"/>
      <c r="J194" s="196">
        <f>ROUND(I194*H194,2)</f>
        <v>0</v>
      </c>
      <c r="K194" s="197"/>
      <c r="L194" s="41"/>
      <c r="M194" s="198" t="s">
        <v>19</v>
      </c>
      <c r="N194" s="199" t="s">
        <v>45</v>
      </c>
      <c r="O194" s="66"/>
      <c r="P194" s="200">
        <f>O194*H194</f>
        <v>0</v>
      </c>
      <c r="Q194" s="200">
        <v>0</v>
      </c>
      <c r="R194" s="200">
        <f>Q194*H194</f>
        <v>0</v>
      </c>
      <c r="S194" s="200">
        <v>3.9E-2</v>
      </c>
      <c r="T194" s="201">
        <f>S194*H194</f>
        <v>5.8499999999999996E-2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2" t="s">
        <v>144</v>
      </c>
      <c r="AT194" s="202" t="s">
        <v>140</v>
      </c>
      <c r="AU194" s="202" t="s">
        <v>84</v>
      </c>
      <c r="AY194" s="19" t="s">
        <v>138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9" t="s">
        <v>82</v>
      </c>
      <c r="BK194" s="203">
        <f>ROUND(I194*H194,2)</f>
        <v>0</v>
      </c>
      <c r="BL194" s="19" t="s">
        <v>144</v>
      </c>
      <c r="BM194" s="202" t="s">
        <v>1101</v>
      </c>
    </row>
    <row r="195" spans="1:65" s="12" customFormat="1" ht="22.9" customHeight="1">
      <c r="B195" s="174"/>
      <c r="C195" s="175"/>
      <c r="D195" s="176" t="s">
        <v>73</v>
      </c>
      <c r="E195" s="188" t="s">
        <v>241</v>
      </c>
      <c r="F195" s="188" t="s">
        <v>242</v>
      </c>
      <c r="G195" s="175"/>
      <c r="H195" s="175"/>
      <c r="I195" s="178"/>
      <c r="J195" s="189">
        <f>BK195</f>
        <v>0</v>
      </c>
      <c r="K195" s="175"/>
      <c r="L195" s="180"/>
      <c r="M195" s="181"/>
      <c r="N195" s="182"/>
      <c r="O195" s="182"/>
      <c r="P195" s="183">
        <f>SUM(P196:P205)</f>
        <v>0</v>
      </c>
      <c r="Q195" s="182"/>
      <c r="R195" s="183">
        <f>SUM(R196:R205)</f>
        <v>0</v>
      </c>
      <c r="S195" s="182"/>
      <c r="T195" s="184">
        <f>SUM(T196:T205)</f>
        <v>0</v>
      </c>
      <c r="AR195" s="185" t="s">
        <v>82</v>
      </c>
      <c r="AT195" s="186" t="s">
        <v>73</v>
      </c>
      <c r="AU195" s="186" t="s">
        <v>82</v>
      </c>
      <c r="AY195" s="185" t="s">
        <v>138</v>
      </c>
      <c r="BK195" s="187">
        <f>SUM(BK196:BK205)</f>
        <v>0</v>
      </c>
    </row>
    <row r="196" spans="1:65" s="2" customFormat="1" ht="21.75" customHeight="1">
      <c r="A196" s="36"/>
      <c r="B196" s="37"/>
      <c r="C196" s="190" t="s">
        <v>405</v>
      </c>
      <c r="D196" s="190" t="s">
        <v>140</v>
      </c>
      <c r="E196" s="191" t="s">
        <v>1102</v>
      </c>
      <c r="F196" s="192" t="s">
        <v>1103</v>
      </c>
      <c r="G196" s="193" t="s">
        <v>218</v>
      </c>
      <c r="H196" s="194">
        <v>0.2</v>
      </c>
      <c r="I196" s="195"/>
      <c r="J196" s="196">
        <f>ROUND(I196*H196,2)</f>
        <v>0</v>
      </c>
      <c r="K196" s="197"/>
      <c r="L196" s="41"/>
      <c r="M196" s="198" t="s">
        <v>19</v>
      </c>
      <c r="N196" s="199" t="s">
        <v>45</v>
      </c>
      <c r="O196" s="66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2" t="s">
        <v>144</v>
      </c>
      <c r="AT196" s="202" t="s">
        <v>140</v>
      </c>
      <c r="AU196" s="202" t="s">
        <v>84</v>
      </c>
      <c r="AY196" s="19" t="s">
        <v>138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9" t="s">
        <v>82</v>
      </c>
      <c r="BK196" s="203">
        <f>ROUND(I196*H196,2)</f>
        <v>0</v>
      </c>
      <c r="BL196" s="19" t="s">
        <v>144</v>
      </c>
      <c r="BM196" s="202" t="s">
        <v>1104</v>
      </c>
    </row>
    <row r="197" spans="1:65" s="2" customFormat="1" ht="16.5" customHeight="1">
      <c r="A197" s="36"/>
      <c r="B197" s="37"/>
      <c r="C197" s="190" t="s">
        <v>410</v>
      </c>
      <c r="D197" s="190" t="s">
        <v>140</v>
      </c>
      <c r="E197" s="191" t="s">
        <v>252</v>
      </c>
      <c r="F197" s="192" t="s">
        <v>253</v>
      </c>
      <c r="G197" s="193" t="s">
        <v>218</v>
      </c>
      <c r="H197" s="194">
        <v>153.13499999999999</v>
      </c>
      <c r="I197" s="195"/>
      <c r="J197" s="196">
        <f>ROUND(I197*H197,2)</f>
        <v>0</v>
      </c>
      <c r="K197" s="197"/>
      <c r="L197" s="41"/>
      <c r="M197" s="198" t="s">
        <v>19</v>
      </c>
      <c r="N197" s="199" t="s">
        <v>45</v>
      </c>
      <c r="O197" s="66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2" t="s">
        <v>144</v>
      </c>
      <c r="AT197" s="202" t="s">
        <v>140</v>
      </c>
      <c r="AU197" s="202" t="s">
        <v>84</v>
      </c>
      <c r="AY197" s="19" t="s">
        <v>138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9" t="s">
        <v>82</v>
      </c>
      <c r="BK197" s="203">
        <f>ROUND(I197*H197,2)</f>
        <v>0</v>
      </c>
      <c r="BL197" s="19" t="s">
        <v>144</v>
      </c>
      <c r="BM197" s="202" t="s">
        <v>1105</v>
      </c>
    </row>
    <row r="198" spans="1:65" s="2" customFormat="1" ht="21.75" customHeight="1">
      <c r="A198" s="36"/>
      <c r="B198" s="37"/>
      <c r="C198" s="190" t="s">
        <v>416</v>
      </c>
      <c r="D198" s="190" t="s">
        <v>140</v>
      </c>
      <c r="E198" s="191" t="s">
        <v>256</v>
      </c>
      <c r="F198" s="192" t="s">
        <v>257</v>
      </c>
      <c r="G198" s="193" t="s">
        <v>218</v>
      </c>
      <c r="H198" s="194">
        <v>2909.5650000000001</v>
      </c>
      <c r="I198" s="195"/>
      <c r="J198" s="196">
        <f>ROUND(I198*H198,2)</f>
        <v>0</v>
      </c>
      <c r="K198" s="197"/>
      <c r="L198" s="41"/>
      <c r="M198" s="198" t="s">
        <v>19</v>
      </c>
      <c r="N198" s="199" t="s">
        <v>45</v>
      </c>
      <c r="O198" s="66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2" t="s">
        <v>144</v>
      </c>
      <c r="AT198" s="202" t="s">
        <v>140</v>
      </c>
      <c r="AU198" s="202" t="s">
        <v>84</v>
      </c>
      <c r="AY198" s="19" t="s">
        <v>138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9" t="s">
        <v>82</v>
      </c>
      <c r="BK198" s="203">
        <f>ROUND(I198*H198,2)</f>
        <v>0</v>
      </c>
      <c r="BL198" s="19" t="s">
        <v>144</v>
      </c>
      <c r="BM198" s="202" t="s">
        <v>1106</v>
      </c>
    </row>
    <row r="199" spans="1:65" s="13" customFormat="1" ht="11.25">
      <c r="B199" s="204"/>
      <c r="C199" s="205"/>
      <c r="D199" s="206" t="s">
        <v>146</v>
      </c>
      <c r="E199" s="205"/>
      <c r="F199" s="208" t="s">
        <v>1107</v>
      </c>
      <c r="G199" s="205"/>
      <c r="H199" s="209">
        <v>2909.5650000000001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146</v>
      </c>
      <c r="AU199" s="215" t="s">
        <v>84</v>
      </c>
      <c r="AV199" s="13" t="s">
        <v>84</v>
      </c>
      <c r="AW199" s="13" t="s">
        <v>4</v>
      </c>
      <c r="AX199" s="13" t="s">
        <v>82</v>
      </c>
      <c r="AY199" s="215" t="s">
        <v>138</v>
      </c>
    </row>
    <row r="200" spans="1:65" s="2" customFormat="1" ht="21.75" customHeight="1">
      <c r="A200" s="36"/>
      <c r="B200" s="37"/>
      <c r="C200" s="190" t="s">
        <v>420</v>
      </c>
      <c r="D200" s="190" t="s">
        <v>140</v>
      </c>
      <c r="E200" s="191" t="s">
        <v>1108</v>
      </c>
      <c r="F200" s="192" t="s">
        <v>1109</v>
      </c>
      <c r="G200" s="193" t="s">
        <v>218</v>
      </c>
      <c r="H200" s="194">
        <v>55.8</v>
      </c>
      <c r="I200" s="195"/>
      <c r="J200" s="196">
        <f>ROUND(I200*H200,2)</f>
        <v>0</v>
      </c>
      <c r="K200" s="197"/>
      <c r="L200" s="41"/>
      <c r="M200" s="198" t="s">
        <v>19</v>
      </c>
      <c r="N200" s="199" t="s">
        <v>45</v>
      </c>
      <c r="O200" s="66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2" t="s">
        <v>144</v>
      </c>
      <c r="AT200" s="202" t="s">
        <v>140</v>
      </c>
      <c r="AU200" s="202" t="s">
        <v>84</v>
      </c>
      <c r="AY200" s="19" t="s">
        <v>138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9" t="s">
        <v>82</v>
      </c>
      <c r="BK200" s="203">
        <f>ROUND(I200*H200,2)</f>
        <v>0</v>
      </c>
      <c r="BL200" s="19" t="s">
        <v>144</v>
      </c>
      <c r="BM200" s="202" t="s">
        <v>1110</v>
      </c>
    </row>
    <row r="201" spans="1:65" s="2" customFormat="1" ht="21.75" customHeight="1">
      <c r="A201" s="36"/>
      <c r="B201" s="37"/>
      <c r="C201" s="190" t="s">
        <v>424</v>
      </c>
      <c r="D201" s="190" t="s">
        <v>140</v>
      </c>
      <c r="E201" s="191" t="s">
        <v>1111</v>
      </c>
      <c r="F201" s="192" t="s">
        <v>1112</v>
      </c>
      <c r="G201" s="193" t="s">
        <v>218</v>
      </c>
      <c r="H201" s="194">
        <v>82.474000000000004</v>
      </c>
      <c r="I201" s="195"/>
      <c r="J201" s="196">
        <f>ROUND(I201*H201,2)</f>
        <v>0</v>
      </c>
      <c r="K201" s="197"/>
      <c r="L201" s="41"/>
      <c r="M201" s="198" t="s">
        <v>19</v>
      </c>
      <c r="N201" s="199" t="s">
        <v>45</v>
      </c>
      <c r="O201" s="66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2" t="s">
        <v>144</v>
      </c>
      <c r="AT201" s="202" t="s">
        <v>140</v>
      </c>
      <c r="AU201" s="202" t="s">
        <v>84</v>
      </c>
      <c r="AY201" s="19" t="s">
        <v>138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9" t="s">
        <v>82</v>
      </c>
      <c r="BK201" s="203">
        <f>ROUND(I201*H201,2)</f>
        <v>0</v>
      </c>
      <c r="BL201" s="19" t="s">
        <v>144</v>
      </c>
      <c r="BM201" s="202" t="s">
        <v>1113</v>
      </c>
    </row>
    <row r="202" spans="1:65" s="13" customFormat="1" ht="11.25">
      <c r="B202" s="204"/>
      <c r="C202" s="205"/>
      <c r="D202" s="206" t="s">
        <v>146</v>
      </c>
      <c r="E202" s="207" t="s">
        <v>19</v>
      </c>
      <c r="F202" s="208" t="s">
        <v>1114</v>
      </c>
      <c r="G202" s="205"/>
      <c r="H202" s="209">
        <v>138.274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146</v>
      </c>
      <c r="AU202" s="215" t="s">
        <v>84</v>
      </c>
      <c r="AV202" s="13" t="s">
        <v>84</v>
      </c>
      <c r="AW202" s="13" t="s">
        <v>35</v>
      </c>
      <c r="AX202" s="13" t="s">
        <v>74</v>
      </c>
      <c r="AY202" s="215" t="s">
        <v>138</v>
      </c>
    </row>
    <row r="203" spans="1:65" s="13" customFormat="1" ht="11.25">
      <c r="B203" s="204"/>
      <c r="C203" s="205"/>
      <c r="D203" s="206" t="s">
        <v>146</v>
      </c>
      <c r="E203" s="207" t="s">
        <v>19</v>
      </c>
      <c r="F203" s="208" t="s">
        <v>1115</v>
      </c>
      <c r="G203" s="205"/>
      <c r="H203" s="209">
        <v>-55.8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146</v>
      </c>
      <c r="AU203" s="215" t="s">
        <v>84</v>
      </c>
      <c r="AV203" s="13" t="s">
        <v>84</v>
      </c>
      <c r="AW203" s="13" t="s">
        <v>35</v>
      </c>
      <c r="AX203" s="13" t="s">
        <v>74</v>
      </c>
      <c r="AY203" s="215" t="s">
        <v>138</v>
      </c>
    </row>
    <row r="204" spans="1:65" s="14" customFormat="1" ht="11.25">
      <c r="B204" s="216"/>
      <c r="C204" s="217"/>
      <c r="D204" s="206" t="s">
        <v>146</v>
      </c>
      <c r="E204" s="218" t="s">
        <v>19</v>
      </c>
      <c r="F204" s="219" t="s">
        <v>150</v>
      </c>
      <c r="G204" s="217"/>
      <c r="H204" s="220">
        <v>82.474000000000004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146</v>
      </c>
      <c r="AU204" s="226" t="s">
        <v>84</v>
      </c>
      <c r="AV204" s="14" t="s">
        <v>144</v>
      </c>
      <c r="AW204" s="14" t="s">
        <v>35</v>
      </c>
      <c r="AX204" s="14" t="s">
        <v>82</v>
      </c>
      <c r="AY204" s="226" t="s">
        <v>138</v>
      </c>
    </row>
    <row r="205" spans="1:65" s="2" customFormat="1" ht="16.5" customHeight="1">
      <c r="A205" s="36"/>
      <c r="B205" s="37"/>
      <c r="C205" s="190" t="s">
        <v>429</v>
      </c>
      <c r="D205" s="190" t="s">
        <v>140</v>
      </c>
      <c r="E205" s="191" t="s">
        <v>1116</v>
      </c>
      <c r="F205" s="192" t="s">
        <v>1117</v>
      </c>
      <c r="G205" s="193" t="s">
        <v>218</v>
      </c>
      <c r="H205" s="194">
        <v>153.13499999999999</v>
      </c>
      <c r="I205" s="195"/>
      <c r="J205" s="196">
        <f>ROUND(I205*H205,2)</f>
        <v>0</v>
      </c>
      <c r="K205" s="197"/>
      <c r="L205" s="41"/>
      <c r="M205" s="198" t="s">
        <v>19</v>
      </c>
      <c r="N205" s="199" t="s">
        <v>45</v>
      </c>
      <c r="O205" s="66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2" t="s">
        <v>144</v>
      </c>
      <c r="AT205" s="202" t="s">
        <v>140</v>
      </c>
      <c r="AU205" s="202" t="s">
        <v>84</v>
      </c>
      <c r="AY205" s="19" t="s">
        <v>138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9" t="s">
        <v>82</v>
      </c>
      <c r="BK205" s="203">
        <f>ROUND(I205*H205,2)</f>
        <v>0</v>
      </c>
      <c r="BL205" s="19" t="s">
        <v>144</v>
      </c>
      <c r="BM205" s="202" t="s">
        <v>1118</v>
      </c>
    </row>
    <row r="206" spans="1:65" s="12" customFormat="1" ht="22.9" customHeight="1">
      <c r="B206" s="174"/>
      <c r="C206" s="175"/>
      <c r="D206" s="176" t="s">
        <v>73</v>
      </c>
      <c r="E206" s="188" t="s">
        <v>278</v>
      </c>
      <c r="F206" s="188" t="s">
        <v>279</v>
      </c>
      <c r="G206" s="175"/>
      <c r="H206" s="175"/>
      <c r="I206" s="178"/>
      <c r="J206" s="189">
        <f>BK206</f>
        <v>0</v>
      </c>
      <c r="K206" s="175"/>
      <c r="L206" s="180"/>
      <c r="M206" s="181"/>
      <c r="N206" s="182"/>
      <c r="O206" s="182"/>
      <c r="P206" s="183">
        <f>P207</f>
        <v>0</v>
      </c>
      <c r="Q206" s="182"/>
      <c r="R206" s="183">
        <f>R207</f>
        <v>0</v>
      </c>
      <c r="S206" s="182"/>
      <c r="T206" s="184">
        <f>T207</f>
        <v>0</v>
      </c>
      <c r="AR206" s="185" t="s">
        <v>82</v>
      </c>
      <c r="AT206" s="186" t="s">
        <v>73</v>
      </c>
      <c r="AU206" s="186" t="s">
        <v>82</v>
      </c>
      <c r="AY206" s="185" t="s">
        <v>138</v>
      </c>
      <c r="BK206" s="187">
        <f>BK207</f>
        <v>0</v>
      </c>
    </row>
    <row r="207" spans="1:65" s="2" customFormat="1" ht="21.75" customHeight="1">
      <c r="A207" s="36"/>
      <c r="B207" s="37"/>
      <c r="C207" s="190" t="s">
        <v>433</v>
      </c>
      <c r="D207" s="190" t="s">
        <v>140</v>
      </c>
      <c r="E207" s="191" t="s">
        <v>285</v>
      </c>
      <c r="F207" s="192" t="s">
        <v>286</v>
      </c>
      <c r="G207" s="193" t="s">
        <v>218</v>
      </c>
      <c r="H207" s="194">
        <v>95.228999999999999</v>
      </c>
      <c r="I207" s="195"/>
      <c r="J207" s="196">
        <f>ROUND(I207*H207,2)</f>
        <v>0</v>
      </c>
      <c r="K207" s="197"/>
      <c r="L207" s="41"/>
      <c r="M207" s="198" t="s">
        <v>19</v>
      </c>
      <c r="N207" s="199" t="s">
        <v>45</v>
      </c>
      <c r="O207" s="66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2" t="s">
        <v>144</v>
      </c>
      <c r="AT207" s="202" t="s">
        <v>140</v>
      </c>
      <c r="AU207" s="202" t="s">
        <v>84</v>
      </c>
      <c r="AY207" s="19" t="s">
        <v>138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9" t="s">
        <v>82</v>
      </c>
      <c r="BK207" s="203">
        <f>ROUND(I207*H207,2)</f>
        <v>0</v>
      </c>
      <c r="BL207" s="19" t="s">
        <v>144</v>
      </c>
      <c r="BM207" s="202" t="s">
        <v>1119</v>
      </c>
    </row>
    <row r="208" spans="1:65" s="12" customFormat="1" ht="25.9" customHeight="1">
      <c r="B208" s="174"/>
      <c r="C208" s="175"/>
      <c r="D208" s="176" t="s">
        <v>73</v>
      </c>
      <c r="E208" s="177" t="s">
        <v>288</v>
      </c>
      <c r="F208" s="177" t="s">
        <v>289</v>
      </c>
      <c r="G208" s="175"/>
      <c r="H208" s="175"/>
      <c r="I208" s="178"/>
      <c r="J208" s="179">
        <f>BK208</f>
        <v>0</v>
      </c>
      <c r="K208" s="175"/>
      <c r="L208" s="180"/>
      <c r="M208" s="181"/>
      <c r="N208" s="182"/>
      <c r="O208" s="182"/>
      <c r="P208" s="183">
        <f>P209+P212+P218</f>
        <v>0</v>
      </c>
      <c r="Q208" s="182"/>
      <c r="R208" s="183">
        <f>R209+R212+R218</f>
        <v>0.69552500000000006</v>
      </c>
      <c r="S208" s="182"/>
      <c r="T208" s="184">
        <f>T209+T212+T218</f>
        <v>0.08</v>
      </c>
      <c r="AR208" s="185" t="s">
        <v>84</v>
      </c>
      <c r="AT208" s="186" t="s">
        <v>73</v>
      </c>
      <c r="AU208" s="186" t="s">
        <v>74</v>
      </c>
      <c r="AY208" s="185" t="s">
        <v>138</v>
      </c>
      <c r="BK208" s="187">
        <f>BK209+BK212+BK218</f>
        <v>0</v>
      </c>
    </row>
    <row r="209" spans="1:65" s="12" customFormat="1" ht="22.9" customHeight="1">
      <c r="B209" s="174"/>
      <c r="C209" s="175"/>
      <c r="D209" s="176" t="s">
        <v>73</v>
      </c>
      <c r="E209" s="188" t="s">
        <v>1120</v>
      </c>
      <c r="F209" s="188" t="s">
        <v>1121</v>
      </c>
      <c r="G209" s="175"/>
      <c r="H209" s="175"/>
      <c r="I209" s="178"/>
      <c r="J209" s="189">
        <f>BK209</f>
        <v>0</v>
      </c>
      <c r="K209" s="175"/>
      <c r="L209" s="180"/>
      <c r="M209" s="181"/>
      <c r="N209" s="182"/>
      <c r="O209" s="182"/>
      <c r="P209" s="183">
        <f>SUM(P210:P211)</f>
        <v>0</v>
      </c>
      <c r="Q209" s="182"/>
      <c r="R209" s="183">
        <f>SUM(R210:R211)</f>
        <v>1.9875E-2</v>
      </c>
      <c r="S209" s="182"/>
      <c r="T209" s="184">
        <f>SUM(T210:T211)</f>
        <v>0</v>
      </c>
      <c r="AR209" s="185" t="s">
        <v>84</v>
      </c>
      <c r="AT209" s="186" t="s">
        <v>73</v>
      </c>
      <c r="AU209" s="186" t="s">
        <v>82</v>
      </c>
      <c r="AY209" s="185" t="s">
        <v>138</v>
      </c>
      <c r="BK209" s="187">
        <f>SUM(BK210:BK211)</f>
        <v>0</v>
      </c>
    </row>
    <row r="210" spans="1:65" s="2" customFormat="1" ht="21.75" customHeight="1">
      <c r="A210" s="36"/>
      <c r="B210" s="37"/>
      <c r="C210" s="190" t="s">
        <v>439</v>
      </c>
      <c r="D210" s="190" t="s">
        <v>140</v>
      </c>
      <c r="E210" s="191" t="s">
        <v>1122</v>
      </c>
      <c r="F210" s="192" t="s">
        <v>1123</v>
      </c>
      <c r="G210" s="193" t="s">
        <v>143</v>
      </c>
      <c r="H210" s="194">
        <v>26.5</v>
      </c>
      <c r="I210" s="195"/>
      <c r="J210" s="196">
        <f>ROUND(I210*H210,2)</f>
        <v>0</v>
      </c>
      <c r="K210" s="197"/>
      <c r="L210" s="41"/>
      <c r="M210" s="198" t="s">
        <v>19</v>
      </c>
      <c r="N210" s="199" t="s">
        <v>45</v>
      </c>
      <c r="O210" s="66"/>
      <c r="P210" s="200">
        <f>O210*H210</f>
        <v>0</v>
      </c>
      <c r="Q210" s="200">
        <v>7.5000000000000002E-4</v>
      </c>
      <c r="R210" s="200">
        <f>Q210*H210</f>
        <v>1.9875E-2</v>
      </c>
      <c r="S210" s="200">
        <v>0</v>
      </c>
      <c r="T210" s="20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2" t="s">
        <v>205</v>
      </c>
      <c r="AT210" s="202" t="s">
        <v>140</v>
      </c>
      <c r="AU210" s="202" t="s">
        <v>84</v>
      </c>
      <c r="AY210" s="19" t="s">
        <v>138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9" t="s">
        <v>82</v>
      </c>
      <c r="BK210" s="203">
        <f>ROUND(I210*H210,2)</f>
        <v>0</v>
      </c>
      <c r="BL210" s="19" t="s">
        <v>205</v>
      </c>
      <c r="BM210" s="202" t="s">
        <v>1124</v>
      </c>
    </row>
    <row r="211" spans="1:65" s="2" customFormat="1" ht="21.75" customHeight="1">
      <c r="A211" s="36"/>
      <c r="B211" s="37"/>
      <c r="C211" s="190" t="s">
        <v>447</v>
      </c>
      <c r="D211" s="190" t="s">
        <v>140</v>
      </c>
      <c r="E211" s="191" t="s">
        <v>1125</v>
      </c>
      <c r="F211" s="192" t="s">
        <v>1126</v>
      </c>
      <c r="G211" s="193" t="s">
        <v>299</v>
      </c>
      <c r="H211" s="252"/>
      <c r="I211" s="195"/>
      <c r="J211" s="196">
        <f>ROUND(I211*H211,2)</f>
        <v>0</v>
      </c>
      <c r="K211" s="197"/>
      <c r="L211" s="41"/>
      <c r="M211" s="198" t="s">
        <v>19</v>
      </c>
      <c r="N211" s="199" t="s">
        <v>45</v>
      </c>
      <c r="O211" s="66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2" t="s">
        <v>205</v>
      </c>
      <c r="AT211" s="202" t="s">
        <v>140</v>
      </c>
      <c r="AU211" s="202" t="s">
        <v>84</v>
      </c>
      <c r="AY211" s="19" t="s">
        <v>138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9" t="s">
        <v>82</v>
      </c>
      <c r="BK211" s="203">
        <f>ROUND(I211*H211,2)</f>
        <v>0</v>
      </c>
      <c r="BL211" s="19" t="s">
        <v>205</v>
      </c>
      <c r="BM211" s="202" t="s">
        <v>1127</v>
      </c>
    </row>
    <row r="212" spans="1:65" s="12" customFormat="1" ht="22.9" customHeight="1">
      <c r="B212" s="174"/>
      <c r="C212" s="175"/>
      <c r="D212" s="176" t="s">
        <v>73</v>
      </c>
      <c r="E212" s="188" t="s">
        <v>414</v>
      </c>
      <c r="F212" s="188" t="s">
        <v>415</v>
      </c>
      <c r="G212" s="175"/>
      <c r="H212" s="175"/>
      <c r="I212" s="178"/>
      <c r="J212" s="189">
        <f>BK212</f>
        <v>0</v>
      </c>
      <c r="K212" s="175"/>
      <c r="L212" s="180"/>
      <c r="M212" s="181"/>
      <c r="N212" s="182"/>
      <c r="O212" s="182"/>
      <c r="P212" s="183">
        <f>SUM(P213:P217)</f>
        <v>0</v>
      </c>
      <c r="Q212" s="182"/>
      <c r="R212" s="183">
        <f>SUM(R213:R217)</f>
        <v>2.2499999999999998E-3</v>
      </c>
      <c r="S212" s="182"/>
      <c r="T212" s="184">
        <f>SUM(T213:T217)</f>
        <v>0.08</v>
      </c>
      <c r="AR212" s="185" t="s">
        <v>84</v>
      </c>
      <c r="AT212" s="186" t="s">
        <v>73</v>
      </c>
      <c r="AU212" s="186" t="s">
        <v>82</v>
      </c>
      <c r="AY212" s="185" t="s">
        <v>138</v>
      </c>
      <c r="BK212" s="187">
        <f>SUM(BK213:BK217)</f>
        <v>0</v>
      </c>
    </row>
    <row r="213" spans="1:65" s="2" customFormat="1" ht="21.75" customHeight="1">
      <c r="A213" s="36"/>
      <c r="B213" s="37"/>
      <c r="C213" s="190" t="s">
        <v>452</v>
      </c>
      <c r="D213" s="190" t="s">
        <v>140</v>
      </c>
      <c r="E213" s="191" t="s">
        <v>1128</v>
      </c>
      <c r="F213" s="192" t="s">
        <v>1129</v>
      </c>
      <c r="G213" s="193" t="s">
        <v>143</v>
      </c>
      <c r="H213" s="194">
        <v>14</v>
      </c>
      <c r="I213" s="195"/>
      <c r="J213" s="196">
        <f>ROUND(I213*H213,2)</f>
        <v>0</v>
      </c>
      <c r="K213" s="197"/>
      <c r="L213" s="41"/>
      <c r="M213" s="198" t="s">
        <v>19</v>
      </c>
      <c r="N213" s="199" t="s">
        <v>45</v>
      </c>
      <c r="O213" s="66"/>
      <c r="P213" s="200">
        <f>O213*H213</f>
        <v>0</v>
      </c>
      <c r="Q213" s="200">
        <v>1.4999999999999999E-4</v>
      </c>
      <c r="R213" s="200">
        <f>Q213*H213</f>
        <v>2.0999999999999999E-3</v>
      </c>
      <c r="S213" s="200">
        <v>0</v>
      </c>
      <c r="T213" s="20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2" t="s">
        <v>205</v>
      </c>
      <c r="AT213" s="202" t="s">
        <v>140</v>
      </c>
      <c r="AU213" s="202" t="s">
        <v>84</v>
      </c>
      <c r="AY213" s="19" t="s">
        <v>138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9" t="s">
        <v>82</v>
      </c>
      <c r="BK213" s="203">
        <f>ROUND(I213*H213,2)</f>
        <v>0</v>
      </c>
      <c r="BL213" s="19" t="s">
        <v>205</v>
      </c>
      <c r="BM213" s="202" t="s">
        <v>1130</v>
      </c>
    </row>
    <row r="214" spans="1:65" s="2" customFormat="1" ht="16.5" customHeight="1">
      <c r="A214" s="36"/>
      <c r="B214" s="37"/>
      <c r="C214" s="190" t="s">
        <v>456</v>
      </c>
      <c r="D214" s="190" t="s">
        <v>140</v>
      </c>
      <c r="E214" s="191" t="s">
        <v>1131</v>
      </c>
      <c r="F214" s="192" t="s">
        <v>1132</v>
      </c>
      <c r="G214" s="193" t="s">
        <v>489</v>
      </c>
      <c r="H214" s="194">
        <v>1</v>
      </c>
      <c r="I214" s="195"/>
      <c r="J214" s="196">
        <f>ROUND(I214*H214,2)</f>
        <v>0</v>
      </c>
      <c r="K214" s="197"/>
      <c r="L214" s="41"/>
      <c r="M214" s="198" t="s">
        <v>19</v>
      </c>
      <c r="N214" s="199" t="s">
        <v>45</v>
      </c>
      <c r="O214" s="66"/>
      <c r="P214" s="200">
        <f>O214*H214</f>
        <v>0</v>
      </c>
      <c r="Q214" s="200">
        <v>1.4999999999999999E-4</v>
      </c>
      <c r="R214" s="200">
        <f>Q214*H214</f>
        <v>1.4999999999999999E-4</v>
      </c>
      <c r="S214" s="200">
        <v>0</v>
      </c>
      <c r="T214" s="20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2" t="s">
        <v>205</v>
      </c>
      <c r="AT214" s="202" t="s">
        <v>140</v>
      </c>
      <c r="AU214" s="202" t="s">
        <v>84</v>
      </c>
      <c r="AY214" s="19" t="s">
        <v>138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9" t="s">
        <v>82</v>
      </c>
      <c r="BK214" s="203">
        <f>ROUND(I214*H214,2)</f>
        <v>0</v>
      </c>
      <c r="BL214" s="19" t="s">
        <v>205</v>
      </c>
      <c r="BM214" s="202" t="s">
        <v>1133</v>
      </c>
    </row>
    <row r="215" spans="1:65" s="2" customFormat="1" ht="16.5" customHeight="1">
      <c r="A215" s="36"/>
      <c r="B215" s="37"/>
      <c r="C215" s="190" t="s">
        <v>462</v>
      </c>
      <c r="D215" s="190" t="s">
        <v>140</v>
      </c>
      <c r="E215" s="191" t="s">
        <v>1134</v>
      </c>
      <c r="F215" s="192" t="s">
        <v>1135</v>
      </c>
      <c r="G215" s="193" t="s">
        <v>972</v>
      </c>
      <c r="H215" s="194">
        <v>25</v>
      </c>
      <c r="I215" s="195"/>
      <c r="J215" s="196">
        <f>ROUND(I215*H215,2)</f>
        <v>0</v>
      </c>
      <c r="K215" s="197"/>
      <c r="L215" s="41"/>
      <c r="M215" s="198" t="s">
        <v>19</v>
      </c>
      <c r="N215" s="199" t="s">
        <v>45</v>
      </c>
      <c r="O215" s="66"/>
      <c r="P215" s="200">
        <f>O215*H215</f>
        <v>0</v>
      </c>
      <c r="Q215" s="200">
        <v>0</v>
      </c>
      <c r="R215" s="200">
        <f>Q215*H215</f>
        <v>0</v>
      </c>
      <c r="S215" s="200">
        <v>1E-3</v>
      </c>
      <c r="T215" s="201">
        <f>S215*H215</f>
        <v>2.5000000000000001E-2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2" t="s">
        <v>205</v>
      </c>
      <c r="AT215" s="202" t="s">
        <v>140</v>
      </c>
      <c r="AU215" s="202" t="s">
        <v>84</v>
      </c>
      <c r="AY215" s="19" t="s">
        <v>138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9" t="s">
        <v>82</v>
      </c>
      <c r="BK215" s="203">
        <f>ROUND(I215*H215,2)</f>
        <v>0</v>
      </c>
      <c r="BL215" s="19" t="s">
        <v>205</v>
      </c>
      <c r="BM215" s="202" t="s">
        <v>1136</v>
      </c>
    </row>
    <row r="216" spans="1:65" s="2" customFormat="1" ht="16.5" customHeight="1">
      <c r="A216" s="36"/>
      <c r="B216" s="37"/>
      <c r="C216" s="190" t="s">
        <v>467</v>
      </c>
      <c r="D216" s="190" t="s">
        <v>140</v>
      </c>
      <c r="E216" s="191" t="s">
        <v>1137</v>
      </c>
      <c r="F216" s="192" t="s">
        <v>1138</v>
      </c>
      <c r="G216" s="193" t="s">
        <v>972</v>
      </c>
      <c r="H216" s="194">
        <v>55</v>
      </c>
      <c r="I216" s="195"/>
      <c r="J216" s="196">
        <f>ROUND(I216*H216,2)</f>
        <v>0</v>
      </c>
      <c r="K216" s="197"/>
      <c r="L216" s="41"/>
      <c r="M216" s="198" t="s">
        <v>19</v>
      </c>
      <c r="N216" s="199" t="s">
        <v>45</v>
      </c>
      <c r="O216" s="66"/>
      <c r="P216" s="200">
        <f>O216*H216</f>
        <v>0</v>
      </c>
      <c r="Q216" s="200">
        <v>0</v>
      </c>
      <c r="R216" s="200">
        <f>Q216*H216</f>
        <v>0</v>
      </c>
      <c r="S216" s="200">
        <v>1E-3</v>
      </c>
      <c r="T216" s="201">
        <f>S216*H216</f>
        <v>5.5E-2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2" t="s">
        <v>205</v>
      </c>
      <c r="AT216" s="202" t="s">
        <v>140</v>
      </c>
      <c r="AU216" s="202" t="s">
        <v>84</v>
      </c>
      <c r="AY216" s="19" t="s">
        <v>138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9" t="s">
        <v>82</v>
      </c>
      <c r="BK216" s="203">
        <f>ROUND(I216*H216,2)</f>
        <v>0</v>
      </c>
      <c r="BL216" s="19" t="s">
        <v>205</v>
      </c>
      <c r="BM216" s="202" t="s">
        <v>1139</v>
      </c>
    </row>
    <row r="217" spans="1:65" s="2" customFormat="1" ht="21.75" customHeight="1">
      <c r="A217" s="36"/>
      <c r="B217" s="37"/>
      <c r="C217" s="190" t="s">
        <v>472</v>
      </c>
      <c r="D217" s="190" t="s">
        <v>140</v>
      </c>
      <c r="E217" s="191" t="s">
        <v>1140</v>
      </c>
      <c r="F217" s="192" t="s">
        <v>1141</v>
      </c>
      <c r="G217" s="193" t="s">
        <v>218</v>
      </c>
      <c r="H217" s="194">
        <v>1.254</v>
      </c>
      <c r="I217" s="195"/>
      <c r="J217" s="196">
        <f>ROUND(I217*H217,2)</f>
        <v>0</v>
      </c>
      <c r="K217" s="197"/>
      <c r="L217" s="41"/>
      <c r="M217" s="198" t="s">
        <v>19</v>
      </c>
      <c r="N217" s="199" t="s">
        <v>45</v>
      </c>
      <c r="O217" s="66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2" t="s">
        <v>205</v>
      </c>
      <c r="AT217" s="202" t="s">
        <v>140</v>
      </c>
      <c r="AU217" s="202" t="s">
        <v>84</v>
      </c>
      <c r="AY217" s="19" t="s">
        <v>138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9" t="s">
        <v>82</v>
      </c>
      <c r="BK217" s="203">
        <f>ROUND(I217*H217,2)</f>
        <v>0</v>
      </c>
      <c r="BL217" s="19" t="s">
        <v>205</v>
      </c>
      <c r="BM217" s="202" t="s">
        <v>1142</v>
      </c>
    </row>
    <row r="218" spans="1:65" s="12" customFormat="1" ht="22.9" customHeight="1">
      <c r="B218" s="174"/>
      <c r="C218" s="175"/>
      <c r="D218" s="176" t="s">
        <v>73</v>
      </c>
      <c r="E218" s="188" t="s">
        <v>1143</v>
      </c>
      <c r="F218" s="188" t="s">
        <v>1144</v>
      </c>
      <c r="G218" s="175"/>
      <c r="H218" s="175"/>
      <c r="I218" s="178"/>
      <c r="J218" s="189">
        <f>BK218</f>
        <v>0</v>
      </c>
      <c r="K218" s="175"/>
      <c r="L218" s="180"/>
      <c r="M218" s="181"/>
      <c r="N218" s="182"/>
      <c r="O218" s="182"/>
      <c r="P218" s="183">
        <f>SUM(P219:P229)</f>
        <v>0</v>
      </c>
      <c r="Q218" s="182"/>
      <c r="R218" s="183">
        <f>SUM(R219:R229)</f>
        <v>0.67340000000000011</v>
      </c>
      <c r="S218" s="182"/>
      <c r="T218" s="184">
        <f>SUM(T219:T229)</f>
        <v>0</v>
      </c>
      <c r="AR218" s="185" t="s">
        <v>84</v>
      </c>
      <c r="AT218" s="186" t="s">
        <v>73</v>
      </c>
      <c r="AU218" s="186" t="s">
        <v>82</v>
      </c>
      <c r="AY218" s="185" t="s">
        <v>138</v>
      </c>
      <c r="BK218" s="187">
        <f>SUM(BK219:BK229)</f>
        <v>0</v>
      </c>
    </row>
    <row r="219" spans="1:65" s="2" customFormat="1" ht="16.5" customHeight="1">
      <c r="A219" s="36"/>
      <c r="B219" s="37"/>
      <c r="C219" s="190" t="s">
        <v>776</v>
      </c>
      <c r="D219" s="190" t="s">
        <v>140</v>
      </c>
      <c r="E219" s="191" t="s">
        <v>1145</v>
      </c>
      <c r="F219" s="192" t="s">
        <v>1146</v>
      </c>
      <c r="G219" s="193" t="s">
        <v>143</v>
      </c>
      <c r="H219" s="194">
        <v>17.86</v>
      </c>
      <c r="I219" s="195"/>
      <c r="J219" s="196">
        <f>ROUND(I219*H219,2)</f>
        <v>0</v>
      </c>
      <c r="K219" s="197"/>
      <c r="L219" s="41"/>
      <c r="M219" s="198" t="s">
        <v>19</v>
      </c>
      <c r="N219" s="199" t="s">
        <v>45</v>
      </c>
      <c r="O219" s="66"/>
      <c r="P219" s="200">
        <f>O219*H219</f>
        <v>0</v>
      </c>
      <c r="Q219" s="200">
        <v>5.0000000000000001E-3</v>
      </c>
      <c r="R219" s="200">
        <f>Q219*H219</f>
        <v>8.9300000000000004E-2</v>
      </c>
      <c r="S219" s="200">
        <v>0</v>
      </c>
      <c r="T219" s="20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2" t="s">
        <v>205</v>
      </c>
      <c r="AT219" s="202" t="s">
        <v>140</v>
      </c>
      <c r="AU219" s="202" t="s">
        <v>84</v>
      </c>
      <c r="AY219" s="19" t="s">
        <v>138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9" t="s">
        <v>82</v>
      </c>
      <c r="BK219" s="203">
        <f>ROUND(I219*H219,2)</f>
        <v>0</v>
      </c>
      <c r="BL219" s="19" t="s">
        <v>205</v>
      </c>
      <c r="BM219" s="202" t="s">
        <v>1147</v>
      </c>
    </row>
    <row r="220" spans="1:65" s="13" customFormat="1" ht="11.25">
      <c r="B220" s="204"/>
      <c r="C220" s="205"/>
      <c r="D220" s="206" t="s">
        <v>146</v>
      </c>
      <c r="E220" s="207" t="s">
        <v>19</v>
      </c>
      <c r="F220" s="208" t="s">
        <v>1023</v>
      </c>
      <c r="G220" s="205"/>
      <c r="H220" s="209">
        <v>1.38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146</v>
      </c>
      <c r="AU220" s="215" t="s">
        <v>84</v>
      </c>
      <c r="AV220" s="13" t="s">
        <v>84</v>
      </c>
      <c r="AW220" s="13" t="s">
        <v>35</v>
      </c>
      <c r="AX220" s="13" t="s">
        <v>74</v>
      </c>
      <c r="AY220" s="215" t="s">
        <v>138</v>
      </c>
    </row>
    <row r="221" spans="1:65" s="13" customFormat="1" ht="11.25">
      <c r="B221" s="204"/>
      <c r="C221" s="205"/>
      <c r="D221" s="206" t="s">
        <v>146</v>
      </c>
      <c r="E221" s="207" t="s">
        <v>19</v>
      </c>
      <c r="F221" s="208" t="s">
        <v>1024</v>
      </c>
      <c r="G221" s="205"/>
      <c r="H221" s="209">
        <v>9.1999999999999993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146</v>
      </c>
      <c r="AU221" s="215" t="s">
        <v>84</v>
      </c>
      <c r="AV221" s="13" t="s">
        <v>84</v>
      </c>
      <c r="AW221" s="13" t="s">
        <v>35</v>
      </c>
      <c r="AX221" s="13" t="s">
        <v>74</v>
      </c>
      <c r="AY221" s="215" t="s">
        <v>138</v>
      </c>
    </row>
    <row r="222" spans="1:65" s="13" customFormat="1" ht="11.25">
      <c r="B222" s="204"/>
      <c r="C222" s="205"/>
      <c r="D222" s="206" t="s">
        <v>146</v>
      </c>
      <c r="E222" s="207" t="s">
        <v>19</v>
      </c>
      <c r="F222" s="208" t="s">
        <v>1025</v>
      </c>
      <c r="G222" s="205"/>
      <c r="H222" s="209">
        <v>3.68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146</v>
      </c>
      <c r="AU222" s="215" t="s">
        <v>84</v>
      </c>
      <c r="AV222" s="13" t="s">
        <v>84</v>
      </c>
      <c r="AW222" s="13" t="s">
        <v>35</v>
      </c>
      <c r="AX222" s="13" t="s">
        <v>74</v>
      </c>
      <c r="AY222" s="215" t="s">
        <v>138</v>
      </c>
    </row>
    <row r="223" spans="1:65" s="13" customFormat="1" ht="11.25">
      <c r="B223" s="204"/>
      <c r="C223" s="205"/>
      <c r="D223" s="206" t="s">
        <v>146</v>
      </c>
      <c r="E223" s="207" t="s">
        <v>19</v>
      </c>
      <c r="F223" s="208" t="s">
        <v>1026</v>
      </c>
      <c r="G223" s="205"/>
      <c r="H223" s="209">
        <v>3.6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146</v>
      </c>
      <c r="AU223" s="215" t="s">
        <v>84</v>
      </c>
      <c r="AV223" s="13" t="s">
        <v>84</v>
      </c>
      <c r="AW223" s="13" t="s">
        <v>35</v>
      </c>
      <c r="AX223" s="13" t="s">
        <v>74</v>
      </c>
      <c r="AY223" s="215" t="s">
        <v>138</v>
      </c>
    </row>
    <row r="224" spans="1:65" s="14" customFormat="1" ht="11.25">
      <c r="B224" s="216"/>
      <c r="C224" s="217"/>
      <c r="D224" s="206" t="s">
        <v>146</v>
      </c>
      <c r="E224" s="218" t="s">
        <v>19</v>
      </c>
      <c r="F224" s="219" t="s">
        <v>150</v>
      </c>
      <c r="G224" s="217"/>
      <c r="H224" s="220">
        <v>17.86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146</v>
      </c>
      <c r="AU224" s="226" t="s">
        <v>84</v>
      </c>
      <c r="AV224" s="14" t="s">
        <v>144</v>
      </c>
      <c r="AW224" s="14" t="s">
        <v>35</v>
      </c>
      <c r="AX224" s="14" t="s">
        <v>82</v>
      </c>
      <c r="AY224" s="226" t="s">
        <v>138</v>
      </c>
    </row>
    <row r="225" spans="1:65" s="2" customFormat="1" ht="16.5" customHeight="1">
      <c r="A225" s="36"/>
      <c r="B225" s="37"/>
      <c r="C225" s="227" t="s">
        <v>782</v>
      </c>
      <c r="D225" s="227" t="s">
        <v>173</v>
      </c>
      <c r="E225" s="228" t="s">
        <v>1148</v>
      </c>
      <c r="F225" s="229" t="s">
        <v>1149</v>
      </c>
      <c r="G225" s="230" t="s">
        <v>239</v>
      </c>
      <c r="H225" s="231">
        <v>1168.2</v>
      </c>
      <c r="I225" s="232"/>
      <c r="J225" s="233">
        <f>ROUND(I225*H225,2)</f>
        <v>0</v>
      </c>
      <c r="K225" s="234"/>
      <c r="L225" s="235"/>
      <c r="M225" s="236" t="s">
        <v>19</v>
      </c>
      <c r="N225" s="237" t="s">
        <v>45</v>
      </c>
      <c r="O225" s="66"/>
      <c r="P225" s="200">
        <f>O225*H225</f>
        <v>0</v>
      </c>
      <c r="Q225" s="200">
        <v>5.0000000000000001E-4</v>
      </c>
      <c r="R225" s="200">
        <f>Q225*H225</f>
        <v>0.58410000000000006</v>
      </c>
      <c r="S225" s="200">
        <v>0</v>
      </c>
      <c r="T225" s="201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2" t="s">
        <v>303</v>
      </c>
      <c r="AT225" s="202" t="s">
        <v>173</v>
      </c>
      <c r="AU225" s="202" t="s">
        <v>84</v>
      </c>
      <c r="AY225" s="19" t="s">
        <v>138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9" t="s">
        <v>82</v>
      </c>
      <c r="BK225" s="203">
        <f>ROUND(I225*H225,2)</f>
        <v>0</v>
      </c>
      <c r="BL225" s="19" t="s">
        <v>205</v>
      </c>
      <c r="BM225" s="202" t="s">
        <v>1150</v>
      </c>
    </row>
    <row r="226" spans="1:65" s="13" customFormat="1" ht="11.25">
      <c r="B226" s="204"/>
      <c r="C226" s="205"/>
      <c r="D226" s="206" t="s">
        <v>146</v>
      </c>
      <c r="E226" s="207" t="s">
        <v>19</v>
      </c>
      <c r="F226" s="208" t="s">
        <v>1151</v>
      </c>
      <c r="G226" s="205"/>
      <c r="H226" s="209">
        <v>58.685000000000002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146</v>
      </c>
      <c r="AU226" s="215" t="s">
        <v>84</v>
      </c>
      <c r="AV226" s="13" t="s">
        <v>84</v>
      </c>
      <c r="AW226" s="13" t="s">
        <v>35</v>
      </c>
      <c r="AX226" s="13" t="s">
        <v>74</v>
      </c>
      <c r="AY226" s="215" t="s">
        <v>138</v>
      </c>
    </row>
    <row r="227" spans="1:65" s="13" customFormat="1" ht="11.25">
      <c r="B227" s="204"/>
      <c r="C227" s="205"/>
      <c r="D227" s="206" t="s">
        <v>146</v>
      </c>
      <c r="E227" s="207" t="s">
        <v>19</v>
      </c>
      <c r="F227" s="208" t="s">
        <v>1152</v>
      </c>
      <c r="G227" s="205"/>
      <c r="H227" s="209">
        <v>1062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146</v>
      </c>
      <c r="AU227" s="215" t="s">
        <v>84</v>
      </c>
      <c r="AV227" s="13" t="s">
        <v>84</v>
      </c>
      <c r="AW227" s="13" t="s">
        <v>35</v>
      </c>
      <c r="AX227" s="13" t="s">
        <v>82</v>
      </c>
      <c r="AY227" s="215" t="s">
        <v>138</v>
      </c>
    </row>
    <row r="228" spans="1:65" s="13" customFormat="1" ht="11.25">
      <c r="B228" s="204"/>
      <c r="C228" s="205"/>
      <c r="D228" s="206" t="s">
        <v>146</v>
      </c>
      <c r="E228" s="205"/>
      <c r="F228" s="208" t="s">
        <v>1153</v>
      </c>
      <c r="G228" s="205"/>
      <c r="H228" s="209">
        <v>1168.2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146</v>
      </c>
      <c r="AU228" s="215" t="s">
        <v>84</v>
      </c>
      <c r="AV228" s="13" t="s">
        <v>84</v>
      </c>
      <c r="AW228" s="13" t="s">
        <v>4</v>
      </c>
      <c r="AX228" s="13" t="s">
        <v>82</v>
      </c>
      <c r="AY228" s="215" t="s">
        <v>138</v>
      </c>
    </row>
    <row r="229" spans="1:65" s="2" customFormat="1" ht="21.75" customHeight="1">
      <c r="A229" s="36"/>
      <c r="B229" s="37"/>
      <c r="C229" s="190" t="s">
        <v>788</v>
      </c>
      <c r="D229" s="190" t="s">
        <v>140</v>
      </c>
      <c r="E229" s="191" t="s">
        <v>1154</v>
      </c>
      <c r="F229" s="192" t="s">
        <v>1155</v>
      </c>
      <c r="G229" s="193" t="s">
        <v>218</v>
      </c>
      <c r="H229" s="194">
        <v>0.67300000000000004</v>
      </c>
      <c r="I229" s="195"/>
      <c r="J229" s="196">
        <f>ROUND(I229*H229,2)</f>
        <v>0</v>
      </c>
      <c r="K229" s="197"/>
      <c r="L229" s="41"/>
      <c r="M229" s="267" t="s">
        <v>19</v>
      </c>
      <c r="N229" s="268" t="s">
        <v>45</v>
      </c>
      <c r="O229" s="255"/>
      <c r="P229" s="269">
        <f>O229*H229</f>
        <v>0</v>
      </c>
      <c r="Q229" s="269">
        <v>0</v>
      </c>
      <c r="R229" s="269">
        <f>Q229*H229</f>
        <v>0</v>
      </c>
      <c r="S229" s="269">
        <v>0</v>
      </c>
      <c r="T229" s="27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2" t="s">
        <v>205</v>
      </c>
      <c r="AT229" s="202" t="s">
        <v>140</v>
      </c>
      <c r="AU229" s="202" t="s">
        <v>84</v>
      </c>
      <c r="AY229" s="19" t="s">
        <v>138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9" t="s">
        <v>82</v>
      </c>
      <c r="BK229" s="203">
        <f>ROUND(I229*H229,2)</f>
        <v>0</v>
      </c>
      <c r="BL229" s="19" t="s">
        <v>205</v>
      </c>
      <c r="BM229" s="202" t="s">
        <v>1156</v>
      </c>
    </row>
    <row r="230" spans="1:65" s="2" customFormat="1" ht="6.95" customHeight="1">
      <c r="A230" s="36"/>
      <c r="B230" s="49"/>
      <c r="C230" s="50"/>
      <c r="D230" s="50"/>
      <c r="E230" s="50"/>
      <c r="F230" s="50"/>
      <c r="G230" s="50"/>
      <c r="H230" s="50"/>
      <c r="I230" s="138"/>
      <c r="J230" s="50"/>
      <c r="K230" s="50"/>
      <c r="L230" s="41"/>
      <c r="M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</row>
  </sheetData>
  <sheetProtection algorithmName="SHA-512" hashValue="RBJDr/O79bF7VD6Xn9qgNgrB4O4CuhVhjVk7r7O2JNyJIVYflrrqtbhUIRpLpsZ4AtmJ2unVRMkmd2P4X2awww==" saltValue="7/Ojf3iHnuaeYNJGsNLoz5i8mNLLEebt3XyGIsNUqOeudE7TV4Oi3ifmrZsyS1jKZP8s/d9jMws3awQ8EhkuSg==" spinCount="100000" sheet="1" objects="1" scenarios="1" formatColumns="0" formatRows="0" autoFilter="0"/>
  <autoFilter ref="C93:K229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Votice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1157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20. 2. 2020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917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ROUND(J102,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ROUND((SUM(BE102:BE463)),  2)</f>
        <v>0</v>
      </c>
      <c r="G33" s="36"/>
      <c r="H33" s="36"/>
      <c r="I33" s="127">
        <v>0.21</v>
      </c>
      <c r="J33" s="126">
        <f>ROUND(((SUM(BE102:BE463))*I33),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ROUND((SUM(BF102:BF463)),  2)</f>
        <v>0</v>
      </c>
      <c r="G34" s="36"/>
      <c r="H34" s="36"/>
      <c r="I34" s="127">
        <v>0.15</v>
      </c>
      <c r="J34" s="126">
        <f>ROUND(((SUM(BF102:BF463))*I34),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ROUND((SUM(BG102:BG463)),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ROUND((SUM(BH102:BH463)),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ROUND((SUM(BI102:BI463)),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Votice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SO.04 - Vnitřní opravy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Votice</v>
      </c>
      <c r="G52" s="38"/>
      <c r="H52" s="38"/>
      <c r="I52" s="113" t="s">
        <v>23</v>
      </c>
      <c r="J52" s="61" t="str">
        <f>IF(J12="","",J12)</f>
        <v>20. 2. 2020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L. Malý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105</v>
      </c>
      <c r="D57" s="143"/>
      <c r="E57" s="143"/>
      <c r="F57" s="143"/>
      <c r="G57" s="143"/>
      <c r="H57" s="143"/>
      <c r="I57" s="144"/>
      <c r="J57" s="145" t="s">
        <v>106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J102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7"/>
      <c r="C60" s="148"/>
      <c r="D60" s="149" t="s">
        <v>108</v>
      </c>
      <c r="E60" s="150"/>
      <c r="F60" s="150"/>
      <c r="G60" s="150"/>
      <c r="H60" s="150"/>
      <c r="I60" s="151"/>
      <c r="J60" s="152">
        <f>J103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477</v>
      </c>
      <c r="E61" s="157"/>
      <c r="F61" s="157"/>
      <c r="G61" s="157"/>
      <c r="H61" s="157"/>
      <c r="I61" s="158"/>
      <c r="J61" s="159">
        <f>J104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111</v>
      </c>
      <c r="E62" s="157"/>
      <c r="F62" s="157"/>
      <c r="G62" s="157"/>
      <c r="H62" s="157"/>
      <c r="I62" s="158"/>
      <c r="J62" s="159">
        <f>J111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112</v>
      </c>
      <c r="E63" s="157"/>
      <c r="F63" s="157"/>
      <c r="G63" s="157"/>
      <c r="H63" s="157"/>
      <c r="I63" s="158"/>
      <c r="J63" s="159">
        <f>J187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113</v>
      </c>
      <c r="E64" s="157"/>
      <c r="F64" s="157"/>
      <c r="G64" s="157"/>
      <c r="H64" s="157"/>
      <c r="I64" s="158"/>
      <c r="J64" s="159">
        <f>J235</f>
        <v>0</v>
      </c>
      <c r="K64" s="155"/>
      <c r="L64" s="160"/>
    </row>
    <row r="65" spans="2:12" s="10" customFormat="1" ht="19.899999999999999" customHeight="1">
      <c r="B65" s="154"/>
      <c r="C65" s="155"/>
      <c r="D65" s="156" t="s">
        <v>114</v>
      </c>
      <c r="E65" s="157"/>
      <c r="F65" s="157"/>
      <c r="G65" s="157"/>
      <c r="H65" s="157"/>
      <c r="I65" s="158"/>
      <c r="J65" s="159">
        <f>J241</f>
        <v>0</v>
      </c>
      <c r="K65" s="155"/>
      <c r="L65" s="160"/>
    </row>
    <row r="66" spans="2:12" s="9" customFormat="1" ht="24.95" customHeight="1">
      <c r="B66" s="147"/>
      <c r="C66" s="148"/>
      <c r="D66" s="149" t="s">
        <v>115</v>
      </c>
      <c r="E66" s="150"/>
      <c r="F66" s="150"/>
      <c r="G66" s="150"/>
      <c r="H66" s="150"/>
      <c r="I66" s="151"/>
      <c r="J66" s="152">
        <f>J243</f>
        <v>0</v>
      </c>
      <c r="K66" s="148"/>
      <c r="L66" s="153"/>
    </row>
    <row r="67" spans="2:12" s="10" customFormat="1" ht="19.899999999999999" customHeight="1">
      <c r="B67" s="154"/>
      <c r="C67" s="155"/>
      <c r="D67" s="156" t="s">
        <v>921</v>
      </c>
      <c r="E67" s="157"/>
      <c r="F67" s="157"/>
      <c r="G67" s="157"/>
      <c r="H67" s="157"/>
      <c r="I67" s="158"/>
      <c r="J67" s="159">
        <f>J244</f>
        <v>0</v>
      </c>
      <c r="K67" s="155"/>
      <c r="L67" s="160"/>
    </row>
    <row r="68" spans="2:12" s="10" customFormat="1" ht="19.899999999999999" customHeight="1">
      <c r="B68" s="154"/>
      <c r="C68" s="155"/>
      <c r="D68" s="156" t="s">
        <v>116</v>
      </c>
      <c r="E68" s="157"/>
      <c r="F68" s="157"/>
      <c r="G68" s="157"/>
      <c r="H68" s="157"/>
      <c r="I68" s="158"/>
      <c r="J68" s="159">
        <f>J261</f>
        <v>0</v>
      </c>
      <c r="K68" s="155"/>
      <c r="L68" s="160"/>
    </row>
    <row r="69" spans="2:12" s="10" customFormat="1" ht="19.899999999999999" customHeight="1">
      <c r="B69" s="154"/>
      <c r="C69" s="155"/>
      <c r="D69" s="156" t="s">
        <v>1158</v>
      </c>
      <c r="E69" s="157"/>
      <c r="F69" s="157"/>
      <c r="G69" s="157"/>
      <c r="H69" s="157"/>
      <c r="I69" s="158"/>
      <c r="J69" s="159">
        <f>J267</f>
        <v>0</v>
      </c>
      <c r="K69" s="155"/>
      <c r="L69" s="160"/>
    </row>
    <row r="70" spans="2:12" s="10" customFormat="1" ht="19.899999999999999" customHeight="1">
      <c r="B70" s="154"/>
      <c r="C70" s="155"/>
      <c r="D70" s="156" t="s">
        <v>1159</v>
      </c>
      <c r="E70" s="157"/>
      <c r="F70" s="157"/>
      <c r="G70" s="157"/>
      <c r="H70" s="157"/>
      <c r="I70" s="158"/>
      <c r="J70" s="159">
        <f>J278</f>
        <v>0</v>
      </c>
      <c r="K70" s="155"/>
      <c r="L70" s="160"/>
    </row>
    <row r="71" spans="2:12" s="10" customFormat="1" ht="19.899999999999999" customHeight="1">
      <c r="B71" s="154"/>
      <c r="C71" s="155"/>
      <c r="D71" s="156" t="s">
        <v>1160</v>
      </c>
      <c r="E71" s="157"/>
      <c r="F71" s="157"/>
      <c r="G71" s="157"/>
      <c r="H71" s="157"/>
      <c r="I71" s="158"/>
      <c r="J71" s="159">
        <f>J298</f>
        <v>0</v>
      </c>
      <c r="K71" s="155"/>
      <c r="L71" s="160"/>
    </row>
    <row r="72" spans="2:12" s="10" customFormat="1" ht="19.899999999999999" customHeight="1">
      <c r="B72" s="154"/>
      <c r="C72" s="155"/>
      <c r="D72" s="156" t="s">
        <v>1161</v>
      </c>
      <c r="E72" s="157"/>
      <c r="F72" s="157"/>
      <c r="G72" s="157"/>
      <c r="H72" s="157"/>
      <c r="I72" s="158"/>
      <c r="J72" s="159">
        <f>J300</f>
        <v>0</v>
      </c>
      <c r="K72" s="155"/>
      <c r="L72" s="160"/>
    </row>
    <row r="73" spans="2:12" s="10" customFormat="1" ht="19.899999999999999" customHeight="1">
      <c r="B73" s="154"/>
      <c r="C73" s="155"/>
      <c r="D73" s="156" t="s">
        <v>117</v>
      </c>
      <c r="E73" s="157"/>
      <c r="F73" s="157"/>
      <c r="G73" s="157"/>
      <c r="H73" s="157"/>
      <c r="I73" s="158"/>
      <c r="J73" s="159">
        <f>J304</f>
        <v>0</v>
      </c>
      <c r="K73" s="155"/>
      <c r="L73" s="160"/>
    </row>
    <row r="74" spans="2:12" s="10" customFormat="1" ht="19.899999999999999" customHeight="1">
      <c r="B74" s="154"/>
      <c r="C74" s="155"/>
      <c r="D74" s="156" t="s">
        <v>1162</v>
      </c>
      <c r="E74" s="157"/>
      <c r="F74" s="157"/>
      <c r="G74" s="157"/>
      <c r="H74" s="157"/>
      <c r="I74" s="158"/>
      <c r="J74" s="159">
        <f>J307</f>
        <v>0</v>
      </c>
      <c r="K74" s="155"/>
      <c r="L74" s="160"/>
    </row>
    <row r="75" spans="2:12" s="10" customFormat="1" ht="19.899999999999999" customHeight="1">
      <c r="B75" s="154"/>
      <c r="C75" s="155"/>
      <c r="D75" s="156" t="s">
        <v>479</v>
      </c>
      <c r="E75" s="157"/>
      <c r="F75" s="157"/>
      <c r="G75" s="157"/>
      <c r="H75" s="157"/>
      <c r="I75" s="158"/>
      <c r="J75" s="159">
        <f>J323</f>
        <v>0</v>
      </c>
      <c r="K75" s="155"/>
      <c r="L75" s="160"/>
    </row>
    <row r="76" spans="2:12" s="10" customFormat="1" ht="19.899999999999999" customHeight="1">
      <c r="B76" s="154"/>
      <c r="C76" s="155"/>
      <c r="D76" s="156" t="s">
        <v>1163</v>
      </c>
      <c r="E76" s="157"/>
      <c r="F76" s="157"/>
      <c r="G76" s="157"/>
      <c r="H76" s="157"/>
      <c r="I76" s="158"/>
      <c r="J76" s="159">
        <f>J339</f>
        <v>0</v>
      </c>
      <c r="K76" s="155"/>
      <c r="L76" s="160"/>
    </row>
    <row r="77" spans="2:12" s="10" customFormat="1" ht="19.899999999999999" customHeight="1">
      <c r="B77" s="154"/>
      <c r="C77" s="155"/>
      <c r="D77" s="156" t="s">
        <v>1164</v>
      </c>
      <c r="E77" s="157"/>
      <c r="F77" s="157"/>
      <c r="G77" s="157"/>
      <c r="H77" s="157"/>
      <c r="I77" s="158"/>
      <c r="J77" s="159">
        <f>J380</f>
        <v>0</v>
      </c>
      <c r="K77" s="155"/>
      <c r="L77" s="160"/>
    </row>
    <row r="78" spans="2:12" s="10" customFormat="1" ht="19.899999999999999" customHeight="1">
      <c r="B78" s="154"/>
      <c r="C78" s="155"/>
      <c r="D78" s="156" t="s">
        <v>1165</v>
      </c>
      <c r="E78" s="157"/>
      <c r="F78" s="157"/>
      <c r="G78" s="157"/>
      <c r="H78" s="157"/>
      <c r="I78" s="158"/>
      <c r="J78" s="159">
        <f>J388</f>
        <v>0</v>
      </c>
      <c r="K78" s="155"/>
      <c r="L78" s="160"/>
    </row>
    <row r="79" spans="2:12" s="10" customFormat="1" ht="19.899999999999999" customHeight="1">
      <c r="B79" s="154"/>
      <c r="C79" s="155"/>
      <c r="D79" s="156" t="s">
        <v>922</v>
      </c>
      <c r="E79" s="157"/>
      <c r="F79" s="157"/>
      <c r="G79" s="157"/>
      <c r="H79" s="157"/>
      <c r="I79" s="158"/>
      <c r="J79" s="159">
        <f>J391</f>
        <v>0</v>
      </c>
      <c r="K79" s="155"/>
      <c r="L79" s="160"/>
    </row>
    <row r="80" spans="2:12" s="10" customFormat="1" ht="19.899999999999999" customHeight="1">
      <c r="B80" s="154"/>
      <c r="C80" s="155"/>
      <c r="D80" s="156" t="s">
        <v>1166</v>
      </c>
      <c r="E80" s="157"/>
      <c r="F80" s="157"/>
      <c r="G80" s="157"/>
      <c r="H80" s="157"/>
      <c r="I80" s="158"/>
      <c r="J80" s="159">
        <f>J403</f>
        <v>0</v>
      </c>
      <c r="K80" s="155"/>
      <c r="L80" s="160"/>
    </row>
    <row r="81" spans="1:31" s="9" customFormat="1" ht="24.95" customHeight="1">
      <c r="B81" s="147"/>
      <c r="C81" s="148"/>
      <c r="D81" s="149" t="s">
        <v>480</v>
      </c>
      <c r="E81" s="150"/>
      <c r="F81" s="150"/>
      <c r="G81" s="150"/>
      <c r="H81" s="150"/>
      <c r="I81" s="151"/>
      <c r="J81" s="152">
        <f>J459</f>
        <v>0</v>
      </c>
      <c r="K81" s="148"/>
      <c r="L81" s="153"/>
    </row>
    <row r="82" spans="1:31" s="10" customFormat="1" ht="19.899999999999999" customHeight="1">
      <c r="B82" s="154"/>
      <c r="C82" s="155"/>
      <c r="D82" s="156" t="s">
        <v>481</v>
      </c>
      <c r="E82" s="157"/>
      <c r="F82" s="157"/>
      <c r="G82" s="157"/>
      <c r="H82" s="157"/>
      <c r="I82" s="158"/>
      <c r="J82" s="159">
        <f>J460</f>
        <v>0</v>
      </c>
      <c r="K82" s="155"/>
      <c r="L82" s="160"/>
    </row>
    <row r="83" spans="1:31" s="2" customFormat="1" ht="21.75" customHeight="1">
      <c r="A83" s="36"/>
      <c r="B83" s="37"/>
      <c r="C83" s="38"/>
      <c r="D83" s="38"/>
      <c r="E83" s="38"/>
      <c r="F83" s="38"/>
      <c r="G83" s="38"/>
      <c r="H83" s="38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49"/>
      <c r="C84" s="50"/>
      <c r="D84" s="50"/>
      <c r="E84" s="50"/>
      <c r="F84" s="50"/>
      <c r="G84" s="50"/>
      <c r="H84" s="50"/>
      <c r="I84" s="138"/>
      <c r="J84" s="50"/>
      <c r="K84" s="50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8" spans="1:31" s="2" customFormat="1" ht="6.95" customHeight="1">
      <c r="A88" s="36"/>
      <c r="B88" s="51"/>
      <c r="C88" s="52"/>
      <c r="D88" s="52"/>
      <c r="E88" s="52"/>
      <c r="F88" s="52"/>
      <c r="G88" s="52"/>
      <c r="H88" s="52"/>
      <c r="I88" s="141"/>
      <c r="J88" s="52"/>
      <c r="K88" s="52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24.95" customHeight="1">
      <c r="A89" s="36"/>
      <c r="B89" s="37"/>
      <c r="C89" s="25" t="s">
        <v>123</v>
      </c>
      <c r="D89" s="38"/>
      <c r="E89" s="38"/>
      <c r="F89" s="38"/>
      <c r="G89" s="38"/>
      <c r="H89" s="38"/>
      <c r="I89" s="110"/>
      <c r="J89" s="38"/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10"/>
      <c r="J90" s="38"/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16</v>
      </c>
      <c r="D91" s="38"/>
      <c r="E91" s="38"/>
      <c r="F91" s="38"/>
      <c r="G91" s="38"/>
      <c r="H91" s="38"/>
      <c r="I91" s="110"/>
      <c r="J91" s="38"/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98" t="str">
        <f>E7</f>
        <v>Votice ON - oprava</v>
      </c>
      <c r="F92" s="399"/>
      <c r="G92" s="399"/>
      <c r="H92" s="399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101</v>
      </c>
      <c r="D93" s="38"/>
      <c r="E93" s="38"/>
      <c r="F93" s="38"/>
      <c r="G93" s="38"/>
      <c r="H93" s="38"/>
      <c r="I93" s="110"/>
      <c r="J93" s="38"/>
      <c r="K93" s="38"/>
      <c r="L93" s="11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51" t="str">
        <f>E9</f>
        <v>SO.04 - Vnitřní opravy</v>
      </c>
      <c r="F94" s="400"/>
      <c r="G94" s="400"/>
      <c r="H94" s="400"/>
      <c r="I94" s="110"/>
      <c r="J94" s="38"/>
      <c r="K94" s="38"/>
      <c r="L94" s="11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110"/>
      <c r="J95" s="38"/>
      <c r="K95" s="38"/>
      <c r="L95" s="11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21</v>
      </c>
      <c r="D96" s="38"/>
      <c r="E96" s="38"/>
      <c r="F96" s="29" t="str">
        <f>F12</f>
        <v>Votice</v>
      </c>
      <c r="G96" s="38"/>
      <c r="H96" s="38"/>
      <c r="I96" s="113" t="s">
        <v>23</v>
      </c>
      <c r="J96" s="61" t="str">
        <f>IF(J12="","",J12)</f>
        <v>20. 2. 2020</v>
      </c>
      <c r="K96" s="38"/>
      <c r="L96" s="11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110"/>
      <c r="J97" s="38"/>
      <c r="K97" s="38"/>
      <c r="L97" s="11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25</v>
      </c>
      <c r="D98" s="38"/>
      <c r="E98" s="38"/>
      <c r="F98" s="29" t="str">
        <f>E15</f>
        <v>Správa železnic, státní organizace</v>
      </c>
      <c r="G98" s="38"/>
      <c r="H98" s="38"/>
      <c r="I98" s="113" t="s">
        <v>33</v>
      </c>
      <c r="J98" s="34" t="str">
        <f>E21</f>
        <v xml:space="preserve"> </v>
      </c>
      <c r="K98" s="38"/>
      <c r="L98" s="11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2" customHeight="1">
      <c r="A99" s="36"/>
      <c r="B99" s="37"/>
      <c r="C99" s="31" t="s">
        <v>31</v>
      </c>
      <c r="D99" s="38"/>
      <c r="E99" s="38"/>
      <c r="F99" s="29" t="str">
        <f>IF(E18="","",E18)</f>
        <v>Vyplň údaj</v>
      </c>
      <c r="G99" s="38"/>
      <c r="H99" s="38"/>
      <c r="I99" s="113" t="s">
        <v>36</v>
      </c>
      <c r="J99" s="34" t="str">
        <f>E24</f>
        <v>L. Malý</v>
      </c>
      <c r="K99" s="38"/>
      <c r="L99" s="11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0.35" customHeight="1">
      <c r="A100" s="36"/>
      <c r="B100" s="37"/>
      <c r="C100" s="38"/>
      <c r="D100" s="38"/>
      <c r="E100" s="38"/>
      <c r="F100" s="38"/>
      <c r="G100" s="38"/>
      <c r="H100" s="38"/>
      <c r="I100" s="110"/>
      <c r="J100" s="38"/>
      <c r="K100" s="38"/>
      <c r="L100" s="11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11" customFormat="1" ht="29.25" customHeight="1">
      <c r="A101" s="161"/>
      <c r="B101" s="162"/>
      <c r="C101" s="163" t="s">
        <v>124</v>
      </c>
      <c r="D101" s="164" t="s">
        <v>59</v>
      </c>
      <c r="E101" s="164" t="s">
        <v>55</v>
      </c>
      <c r="F101" s="164" t="s">
        <v>56</v>
      </c>
      <c r="G101" s="164" t="s">
        <v>125</v>
      </c>
      <c r="H101" s="164" t="s">
        <v>126</v>
      </c>
      <c r="I101" s="165" t="s">
        <v>127</v>
      </c>
      <c r="J101" s="166" t="s">
        <v>106</v>
      </c>
      <c r="K101" s="167" t="s">
        <v>128</v>
      </c>
      <c r="L101" s="168"/>
      <c r="M101" s="70" t="s">
        <v>19</v>
      </c>
      <c r="N101" s="71" t="s">
        <v>44</v>
      </c>
      <c r="O101" s="71" t="s">
        <v>129</v>
      </c>
      <c r="P101" s="71" t="s">
        <v>130</v>
      </c>
      <c r="Q101" s="71" t="s">
        <v>131</v>
      </c>
      <c r="R101" s="71" t="s">
        <v>132</v>
      </c>
      <c r="S101" s="71" t="s">
        <v>133</v>
      </c>
      <c r="T101" s="72" t="s">
        <v>134</v>
      </c>
      <c r="U101" s="161"/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61"/>
    </row>
    <row r="102" spans="1:65" s="2" customFormat="1" ht="22.9" customHeight="1">
      <c r="A102" s="36"/>
      <c r="B102" s="37"/>
      <c r="C102" s="77" t="s">
        <v>135</v>
      </c>
      <c r="D102" s="38"/>
      <c r="E102" s="38"/>
      <c r="F102" s="38"/>
      <c r="G102" s="38"/>
      <c r="H102" s="38"/>
      <c r="I102" s="110"/>
      <c r="J102" s="169">
        <f>BK102</f>
        <v>0</v>
      </c>
      <c r="K102" s="38"/>
      <c r="L102" s="41"/>
      <c r="M102" s="73"/>
      <c r="N102" s="170"/>
      <c r="O102" s="74"/>
      <c r="P102" s="171">
        <f>P103+P243+P459</f>
        <v>0</v>
      </c>
      <c r="Q102" s="74"/>
      <c r="R102" s="171">
        <f>R103+R243+R459</f>
        <v>93.702707059999994</v>
      </c>
      <c r="S102" s="74"/>
      <c r="T102" s="172">
        <f>T103+T243+T459</f>
        <v>70.722384699999992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73</v>
      </c>
      <c r="AU102" s="19" t="s">
        <v>107</v>
      </c>
      <c r="BK102" s="173">
        <f>BK103+BK243+BK459</f>
        <v>0</v>
      </c>
    </row>
    <row r="103" spans="1:65" s="12" customFormat="1" ht="25.9" customHeight="1">
      <c r="B103" s="174"/>
      <c r="C103" s="175"/>
      <c r="D103" s="176" t="s">
        <v>73</v>
      </c>
      <c r="E103" s="177" t="s">
        <v>136</v>
      </c>
      <c r="F103" s="177" t="s">
        <v>137</v>
      </c>
      <c r="G103" s="175"/>
      <c r="H103" s="175"/>
      <c r="I103" s="178"/>
      <c r="J103" s="179">
        <f>BK103</f>
        <v>0</v>
      </c>
      <c r="K103" s="175"/>
      <c r="L103" s="180"/>
      <c r="M103" s="181"/>
      <c r="N103" s="182"/>
      <c r="O103" s="182"/>
      <c r="P103" s="183">
        <f>P104+P111+P187+P235+P241</f>
        <v>0</v>
      </c>
      <c r="Q103" s="182"/>
      <c r="R103" s="183">
        <f>R104+R111+R187+R235+R241</f>
        <v>78.481029159999991</v>
      </c>
      <c r="S103" s="182"/>
      <c r="T103" s="184">
        <f>T104+T111+T187+T235+T241</f>
        <v>45.958039999999997</v>
      </c>
      <c r="AR103" s="185" t="s">
        <v>82</v>
      </c>
      <c r="AT103" s="186" t="s">
        <v>73</v>
      </c>
      <c r="AU103" s="186" t="s">
        <v>74</v>
      </c>
      <c r="AY103" s="185" t="s">
        <v>138</v>
      </c>
      <c r="BK103" s="187">
        <f>BK104+BK111+BK187+BK235+BK241</f>
        <v>0</v>
      </c>
    </row>
    <row r="104" spans="1:65" s="12" customFormat="1" ht="22.9" customHeight="1">
      <c r="B104" s="174"/>
      <c r="C104" s="175"/>
      <c r="D104" s="176" t="s">
        <v>73</v>
      </c>
      <c r="E104" s="188" t="s">
        <v>154</v>
      </c>
      <c r="F104" s="188" t="s">
        <v>482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SUM(P105:P110)</f>
        <v>0</v>
      </c>
      <c r="Q104" s="182"/>
      <c r="R104" s="183">
        <f>SUM(R105:R110)</f>
        <v>0.2461604</v>
      </c>
      <c r="S104" s="182"/>
      <c r="T104" s="184">
        <f>SUM(T105:T110)</f>
        <v>0</v>
      </c>
      <c r="AR104" s="185" t="s">
        <v>82</v>
      </c>
      <c r="AT104" s="186" t="s">
        <v>73</v>
      </c>
      <c r="AU104" s="186" t="s">
        <v>82</v>
      </c>
      <c r="AY104" s="185" t="s">
        <v>138</v>
      </c>
      <c r="BK104" s="187">
        <f>SUM(BK105:BK110)</f>
        <v>0</v>
      </c>
    </row>
    <row r="105" spans="1:65" s="2" customFormat="1" ht="21.75" customHeight="1">
      <c r="A105" s="36"/>
      <c r="B105" s="37"/>
      <c r="C105" s="190" t="s">
        <v>82</v>
      </c>
      <c r="D105" s="190" t="s">
        <v>140</v>
      </c>
      <c r="E105" s="191" t="s">
        <v>1167</v>
      </c>
      <c r="F105" s="192" t="s">
        <v>1168</v>
      </c>
      <c r="G105" s="193" t="s">
        <v>239</v>
      </c>
      <c r="H105" s="194">
        <v>2</v>
      </c>
      <c r="I105" s="195"/>
      <c r="J105" s="196">
        <f>ROUND(I105*H105,2)</f>
        <v>0</v>
      </c>
      <c r="K105" s="197"/>
      <c r="L105" s="41"/>
      <c r="M105" s="198" t="s">
        <v>19</v>
      </c>
      <c r="N105" s="199" t="s">
        <v>45</v>
      </c>
      <c r="O105" s="66"/>
      <c r="P105" s="200">
        <f>O105*H105</f>
        <v>0</v>
      </c>
      <c r="Q105" s="200">
        <v>2.0209999999999999E-2</v>
      </c>
      <c r="R105" s="200">
        <f>Q105*H105</f>
        <v>4.0419999999999998E-2</v>
      </c>
      <c r="S105" s="200">
        <v>0</v>
      </c>
      <c r="T105" s="20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2" t="s">
        <v>144</v>
      </c>
      <c r="AT105" s="202" t="s">
        <v>140</v>
      </c>
      <c r="AU105" s="202" t="s">
        <v>84</v>
      </c>
      <c r="AY105" s="19" t="s">
        <v>138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9" t="s">
        <v>82</v>
      </c>
      <c r="BK105" s="203">
        <f>ROUND(I105*H105,2)</f>
        <v>0</v>
      </c>
      <c r="BL105" s="19" t="s">
        <v>144</v>
      </c>
      <c r="BM105" s="202" t="s">
        <v>1169</v>
      </c>
    </row>
    <row r="106" spans="1:65" s="2" customFormat="1" ht="21.75" customHeight="1">
      <c r="A106" s="36"/>
      <c r="B106" s="37"/>
      <c r="C106" s="190" t="s">
        <v>84</v>
      </c>
      <c r="D106" s="190" t="s">
        <v>140</v>
      </c>
      <c r="E106" s="191" t="s">
        <v>1170</v>
      </c>
      <c r="F106" s="192" t="s">
        <v>1171</v>
      </c>
      <c r="G106" s="193" t="s">
        <v>143</v>
      </c>
      <c r="H106" s="194">
        <v>3.32</v>
      </c>
      <c r="I106" s="195"/>
      <c r="J106" s="196">
        <f>ROUND(I106*H106,2)</f>
        <v>0</v>
      </c>
      <c r="K106" s="197"/>
      <c r="L106" s="41"/>
      <c r="M106" s="198" t="s">
        <v>19</v>
      </c>
      <c r="N106" s="199" t="s">
        <v>45</v>
      </c>
      <c r="O106" s="66"/>
      <c r="P106" s="200">
        <f>O106*H106</f>
        <v>0</v>
      </c>
      <c r="Q106" s="200">
        <v>6.1969999999999997E-2</v>
      </c>
      <c r="R106" s="200">
        <f>Q106*H106</f>
        <v>0.20574039999999999</v>
      </c>
      <c r="S106" s="200">
        <v>0</v>
      </c>
      <c r="T106" s="20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2" t="s">
        <v>144</v>
      </c>
      <c r="AT106" s="202" t="s">
        <v>140</v>
      </c>
      <c r="AU106" s="202" t="s">
        <v>84</v>
      </c>
      <c r="AY106" s="19" t="s">
        <v>138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9" t="s">
        <v>82</v>
      </c>
      <c r="BK106" s="203">
        <f>ROUND(I106*H106,2)</f>
        <v>0</v>
      </c>
      <c r="BL106" s="19" t="s">
        <v>144</v>
      </c>
      <c r="BM106" s="202" t="s">
        <v>1172</v>
      </c>
    </row>
    <row r="107" spans="1:65" s="13" customFormat="1" ht="11.25">
      <c r="B107" s="204"/>
      <c r="C107" s="205"/>
      <c r="D107" s="206" t="s">
        <v>146</v>
      </c>
      <c r="E107" s="207" t="s">
        <v>19</v>
      </c>
      <c r="F107" s="208" t="s">
        <v>1173</v>
      </c>
      <c r="G107" s="205"/>
      <c r="H107" s="209">
        <v>1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146</v>
      </c>
      <c r="AU107" s="215" t="s">
        <v>84</v>
      </c>
      <c r="AV107" s="13" t="s">
        <v>84</v>
      </c>
      <c r="AW107" s="13" t="s">
        <v>35</v>
      </c>
      <c r="AX107" s="13" t="s">
        <v>74</v>
      </c>
      <c r="AY107" s="215" t="s">
        <v>138</v>
      </c>
    </row>
    <row r="108" spans="1:65" s="13" customFormat="1" ht="11.25">
      <c r="B108" s="204"/>
      <c r="C108" s="205"/>
      <c r="D108" s="206" t="s">
        <v>146</v>
      </c>
      <c r="E108" s="207" t="s">
        <v>19</v>
      </c>
      <c r="F108" s="208" t="s">
        <v>1174</v>
      </c>
      <c r="G108" s="205"/>
      <c r="H108" s="209">
        <v>1.84</v>
      </c>
      <c r="I108" s="210"/>
      <c r="J108" s="205"/>
      <c r="K108" s="205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146</v>
      </c>
      <c r="AU108" s="215" t="s">
        <v>84</v>
      </c>
      <c r="AV108" s="13" t="s">
        <v>84</v>
      </c>
      <c r="AW108" s="13" t="s">
        <v>35</v>
      </c>
      <c r="AX108" s="13" t="s">
        <v>74</v>
      </c>
      <c r="AY108" s="215" t="s">
        <v>138</v>
      </c>
    </row>
    <row r="109" spans="1:65" s="13" customFormat="1" ht="11.25">
      <c r="B109" s="204"/>
      <c r="C109" s="205"/>
      <c r="D109" s="206" t="s">
        <v>146</v>
      </c>
      <c r="E109" s="207" t="s">
        <v>19</v>
      </c>
      <c r="F109" s="208" t="s">
        <v>1175</v>
      </c>
      <c r="G109" s="205"/>
      <c r="H109" s="209">
        <v>0.48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146</v>
      </c>
      <c r="AU109" s="215" t="s">
        <v>84</v>
      </c>
      <c r="AV109" s="13" t="s">
        <v>84</v>
      </c>
      <c r="AW109" s="13" t="s">
        <v>35</v>
      </c>
      <c r="AX109" s="13" t="s">
        <v>74</v>
      </c>
      <c r="AY109" s="215" t="s">
        <v>138</v>
      </c>
    </row>
    <row r="110" spans="1:65" s="14" customFormat="1" ht="11.25">
      <c r="B110" s="216"/>
      <c r="C110" s="217"/>
      <c r="D110" s="206" t="s">
        <v>146</v>
      </c>
      <c r="E110" s="218" t="s">
        <v>19</v>
      </c>
      <c r="F110" s="219" t="s">
        <v>150</v>
      </c>
      <c r="G110" s="217"/>
      <c r="H110" s="220">
        <v>3.32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146</v>
      </c>
      <c r="AU110" s="226" t="s">
        <v>84</v>
      </c>
      <c r="AV110" s="14" t="s">
        <v>144</v>
      </c>
      <c r="AW110" s="14" t="s">
        <v>35</v>
      </c>
      <c r="AX110" s="14" t="s">
        <v>82</v>
      </c>
      <c r="AY110" s="226" t="s">
        <v>138</v>
      </c>
    </row>
    <row r="111" spans="1:65" s="12" customFormat="1" ht="22.9" customHeight="1">
      <c r="B111" s="174"/>
      <c r="C111" s="175"/>
      <c r="D111" s="176" t="s">
        <v>73</v>
      </c>
      <c r="E111" s="188" t="s">
        <v>168</v>
      </c>
      <c r="F111" s="188" t="s">
        <v>180</v>
      </c>
      <c r="G111" s="175"/>
      <c r="H111" s="175"/>
      <c r="I111" s="178"/>
      <c r="J111" s="189">
        <f>BK111</f>
        <v>0</v>
      </c>
      <c r="K111" s="175"/>
      <c r="L111" s="180"/>
      <c r="M111" s="181"/>
      <c r="N111" s="182"/>
      <c r="O111" s="182"/>
      <c r="P111" s="183">
        <f>SUM(P112:P186)</f>
        <v>0</v>
      </c>
      <c r="Q111" s="182"/>
      <c r="R111" s="183">
        <f>SUM(R112:R186)</f>
        <v>78.207187660000002</v>
      </c>
      <c r="S111" s="182"/>
      <c r="T111" s="184">
        <f>SUM(T112:T186)</f>
        <v>0</v>
      </c>
      <c r="AR111" s="185" t="s">
        <v>82</v>
      </c>
      <c r="AT111" s="186" t="s">
        <v>73</v>
      </c>
      <c r="AU111" s="186" t="s">
        <v>82</v>
      </c>
      <c r="AY111" s="185" t="s">
        <v>138</v>
      </c>
      <c r="BK111" s="187">
        <f>SUM(BK112:BK186)</f>
        <v>0</v>
      </c>
    </row>
    <row r="112" spans="1:65" s="2" customFormat="1" ht="16.5" customHeight="1">
      <c r="A112" s="36"/>
      <c r="B112" s="37"/>
      <c r="C112" s="190" t="s">
        <v>154</v>
      </c>
      <c r="D112" s="190" t="s">
        <v>140</v>
      </c>
      <c r="E112" s="191" t="s">
        <v>1176</v>
      </c>
      <c r="F112" s="192" t="s">
        <v>1177</v>
      </c>
      <c r="G112" s="193" t="s">
        <v>143</v>
      </c>
      <c r="H112" s="194">
        <v>504.86</v>
      </c>
      <c r="I112" s="195"/>
      <c r="J112" s="196">
        <f>ROUND(I112*H112,2)</f>
        <v>0</v>
      </c>
      <c r="K112" s="197"/>
      <c r="L112" s="41"/>
      <c r="M112" s="198" t="s">
        <v>19</v>
      </c>
      <c r="N112" s="199" t="s">
        <v>45</v>
      </c>
      <c r="O112" s="66"/>
      <c r="P112" s="200">
        <f>O112*H112</f>
        <v>0</v>
      </c>
      <c r="Q112" s="200">
        <v>7.3499999999999998E-3</v>
      </c>
      <c r="R112" s="200">
        <f>Q112*H112</f>
        <v>3.7107209999999999</v>
      </c>
      <c r="S112" s="200">
        <v>0</v>
      </c>
      <c r="T112" s="201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2" t="s">
        <v>144</v>
      </c>
      <c r="AT112" s="202" t="s">
        <v>140</v>
      </c>
      <c r="AU112" s="202" t="s">
        <v>84</v>
      </c>
      <c r="AY112" s="19" t="s">
        <v>138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9" t="s">
        <v>82</v>
      </c>
      <c r="BK112" s="203">
        <f>ROUND(I112*H112,2)</f>
        <v>0</v>
      </c>
      <c r="BL112" s="19" t="s">
        <v>144</v>
      </c>
      <c r="BM112" s="202" t="s">
        <v>1178</v>
      </c>
    </row>
    <row r="113" spans="1:65" s="2" customFormat="1" ht="16.5" customHeight="1">
      <c r="A113" s="36"/>
      <c r="B113" s="37"/>
      <c r="C113" s="190" t="s">
        <v>144</v>
      </c>
      <c r="D113" s="190" t="s">
        <v>140</v>
      </c>
      <c r="E113" s="191" t="s">
        <v>1179</v>
      </c>
      <c r="F113" s="192" t="s">
        <v>1180</v>
      </c>
      <c r="G113" s="193" t="s">
        <v>143</v>
      </c>
      <c r="H113" s="194">
        <v>504.86</v>
      </c>
      <c r="I113" s="195"/>
      <c r="J113" s="196">
        <f>ROUND(I113*H113,2)</f>
        <v>0</v>
      </c>
      <c r="K113" s="197"/>
      <c r="L113" s="41"/>
      <c r="M113" s="198" t="s">
        <v>19</v>
      </c>
      <c r="N113" s="199" t="s">
        <v>45</v>
      </c>
      <c r="O113" s="66"/>
      <c r="P113" s="200">
        <f>O113*H113</f>
        <v>0</v>
      </c>
      <c r="Q113" s="200">
        <v>2.5999999999999998E-4</v>
      </c>
      <c r="R113" s="200">
        <f>Q113*H113</f>
        <v>0.13126359999999998</v>
      </c>
      <c r="S113" s="200">
        <v>0</v>
      </c>
      <c r="T113" s="20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2" t="s">
        <v>144</v>
      </c>
      <c r="AT113" s="202" t="s">
        <v>140</v>
      </c>
      <c r="AU113" s="202" t="s">
        <v>84</v>
      </c>
      <c r="AY113" s="19" t="s">
        <v>138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9" t="s">
        <v>82</v>
      </c>
      <c r="BK113" s="203">
        <f>ROUND(I113*H113,2)</f>
        <v>0</v>
      </c>
      <c r="BL113" s="19" t="s">
        <v>144</v>
      </c>
      <c r="BM113" s="202" t="s">
        <v>1181</v>
      </c>
    </row>
    <row r="114" spans="1:65" s="2" customFormat="1" ht="21.75" customHeight="1">
      <c r="A114" s="36"/>
      <c r="B114" s="37"/>
      <c r="C114" s="190" t="s">
        <v>160</v>
      </c>
      <c r="D114" s="190" t="s">
        <v>140</v>
      </c>
      <c r="E114" s="191" t="s">
        <v>1182</v>
      </c>
      <c r="F114" s="192" t="s">
        <v>1183</v>
      </c>
      <c r="G114" s="193" t="s">
        <v>143</v>
      </c>
      <c r="H114" s="194">
        <v>504.86</v>
      </c>
      <c r="I114" s="195"/>
      <c r="J114" s="196">
        <f>ROUND(I114*H114,2)</f>
        <v>0</v>
      </c>
      <c r="K114" s="197"/>
      <c r="L114" s="41"/>
      <c r="M114" s="198" t="s">
        <v>19</v>
      </c>
      <c r="N114" s="199" t="s">
        <v>45</v>
      </c>
      <c r="O114" s="66"/>
      <c r="P114" s="200">
        <f>O114*H114</f>
        <v>0</v>
      </c>
      <c r="Q114" s="200">
        <v>4.3800000000000002E-3</v>
      </c>
      <c r="R114" s="200">
        <f>Q114*H114</f>
        <v>2.2112868000000003</v>
      </c>
      <c r="S114" s="200">
        <v>0</v>
      </c>
      <c r="T114" s="20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2" t="s">
        <v>144</v>
      </c>
      <c r="AT114" s="202" t="s">
        <v>140</v>
      </c>
      <c r="AU114" s="202" t="s">
        <v>84</v>
      </c>
      <c r="AY114" s="19" t="s">
        <v>138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9" t="s">
        <v>82</v>
      </c>
      <c r="BK114" s="203">
        <f>ROUND(I114*H114,2)</f>
        <v>0</v>
      </c>
      <c r="BL114" s="19" t="s">
        <v>144</v>
      </c>
      <c r="BM114" s="202" t="s">
        <v>1184</v>
      </c>
    </row>
    <row r="115" spans="1:65" s="2" customFormat="1" ht="16.5" customHeight="1">
      <c r="A115" s="36"/>
      <c r="B115" s="37"/>
      <c r="C115" s="190" t="s">
        <v>168</v>
      </c>
      <c r="D115" s="190" t="s">
        <v>140</v>
      </c>
      <c r="E115" s="191" t="s">
        <v>1185</v>
      </c>
      <c r="F115" s="192" t="s">
        <v>1186</v>
      </c>
      <c r="G115" s="193" t="s">
        <v>143</v>
      </c>
      <c r="H115" s="194">
        <v>504.86</v>
      </c>
      <c r="I115" s="195"/>
      <c r="J115" s="196">
        <f>ROUND(I115*H115,2)</f>
        <v>0</v>
      </c>
      <c r="K115" s="197"/>
      <c r="L115" s="41"/>
      <c r="M115" s="198" t="s">
        <v>19</v>
      </c>
      <c r="N115" s="199" t="s">
        <v>45</v>
      </c>
      <c r="O115" s="66"/>
      <c r="P115" s="200">
        <f>O115*H115</f>
        <v>0</v>
      </c>
      <c r="Q115" s="200">
        <v>3.0000000000000001E-3</v>
      </c>
      <c r="R115" s="200">
        <f>Q115*H115</f>
        <v>1.51458</v>
      </c>
      <c r="S115" s="200">
        <v>0</v>
      </c>
      <c r="T115" s="20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2" t="s">
        <v>144</v>
      </c>
      <c r="AT115" s="202" t="s">
        <v>140</v>
      </c>
      <c r="AU115" s="202" t="s">
        <v>84</v>
      </c>
      <c r="AY115" s="19" t="s">
        <v>138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9" t="s">
        <v>82</v>
      </c>
      <c r="BK115" s="203">
        <f>ROUND(I115*H115,2)</f>
        <v>0</v>
      </c>
      <c r="BL115" s="19" t="s">
        <v>144</v>
      </c>
      <c r="BM115" s="202" t="s">
        <v>1187</v>
      </c>
    </row>
    <row r="116" spans="1:65" s="2" customFormat="1" ht="21.75" customHeight="1">
      <c r="A116" s="36"/>
      <c r="B116" s="37"/>
      <c r="C116" s="190" t="s">
        <v>172</v>
      </c>
      <c r="D116" s="190" t="s">
        <v>140</v>
      </c>
      <c r="E116" s="191" t="s">
        <v>1188</v>
      </c>
      <c r="F116" s="192" t="s">
        <v>1189</v>
      </c>
      <c r="G116" s="193" t="s">
        <v>143</v>
      </c>
      <c r="H116" s="194">
        <v>504.86</v>
      </c>
      <c r="I116" s="195"/>
      <c r="J116" s="196">
        <f>ROUND(I116*H116,2)</f>
        <v>0</v>
      </c>
      <c r="K116" s="197"/>
      <c r="L116" s="41"/>
      <c r="M116" s="198" t="s">
        <v>19</v>
      </c>
      <c r="N116" s="199" t="s">
        <v>45</v>
      </c>
      <c r="O116" s="66"/>
      <c r="P116" s="200">
        <f>O116*H116</f>
        <v>0</v>
      </c>
      <c r="Q116" s="200">
        <v>2.6100000000000002E-2</v>
      </c>
      <c r="R116" s="200">
        <f>Q116*H116</f>
        <v>13.176846000000001</v>
      </c>
      <c r="S116" s="200">
        <v>0</v>
      </c>
      <c r="T116" s="20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2" t="s">
        <v>144</v>
      </c>
      <c r="AT116" s="202" t="s">
        <v>140</v>
      </c>
      <c r="AU116" s="202" t="s">
        <v>84</v>
      </c>
      <c r="AY116" s="19" t="s">
        <v>138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9" t="s">
        <v>82</v>
      </c>
      <c r="BK116" s="203">
        <f>ROUND(I116*H116,2)</f>
        <v>0</v>
      </c>
      <c r="BL116" s="19" t="s">
        <v>144</v>
      </c>
      <c r="BM116" s="202" t="s">
        <v>1190</v>
      </c>
    </row>
    <row r="117" spans="1:65" s="16" customFormat="1" ht="11.25">
      <c r="B117" s="257"/>
      <c r="C117" s="258"/>
      <c r="D117" s="206" t="s">
        <v>146</v>
      </c>
      <c r="E117" s="259" t="s">
        <v>19</v>
      </c>
      <c r="F117" s="260" t="s">
        <v>1191</v>
      </c>
      <c r="G117" s="258"/>
      <c r="H117" s="259" t="s">
        <v>19</v>
      </c>
      <c r="I117" s="261"/>
      <c r="J117" s="258"/>
      <c r="K117" s="258"/>
      <c r="L117" s="262"/>
      <c r="M117" s="263"/>
      <c r="N117" s="264"/>
      <c r="O117" s="264"/>
      <c r="P117" s="264"/>
      <c r="Q117" s="264"/>
      <c r="R117" s="264"/>
      <c r="S117" s="264"/>
      <c r="T117" s="265"/>
      <c r="AT117" s="266" t="s">
        <v>146</v>
      </c>
      <c r="AU117" s="266" t="s">
        <v>84</v>
      </c>
      <c r="AV117" s="16" t="s">
        <v>82</v>
      </c>
      <c r="AW117" s="16" t="s">
        <v>35</v>
      </c>
      <c r="AX117" s="16" t="s">
        <v>74</v>
      </c>
      <c r="AY117" s="266" t="s">
        <v>138</v>
      </c>
    </row>
    <row r="118" spans="1:65" s="13" customFormat="1" ht="11.25">
      <c r="B118" s="204"/>
      <c r="C118" s="205"/>
      <c r="D118" s="206" t="s">
        <v>146</v>
      </c>
      <c r="E118" s="207" t="s">
        <v>19</v>
      </c>
      <c r="F118" s="208" t="s">
        <v>1192</v>
      </c>
      <c r="G118" s="205"/>
      <c r="H118" s="209">
        <v>114.76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146</v>
      </c>
      <c r="AU118" s="215" t="s">
        <v>84</v>
      </c>
      <c r="AV118" s="13" t="s">
        <v>84</v>
      </c>
      <c r="AW118" s="13" t="s">
        <v>35</v>
      </c>
      <c r="AX118" s="13" t="s">
        <v>74</v>
      </c>
      <c r="AY118" s="215" t="s">
        <v>138</v>
      </c>
    </row>
    <row r="119" spans="1:65" s="15" customFormat="1" ht="11.25">
      <c r="B119" s="241"/>
      <c r="C119" s="242"/>
      <c r="D119" s="206" t="s">
        <v>146</v>
      </c>
      <c r="E119" s="243" t="s">
        <v>19</v>
      </c>
      <c r="F119" s="244" t="s">
        <v>222</v>
      </c>
      <c r="G119" s="242"/>
      <c r="H119" s="245">
        <v>114.76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AT119" s="251" t="s">
        <v>146</v>
      </c>
      <c r="AU119" s="251" t="s">
        <v>84</v>
      </c>
      <c r="AV119" s="15" t="s">
        <v>154</v>
      </c>
      <c r="AW119" s="15" t="s">
        <v>35</v>
      </c>
      <c r="AX119" s="15" t="s">
        <v>74</v>
      </c>
      <c r="AY119" s="251" t="s">
        <v>138</v>
      </c>
    </row>
    <row r="120" spans="1:65" s="16" customFormat="1" ht="11.25">
      <c r="B120" s="257"/>
      <c r="C120" s="258"/>
      <c r="D120" s="206" t="s">
        <v>146</v>
      </c>
      <c r="E120" s="259" t="s">
        <v>19</v>
      </c>
      <c r="F120" s="260" t="s">
        <v>1193</v>
      </c>
      <c r="G120" s="258"/>
      <c r="H120" s="259" t="s">
        <v>19</v>
      </c>
      <c r="I120" s="261"/>
      <c r="J120" s="258"/>
      <c r="K120" s="258"/>
      <c r="L120" s="262"/>
      <c r="M120" s="263"/>
      <c r="N120" s="264"/>
      <c r="O120" s="264"/>
      <c r="P120" s="264"/>
      <c r="Q120" s="264"/>
      <c r="R120" s="264"/>
      <c r="S120" s="264"/>
      <c r="T120" s="265"/>
      <c r="AT120" s="266" t="s">
        <v>146</v>
      </c>
      <c r="AU120" s="266" t="s">
        <v>84</v>
      </c>
      <c r="AV120" s="16" t="s">
        <v>82</v>
      </c>
      <c r="AW120" s="16" t="s">
        <v>35</v>
      </c>
      <c r="AX120" s="16" t="s">
        <v>74</v>
      </c>
      <c r="AY120" s="266" t="s">
        <v>138</v>
      </c>
    </row>
    <row r="121" spans="1:65" s="13" customFormat="1" ht="11.25">
      <c r="B121" s="204"/>
      <c r="C121" s="205"/>
      <c r="D121" s="206" t="s">
        <v>146</v>
      </c>
      <c r="E121" s="207" t="s">
        <v>19</v>
      </c>
      <c r="F121" s="208" t="s">
        <v>1194</v>
      </c>
      <c r="G121" s="205"/>
      <c r="H121" s="209">
        <v>53.2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146</v>
      </c>
      <c r="AU121" s="215" t="s">
        <v>84</v>
      </c>
      <c r="AV121" s="13" t="s">
        <v>84</v>
      </c>
      <c r="AW121" s="13" t="s">
        <v>35</v>
      </c>
      <c r="AX121" s="13" t="s">
        <v>74</v>
      </c>
      <c r="AY121" s="215" t="s">
        <v>138</v>
      </c>
    </row>
    <row r="122" spans="1:65" s="15" customFormat="1" ht="11.25">
      <c r="B122" s="241"/>
      <c r="C122" s="242"/>
      <c r="D122" s="206" t="s">
        <v>146</v>
      </c>
      <c r="E122" s="243" t="s">
        <v>19</v>
      </c>
      <c r="F122" s="244" t="s">
        <v>222</v>
      </c>
      <c r="G122" s="242"/>
      <c r="H122" s="245">
        <v>53.2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AT122" s="251" t="s">
        <v>146</v>
      </c>
      <c r="AU122" s="251" t="s">
        <v>84</v>
      </c>
      <c r="AV122" s="15" t="s">
        <v>154</v>
      </c>
      <c r="AW122" s="15" t="s">
        <v>35</v>
      </c>
      <c r="AX122" s="15" t="s">
        <v>74</v>
      </c>
      <c r="AY122" s="251" t="s">
        <v>138</v>
      </c>
    </row>
    <row r="123" spans="1:65" s="16" customFormat="1" ht="11.25">
      <c r="B123" s="257"/>
      <c r="C123" s="258"/>
      <c r="D123" s="206" t="s">
        <v>146</v>
      </c>
      <c r="E123" s="259" t="s">
        <v>19</v>
      </c>
      <c r="F123" s="260" t="s">
        <v>1195</v>
      </c>
      <c r="G123" s="258"/>
      <c r="H123" s="259" t="s">
        <v>19</v>
      </c>
      <c r="I123" s="261"/>
      <c r="J123" s="258"/>
      <c r="K123" s="258"/>
      <c r="L123" s="262"/>
      <c r="M123" s="263"/>
      <c r="N123" s="264"/>
      <c r="O123" s="264"/>
      <c r="P123" s="264"/>
      <c r="Q123" s="264"/>
      <c r="R123" s="264"/>
      <c r="S123" s="264"/>
      <c r="T123" s="265"/>
      <c r="AT123" s="266" t="s">
        <v>146</v>
      </c>
      <c r="AU123" s="266" t="s">
        <v>84</v>
      </c>
      <c r="AV123" s="16" t="s">
        <v>82</v>
      </c>
      <c r="AW123" s="16" t="s">
        <v>35</v>
      </c>
      <c r="AX123" s="16" t="s">
        <v>74</v>
      </c>
      <c r="AY123" s="266" t="s">
        <v>138</v>
      </c>
    </row>
    <row r="124" spans="1:65" s="13" customFormat="1" ht="11.25">
      <c r="B124" s="204"/>
      <c r="C124" s="205"/>
      <c r="D124" s="206" t="s">
        <v>146</v>
      </c>
      <c r="E124" s="207" t="s">
        <v>19</v>
      </c>
      <c r="F124" s="208" t="s">
        <v>1196</v>
      </c>
      <c r="G124" s="205"/>
      <c r="H124" s="209">
        <v>57.12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146</v>
      </c>
      <c r="AU124" s="215" t="s">
        <v>84</v>
      </c>
      <c r="AV124" s="13" t="s">
        <v>84</v>
      </c>
      <c r="AW124" s="13" t="s">
        <v>35</v>
      </c>
      <c r="AX124" s="13" t="s">
        <v>74</v>
      </c>
      <c r="AY124" s="215" t="s">
        <v>138</v>
      </c>
    </row>
    <row r="125" spans="1:65" s="15" customFormat="1" ht="11.25">
      <c r="B125" s="241"/>
      <c r="C125" s="242"/>
      <c r="D125" s="206" t="s">
        <v>146</v>
      </c>
      <c r="E125" s="243" t="s">
        <v>19</v>
      </c>
      <c r="F125" s="244" t="s">
        <v>222</v>
      </c>
      <c r="G125" s="242"/>
      <c r="H125" s="245">
        <v>57.12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AT125" s="251" t="s">
        <v>146</v>
      </c>
      <c r="AU125" s="251" t="s">
        <v>84</v>
      </c>
      <c r="AV125" s="15" t="s">
        <v>154</v>
      </c>
      <c r="AW125" s="15" t="s">
        <v>35</v>
      </c>
      <c r="AX125" s="15" t="s">
        <v>74</v>
      </c>
      <c r="AY125" s="251" t="s">
        <v>138</v>
      </c>
    </row>
    <row r="126" spans="1:65" s="16" customFormat="1" ht="11.25">
      <c r="B126" s="257"/>
      <c r="C126" s="258"/>
      <c r="D126" s="206" t="s">
        <v>146</v>
      </c>
      <c r="E126" s="259" t="s">
        <v>19</v>
      </c>
      <c r="F126" s="260" t="s">
        <v>1197</v>
      </c>
      <c r="G126" s="258"/>
      <c r="H126" s="259" t="s">
        <v>19</v>
      </c>
      <c r="I126" s="261"/>
      <c r="J126" s="258"/>
      <c r="K126" s="258"/>
      <c r="L126" s="262"/>
      <c r="M126" s="263"/>
      <c r="N126" s="264"/>
      <c r="O126" s="264"/>
      <c r="P126" s="264"/>
      <c r="Q126" s="264"/>
      <c r="R126" s="264"/>
      <c r="S126" s="264"/>
      <c r="T126" s="265"/>
      <c r="AT126" s="266" t="s">
        <v>146</v>
      </c>
      <c r="AU126" s="266" t="s">
        <v>84</v>
      </c>
      <c r="AV126" s="16" t="s">
        <v>82</v>
      </c>
      <c r="AW126" s="16" t="s">
        <v>35</v>
      </c>
      <c r="AX126" s="16" t="s">
        <v>74</v>
      </c>
      <c r="AY126" s="266" t="s">
        <v>138</v>
      </c>
    </row>
    <row r="127" spans="1:65" s="13" customFormat="1" ht="11.25">
      <c r="B127" s="204"/>
      <c r="C127" s="205"/>
      <c r="D127" s="206" t="s">
        <v>146</v>
      </c>
      <c r="E127" s="207" t="s">
        <v>19</v>
      </c>
      <c r="F127" s="208" t="s">
        <v>1198</v>
      </c>
      <c r="G127" s="205"/>
      <c r="H127" s="209">
        <v>20.059999999999999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146</v>
      </c>
      <c r="AU127" s="215" t="s">
        <v>84</v>
      </c>
      <c r="AV127" s="13" t="s">
        <v>84</v>
      </c>
      <c r="AW127" s="13" t="s">
        <v>35</v>
      </c>
      <c r="AX127" s="13" t="s">
        <v>74</v>
      </c>
      <c r="AY127" s="215" t="s">
        <v>138</v>
      </c>
    </row>
    <row r="128" spans="1:65" s="15" customFormat="1" ht="11.25">
      <c r="B128" s="241"/>
      <c r="C128" s="242"/>
      <c r="D128" s="206" t="s">
        <v>146</v>
      </c>
      <c r="E128" s="243" t="s">
        <v>19</v>
      </c>
      <c r="F128" s="244" t="s">
        <v>222</v>
      </c>
      <c r="G128" s="242"/>
      <c r="H128" s="245">
        <v>20.059999999999999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146</v>
      </c>
      <c r="AU128" s="251" t="s">
        <v>84</v>
      </c>
      <c r="AV128" s="15" t="s">
        <v>154</v>
      </c>
      <c r="AW128" s="15" t="s">
        <v>35</v>
      </c>
      <c r="AX128" s="15" t="s">
        <v>74</v>
      </c>
      <c r="AY128" s="251" t="s">
        <v>138</v>
      </c>
    </row>
    <row r="129" spans="1:65" s="16" customFormat="1" ht="11.25">
      <c r="B129" s="257"/>
      <c r="C129" s="258"/>
      <c r="D129" s="206" t="s">
        <v>146</v>
      </c>
      <c r="E129" s="259" t="s">
        <v>19</v>
      </c>
      <c r="F129" s="260" t="s">
        <v>1199</v>
      </c>
      <c r="G129" s="258"/>
      <c r="H129" s="259" t="s">
        <v>19</v>
      </c>
      <c r="I129" s="261"/>
      <c r="J129" s="258"/>
      <c r="K129" s="258"/>
      <c r="L129" s="262"/>
      <c r="M129" s="263"/>
      <c r="N129" s="264"/>
      <c r="O129" s="264"/>
      <c r="P129" s="264"/>
      <c r="Q129" s="264"/>
      <c r="R129" s="264"/>
      <c r="S129" s="264"/>
      <c r="T129" s="265"/>
      <c r="AT129" s="266" t="s">
        <v>146</v>
      </c>
      <c r="AU129" s="266" t="s">
        <v>84</v>
      </c>
      <c r="AV129" s="16" t="s">
        <v>82</v>
      </c>
      <c r="AW129" s="16" t="s">
        <v>35</v>
      </c>
      <c r="AX129" s="16" t="s">
        <v>74</v>
      </c>
      <c r="AY129" s="266" t="s">
        <v>138</v>
      </c>
    </row>
    <row r="130" spans="1:65" s="13" customFormat="1" ht="11.25">
      <c r="B130" s="204"/>
      <c r="C130" s="205"/>
      <c r="D130" s="206" t="s">
        <v>146</v>
      </c>
      <c r="E130" s="207" t="s">
        <v>19</v>
      </c>
      <c r="F130" s="208" t="s">
        <v>1200</v>
      </c>
      <c r="G130" s="205"/>
      <c r="H130" s="209">
        <v>71.94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146</v>
      </c>
      <c r="AU130" s="215" t="s">
        <v>84</v>
      </c>
      <c r="AV130" s="13" t="s">
        <v>84</v>
      </c>
      <c r="AW130" s="13" t="s">
        <v>35</v>
      </c>
      <c r="AX130" s="13" t="s">
        <v>74</v>
      </c>
      <c r="AY130" s="215" t="s">
        <v>138</v>
      </c>
    </row>
    <row r="131" spans="1:65" s="15" customFormat="1" ht="11.25">
      <c r="B131" s="241"/>
      <c r="C131" s="242"/>
      <c r="D131" s="206" t="s">
        <v>146</v>
      </c>
      <c r="E131" s="243" t="s">
        <v>19</v>
      </c>
      <c r="F131" s="244" t="s">
        <v>222</v>
      </c>
      <c r="G131" s="242"/>
      <c r="H131" s="245">
        <v>71.94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AT131" s="251" t="s">
        <v>146</v>
      </c>
      <c r="AU131" s="251" t="s">
        <v>84</v>
      </c>
      <c r="AV131" s="15" t="s">
        <v>154</v>
      </c>
      <c r="AW131" s="15" t="s">
        <v>35</v>
      </c>
      <c r="AX131" s="15" t="s">
        <v>74</v>
      </c>
      <c r="AY131" s="251" t="s">
        <v>138</v>
      </c>
    </row>
    <row r="132" spans="1:65" s="16" customFormat="1" ht="11.25">
      <c r="B132" s="257"/>
      <c r="C132" s="258"/>
      <c r="D132" s="206" t="s">
        <v>146</v>
      </c>
      <c r="E132" s="259" t="s">
        <v>19</v>
      </c>
      <c r="F132" s="260" t="s">
        <v>1201</v>
      </c>
      <c r="G132" s="258"/>
      <c r="H132" s="259" t="s">
        <v>19</v>
      </c>
      <c r="I132" s="261"/>
      <c r="J132" s="258"/>
      <c r="K132" s="258"/>
      <c r="L132" s="262"/>
      <c r="M132" s="263"/>
      <c r="N132" s="264"/>
      <c r="O132" s="264"/>
      <c r="P132" s="264"/>
      <c r="Q132" s="264"/>
      <c r="R132" s="264"/>
      <c r="S132" s="264"/>
      <c r="T132" s="265"/>
      <c r="AT132" s="266" t="s">
        <v>146</v>
      </c>
      <c r="AU132" s="266" t="s">
        <v>84</v>
      </c>
      <c r="AV132" s="16" t="s">
        <v>82</v>
      </c>
      <c r="AW132" s="16" t="s">
        <v>35</v>
      </c>
      <c r="AX132" s="16" t="s">
        <v>74</v>
      </c>
      <c r="AY132" s="266" t="s">
        <v>138</v>
      </c>
    </row>
    <row r="133" spans="1:65" s="13" customFormat="1" ht="11.25">
      <c r="B133" s="204"/>
      <c r="C133" s="205"/>
      <c r="D133" s="206" t="s">
        <v>146</v>
      </c>
      <c r="E133" s="207" t="s">
        <v>19</v>
      </c>
      <c r="F133" s="208" t="s">
        <v>1202</v>
      </c>
      <c r="G133" s="205"/>
      <c r="H133" s="209">
        <v>20.46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146</v>
      </c>
      <c r="AU133" s="215" t="s">
        <v>84</v>
      </c>
      <c r="AV133" s="13" t="s">
        <v>84</v>
      </c>
      <c r="AW133" s="13" t="s">
        <v>35</v>
      </c>
      <c r="AX133" s="13" t="s">
        <v>74</v>
      </c>
      <c r="AY133" s="215" t="s">
        <v>138</v>
      </c>
    </row>
    <row r="134" spans="1:65" s="15" customFormat="1" ht="11.25">
      <c r="B134" s="241"/>
      <c r="C134" s="242"/>
      <c r="D134" s="206" t="s">
        <v>146</v>
      </c>
      <c r="E134" s="243" t="s">
        <v>19</v>
      </c>
      <c r="F134" s="244" t="s">
        <v>222</v>
      </c>
      <c r="G134" s="242"/>
      <c r="H134" s="245">
        <v>20.46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AT134" s="251" t="s">
        <v>146</v>
      </c>
      <c r="AU134" s="251" t="s">
        <v>84</v>
      </c>
      <c r="AV134" s="15" t="s">
        <v>154</v>
      </c>
      <c r="AW134" s="15" t="s">
        <v>35</v>
      </c>
      <c r="AX134" s="15" t="s">
        <v>74</v>
      </c>
      <c r="AY134" s="251" t="s">
        <v>138</v>
      </c>
    </row>
    <row r="135" spans="1:65" s="16" customFormat="1" ht="11.25">
      <c r="B135" s="257"/>
      <c r="C135" s="258"/>
      <c r="D135" s="206" t="s">
        <v>146</v>
      </c>
      <c r="E135" s="259" t="s">
        <v>19</v>
      </c>
      <c r="F135" s="260" t="s">
        <v>1203</v>
      </c>
      <c r="G135" s="258"/>
      <c r="H135" s="259" t="s">
        <v>19</v>
      </c>
      <c r="I135" s="261"/>
      <c r="J135" s="258"/>
      <c r="K135" s="258"/>
      <c r="L135" s="262"/>
      <c r="M135" s="263"/>
      <c r="N135" s="264"/>
      <c r="O135" s="264"/>
      <c r="P135" s="264"/>
      <c r="Q135" s="264"/>
      <c r="R135" s="264"/>
      <c r="S135" s="264"/>
      <c r="T135" s="265"/>
      <c r="AT135" s="266" t="s">
        <v>146</v>
      </c>
      <c r="AU135" s="266" t="s">
        <v>84</v>
      </c>
      <c r="AV135" s="16" t="s">
        <v>82</v>
      </c>
      <c r="AW135" s="16" t="s">
        <v>35</v>
      </c>
      <c r="AX135" s="16" t="s">
        <v>74</v>
      </c>
      <c r="AY135" s="266" t="s">
        <v>138</v>
      </c>
    </row>
    <row r="136" spans="1:65" s="13" customFormat="1" ht="11.25">
      <c r="B136" s="204"/>
      <c r="C136" s="205"/>
      <c r="D136" s="206" t="s">
        <v>146</v>
      </c>
      <c r="E136" s="207" t="s">
        <v>19</v>
      </c>
      <c r="F136" s="208" t="s">
        <v>1204</v>
      </c>
      <c r="G136" s="205"/>
      <c r="H136" s="209">
        <v>109.9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146</v>
      </c>
      <c r="AU136" s="215" t="s">
        <v>84</v>
      </c>
      <c r="AV136" s="13" t="s">
        <v>84</v>
      </c>
      <c r="AW136" s="13" t="s">
        <v>35</v>
      </c>
      <c r="AX136" s="13" t="s">
        <v>74</v>
      </c>
      <c r="AY136" s="215" t="s">
        <v>138</v>
      </c>
    </row>
    <row r="137" spans="1:65" s="15" customFormat="1" ht="11.25">
      <c r="B137" s="241"/>
      <c r="C137" s="242"/>
      <c r="D137" s="206" t="s">
        <v>146</v>
      </c>
      <c r="E137" s="243" t="s">
        <v>19</v>
      </c>
      <c r="F137" s="244" t="s">
        <v>222</v>
      </c>
      <c r="G137" s="242"/>
      <c r="H137" s="245">
        <v>109.9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146</v>
      </c>
      <c r="AU137" s="251" t="s">
        <v>84</v>
      </c>
      <c r="AV137" s="15" t="s">
        <v>154</v>
      </c>
      <c r="AW137" s="15" t="s">
        <v>35</v>
      </c>
      <c r="AX137" s="15" t="s">
        <v>74</v>
      </c>
      <c r="AY137" s="251" t="s">
        <v>138</v>
      </c>
    </row>
    <row r="138" spans="1:65" s="16" customFormat="1" ht="11.25">
      <c r="B138" s="257"/>
      <c r="C138" s="258"/>
      <c r="D138" s="206" t="s">
        <v>146</v>
      </c>
      <c r="E138" s="259" t="s">
        <v>19</v>
      </c>
      <c r="F138" s="260" t="s">
        <v>1205</v>
      </c>
      <c r="G138" s="258"/>
      <c r="H138" s="259" t="s">
        <v>19</v>
      </c>
      <c r="I138" s="261"/>
      <c r="J138" s="258"/>
      <c r="K138" s="258"/>
      <c r="L138" s="262"/>
      <c r="M138" s="263"/>
      <c r="N138" s="264"/>
      <c r="O138" s="264"/>
      <c r="P138" s="264"/>
      <c r="Q138" s="264"/>
      <c r="R138" s="264"/>
      <c r="S138" s="264"/>
      <c r="T138" s="265"/>
      <c r="AT138" s="266" t="s">
        <v>146</v>
      </c>
      <c r="AU138" s="266" t="s">
        <v>84</v>
      </c>
      <c r="AV138" s="16" t="s">
        <v>82</v>
      </c>
      <c r="AW138" s="16" t="s">
        <v>35</v>
      </c>
      <c r="AX138" s="16" t="s">
        <v>74</v>
      </c>
      <c r="AY138" s="266" t="s">
        <v>138</v>
      </c>
    </row>
    <row r="139" spans="1:65" s="13" customFormat="1" ht="11.25">
      <c r="B139" s="204"/>
      <c r="C139" s="205"/>
      <c r="D139" s="206" t="s">
        <v>146</v>
      </c>
      <c r="E139" s="207" t="s">
        <v>19</v>
      </c>
      <c r="F139" s="208" t="s">
        <v>1206</v>
      </c>
      <c r="G139" s="205"/>
      <c r="H139" s="209">
        <v>57.42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146</v>
      </c>
      <c r="AU139" s="215" t="s">
        <v>84</v>
      </c>
      <c r="AV139" s="13" t="s">
        <v>84</v>
      </c>
      <c r="AW139" s="13" t="s">
        <v>35</v>
      </c>
      <c r="AX139" s="13" t="s">
        <v>74</v>
      </c>
      <c r="AY139" s="215" t="s">
        <v>138</v>
      </c>
    </row>
    <row r="140" spans="1:65" s="15" customFormat="1" ht="11.25">
      <c r="B140" s="241"/>
      <c r="C140" s="242"/>
      <c r="D140" s="206" t="s">
        <v>146</v>
      </c>
      <c r="E140" s="243" t="s">
        <v>19</v>
      </c>
      <c r="F140" s="244" t="s">
        <v>222</v>
      </c>
      <c r="G140" s="242"/>
      <c r="H140" s="245">
        <v>57.42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AT140" s="251" t="s">
        <v>146</v>
      </c>
      <c r="AU140" s="251" t="s">
        <v>84</v>
      </c>
      <c r="AV140" s="15" t="s">
        <v>154</v>
      </c>
      <c r="AW140" s="15" t="s">
        <v>35</v>
      </c>
      <c r="AX140" s="15" t="s">
        <v>74</v>
      </c>
      <c r="AY140" s="251" t="s">
        <v>138</v>
      </c>
    </row>
    <row r="141" spans="1:65" s="14" customFormat="1" ht="11.25">
      <c r="B141" s="216"/>
      <c r="C141" s="217"/>
      <c r="D141" s="206" t="s">
        <v>146</v>
      </c>
      <c r="E141" s="218" t="s">
        <v>19</v>
      </c>
      <c r="F141" s="219" t="s">
        <v>150</v>
      </c>
      <c r="G141" s="217"/>
      <c r="H141" s="220">
        <v>504.86000000000007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146</v>
      </c>
      <c r="AU141" s="226" t="s">
        <v>84</v>
      </c>
      <c r="AV141" s="14" t="s">
        <v>144</v>
      </c>
      <c r="AW141" s="14" t="s">
        <v>35</v>
      </c>
      <c r="AX141" s="14" t="s">
        <v>82</v>
      </c>
      <c r="AY141" s="226" t="s">
        <v>138</v>
      </c>
    </row>
    <row r="142" spans="1:65" s="2" customFormat="1" ht="16.5" customHeight="1">
      <c r="A142" s="36"/>
      <c r="B142" s="37"/>
      <c r="C142" s="190" t="s">
        <v>176</v>
      </c>
      <c r="D142" s="190" t="s">
        <v>140</v>
      </c>
      <c r="E142" s="191" t="s">
        <v>1207</v>
      </c>
      <c r="F142" s="192" t="s">
        <v>1208</v>
      </c>
      <c r="G142" s="193" t="s">
        <v>204</v>
      </c>
      <c r="H142" s="194">
        <v>10.956</v>
      </c>
      <c r="I142" s="195"/>
      <c r="J142" s="196">
        <f>ROUND(I142*H142,2)</f>
        <v>0</v>
      </c>
      <c r="K142" s="197"/>
      <c r="L142" s="41"/>
      <c r="M142" s="198" t="s">
        <v>19</v>
      </c>
      <c r="N142" s="199" t="s">
        <v>45</v>
      </c>
      <c r="O142" s="66"/>
      <c r="P142" s="200">
        <f>O142*H142</f>
        <v>0</v>
      </c>
      <c r="Q142" s="200">
        <v>2.45329</v>
      </c>
      <c r="R142" s="200">
        <f>Q142*H142</f>
        <v>26.878245239999998</v>
      </c>
      <c r="S142" s="200">
        <v>0</v>
      </c>
      <c r="T142" s="20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2" t="s">
        <v>144</v>
      </c>
      <c r="AT142" s="202" t="s">
        <v>140</v>
      </c>
      <c r="AU142" s="202" t="s">
        <v>84</v>
      </c>
      <c r="AY142" s="19" t="s">
        <v>138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9" t="s">
        <v>82</v>
      </c>
      <c r="BK142" s="203">
        <f>ROUND(I142*H142,2)</f>
        <v>0</v>
      </c>
      <c r="BL142" s="19" t="s">
        <v>144</v>
      </c>
      <c r="BM142" s="202" t="s">
        <v>1209</v>
      </c>
    </row>
    <row r="143" spans="1:65" s="13" customFormat="1" ht="11.25">
      <c r="B143" s="204"/>
      <c r="C143" s="205"/>
      <c r="D143" s="206" t="s">
        <v>146</v>
      </c>
      <c r="E143" s="207" t="s">
        <v>19</v>
      </c>
      <c r="F143" s="208" t="s">
        <v>1210</v>
      </c>
      <c r="G143" s="205"/>
      <c r="H143" s="209">
        <v>10.956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146</v>
      </c>
      <c r="AU143" s="215" t="s">
        <v>84</v>
      </c>
      <c r="AV143" s="13" t="s">
        <v>84</v>
      </c>
      <c r="AW143" s="13" t="s">
        <v>35</v>
      </c>
      <c r="AX143" s="13" t="s">
        <v>82</v>
      </c>
      <c r="AY143" s="215" t="s">
        <v>138</v>
      </c>
    </row>
    <row r="144" spans="1:65" s="2" customFormat="1" ht="21.75" customHeight="1">
      <c r="A144" s="36"/>
      <c r="B144" s="37"/>
      <c r="C144" s="190" t="s">
        <v>184</v>
      </c>
      <c r="D144" s="190" t="s">
        <v>140</v>
      </c>
      <c r="E144" s="191" t="s">
        <v>1211</v>
      </c>
      <c r="F144" s="192" t="s">
        <v>1212</v>
      </c>
      <c r="G144" s="193" t="s">
        <v>204</v>
      </c>
      <c r="H144" s="194">
        <v>10.956</v>
      </c>
      <c r="I144" s="195"/>
      <c r="J144" s="196">
        <f>ROUND(I144*H144,2)</f>
        <v>0</v>
      </c>
      <c r="K144" s="197"/>
      <c r="L144" s="41"/>
      <c r="M144" s="198" t="s">
        <v>19</v>
      </c>
      <c r="N144" s="199" t="s">
        <v>45</v>
      </c>
      <c r="O144" s="66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2" t="s">
        <v>144</v>
      </c>
      <c r="AT144" s="202" t="s">
        <v>140</v>
      </c>
      <c r="AU144" s="202" t="s">
        <v>84</v>
      </c>
      <c r="AY144" s="19" t="s">
        <v>138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9" t="s">
        <v>82</v>
      </c>
      <c r="BK144" s="203">
        <f>ROUND(I144*H144,2)</f>
        <v>0</v>
      </c>
      <c r="BL144" s="19" t="s">
        <v>144</v>
      </c>
      <c r="BM144" s="202" t="s">
        <v>1213</v>
      </c>
    </row>
    <row r="145" spans="1:65" s="2" customFormat="1" ht="16.5" customHeight="1">
      <c r="A145" s="36"/>
      <c r="B145" s="37"/>
      <c r="C145" s="190" t="s">
        <v>189</v>
      </c>
      <c r="D145" s="190" t="s">
        <v>140</v>
      </c>
      <c r="E145" s="191" t="s">
        <v>1214</v>
      </c>
      <c r="F145" s="192" t="s">
        <v>1215</v>
      </c>
      <c r="G145" s="193" t="s">
        <v>218</v>
      </c>
      <c r="H145" s="194">
        <v>0.39600000000000002</v>
      </c>
      <c r="I145" s="195"/>
      <c r="J145" s="196">
        <f>ROUND(I145*H145,2)</f>
        <v>0</v>
      </c>
      <c r="K145" s="197"/>
      <c r="L145" s="41"/>
      <c r="M145" s="198" t="s">
        <v>19</v>
      </c>
      <c r="N145" s="199" t="s">
        <v>45</v>
      </c>
      <c r="O145" s="66"/>
      <c r="P145" s="200">
        <f>O145*H145</f>
        <v>0</v>
      </c>
      <c r="Q145" s="200">
        <v>1.06277</v>
      </c>
      <c r="R145" s="200">
        <f>Q145*H145</f>
        <v>0.42085692000000002</v>
      </c>
      <c r="S145" s="200">
        <v>0</v>
      </c>
      <c r="T145" s="20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2" t="s">
        <v>144</v>
      </c>
      <c r="AT145" s="202" t="s">
        <v>140</v>
      </c>
      <c r="AU145" s="202" t="s">
        <v>84</v>
      </c>
      <c r="AY145" s="19" t="s">
        <v>138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9" t="s">
        <v>82</v>
      </c>
      <c r="BK145" s="203">
        <f>ROUND(I145*H145,2)</f>
        <v>0</v>
      </c>
      <c r="BL145" s="19" t="s">
        <v>144</v>
      </c>
      <c r="BM145" s="202" t="s">
        <v>1216</v>
      </c>
    </row>
    <row r="146" spans="1:65" s="13" customFormat="1" ht="11.25">
      <c r="B146" s="204"/>
      <c r="C146" s="205"/>
      <c r="D146" s="206" t="s">
        <v>146</v>
      </c>
      <c r="E146" s="207" t="s">
        <v>19</v>
      </c>
      <c r="F146" s="208" t="s">
        <v>1217</v>
      </c>
      <c r="G146" s="205"/>
      <c r="H146" s="209">
        <v>0.39600000000000002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146</v>
      </c>
      <c r="AU146" s="215" t="s">
        <v>84</v>
      </c>
      <c r="AV146" s="13" t="s">
        <v>84</v>
      </c>
      <c r="AW146" s="13" t="s">
        <v>35</v>
      </c>
      <c r="AX146" s="13" t="s">
        <v>82</v>
      </c>
      <c r="AY146" s="215" t="s">
        <v>138</v>
      </c>
    </row>
    <row r="147" spans="1:65" s="2" customFormat="1" ht="16.5" customHeight="1">
      <c r="A147" s="36"/>
      <c r="B147" s="37"/>
      <c r="C147" s="190" t="s">
        <v>193</v>
      </c>
      <c r="D147" s="190" t="s">
        <v>140</v>
      </c>
      <c r="E147" s="191" t="s">
        <v>1218</v>
      </c>
      <c r="F147" s="192" t="s">
        <v>1219</v>
      </c>
      <c r="G147" s="193" t="s">
        <v>143</v>
      </c>
      <c r="H147" s="194">
        <v>89.97</v>
      </c>
      <c r="I147" s="195"/>
      <c r="J147" s="196">
        <f>ROUND(I147*H147,2)</f>
        <v>0</v>
      </c>
      <c r="K147" s="197"/>
      <c r="L147" s="41"/>
      <c r="M147" s="198" t="s">
        <v>19</v>
      </c>
      <c r="N147" s="199" t="s">
        <v>45</v>
      </c>
      <c r="O147" s="66"/>
      <c r="P147" s="200">
        <f>O147*H147</f>
        <v>0</v>
      </c>
      <c r="Q147" s="200">
        <v>0.1231</v>
      </c>
      <c r="R147" s="200">
        <f>Q147*H147</f>
        <v>11.075307</v>
      </c>
      <c r="S147" s="200">
        <v>0</v>
      </c>
      <c r="T147" s="20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2" t="s">
        <v>144</v>
      </c>
      <c r="AT147" s="202" t="s">
        <v>140</v>
      </c>
      <c r="AU147" s="202" t="s">
        <v>84</v>
      </c>
      <c r="AY147" s="19" t="s">
        <v>138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9" t="s">
        <v>82</v>
      </c>
      <c r="BK147" s="203">
        <f>ROUND(I147*H147,2)</f>
        <v>0</v>
      </c>
      <c r="BL147" s="19" t="s">
        <v>144</v>
      </c>
      <c r="BM147" s="202" t="s">
        <v>1220</v>
      </c>
    </row>
    <row r="148" spans="1:65" s="13" customFormat="1" ht="11.25">
      <c r="B148" s="204"/>
      <c r="C148" s="205"/>
      <c r="D148" s="206" t="s">
        <v>146</v>
      </c>
      <c r="E148" s="207" t="s">
        <v>19</v>
      </c>
      <c r="F148" s="208" t="s">
        <v>1221</v>
      </c>
      <c r="G148" s="205"/>
      <c r="H148" s="209">
        <v>4.42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146</v>
      </c>
      <c r="AU148" s="215" t="s">
        <v>84</v>
      </c>
      <c r="AV148" s="13" t="s">
        <v>84</v>
      </c>
      <c r="AW148" s="13" t="s">
        <v>35</v>
      </c>
      <c r="AX148" s="13" t="s">
        <v>74</v>
      </c>
      <c r="AY148" s="215" t="s">
        <v>138</v>
      </c>
    </row>
    <row r="149" spans="1:65" s="13" customFormat="1" ht="11.25">
      <c r="B149" s="204"/>
      <c r="C149" s="205"/>
      <c r="D149" s="206" t="s">
        <v>146</v>
      </c>
      <c r="E149" s="207" t="s">
        <v>19</v>
      </c>
      <c r="F149" s="208" t="s">
        <v>1222</v>
      </c>
      <c r="G149" s="205"/>
      <c r="H149" s="209">
        <v>12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146</v>
      </c>
      <c r="AU149" s="215" t="s">
        <v>84</v>
      </c>
      <c r="AV149" s="13" t="s">
        <v>84</v>
      </c>
      <c r="AW149" s="13" t="s">
        <v>35</v>
      </c>
      <c r="AX149" s="13" t="s">
        <v>74</v>
      </c>
      <c r="AY149" s="215" t="s">
        <v>138</v>
      </c>
    </row>
    <row r="150" spans="1:65" s="13" customFormat="1" ht="11.25">
      <c r="B150" s="204"/>
      <c r="C150" s="205"/>
      <c r="D150" s="206" t="s">
        <v>146</v>
      </c>
      <c r="E150" s="207" t="s">
        <v>19</v>
      </c>
      <c r="F150" s="208" t="s">
        <v>1223</v>
      </c>
      <c r="G150" s="205"/>
      <c r="H150" s="209">
        <v>56.8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146</v>
      </c>
      <c r="AU150" s="215" t="s">
        <v>84</v>
      </c>
      <c r="AV150" s="13" t="s">
        <v>84</v>
      </c>
      <c r="AW150" s="13" t="s">
        <v>35</v>
      </c>
      <c r="AX150" s="13" t="s">
        <v>74</v>
      </c>
      <c r="AY150" s="215" t="s">
        <v>138</v>
      </c>
    </row>
    <row r="151" spans="1:65" s="13" customFormat="1" ht="11.25">
      <c r="B151" s="204"/>
      <c r="C151" s="205"/>
      <c r="D151" s="206" t="s">
        <v>146</v>
      </c>
      <c r="E151" s="207" t="s">
        <v>19</v>
      </c>
      <c r="F151" s="208" t="s">
        <v>1224</v>
      </c>
      <c r="G151" s="205"/>
      <c r="H151" s="209">
        <v>1.8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146</v>
      </c>
      <c r="AU151" s="215" t="s">
        <v>84</v>
      </c>
      <c r="AV151" s="13" t="s">
        <v>84</v>
      </c>
      <c r="AW151" s="13" t="s">
        <v>35</v>
      </c>
      <c r="AX151" s="13" t="s">
        <v>74</v>
      </c>
      <c r="AY151" s="215" t="s">
        <v>138</v>
      </c>
    </row>
    <row r="152" spans="1:65" s="13" customFormat="1" ht="11.25">
      <c r="B152" s="204"/>
      <c r="C152" s="205"/>
      <c r="D152" s="206" t="s">
        <v>146</v>
      </c>
      <c r="E152" s="207" t="s">
        <v>19</v>
      </c>
      <c r="F152" s="208" t="s">
        <v>1225</v>
      </c>
      <c r="G152" s="205"/>
      <c r="H152" s="209">
        <v>14.95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146</v>
      </c>
      <c r="AU152" s="215" t="s">
        <v>84</v>
      </c>
      <c r="AV152" s="13" t="s">
        <v>84</v>
      </c>
      <c r="AW152" s="13" t="s">
        <v>35</v>
      </c>
      <c r="AX152" s="13" t="s">
        <v>74</v>
      </c>
      <c r="AY152" s="215" t="s">
        <v>138</v>
      </c>
    </row>
    <row r="153" spans="1:65" s="14" customFormat="1" ht="11.25">
      <c r="B153" s="216"/>
      <c r="C153" s="217"/>
      <c r="D153" s="206" t="s">
        <v>146</v>
      </c>
      <c r="E153" s="218" t="s">
        <v>19</v>
      </c>
      <c r="F153" s="219" t="s">
        <v>150</v>
      </c>
      <c r="G153" s="217"/>
      <c r="H153" s="220">
        <v>89.97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146</v>
      </c>
      <c r="AU153" s="226" t="s">
        <v>84</v>
      </c>
      <c r="AV153" s="14" t="s">
        <v>144</v>
      </c>
      <c r="AW153" s="14" t="s">
        <v>35</v>
      </c>
      <c r="AX153" s="14" t="s">
        <v>82</v>
      </c>
      <c r="AY153" s="226" t="s">
        <v>138</v>
      </c>
    </row>
    <row r="154" spans="1:65" s="2" customFormat="1" ht="16.5" customHeight="1">
      <c r="A154" s="36"/>
      <c r="B154" s="37"/>
      <c r="C154" s="190" t="s">
        <v>197</v>
      </c>
      <c r="D154" s="190" t="s">
        <v>140</v>
      </c>
      <c r="E154" s="191" t="s">
        <v>1226</v>
      </c>
      <c r="F154" s="192" t="s">
        <v>1227</v>
      </c>
      <c r="G154" s="193" t="s">
        <v>143</v>
      </c>
      <c r="H154" s="194">
        <v>181.27</v>
      </c>
      <c r="I154" s="195"/>
      <c r="J154" s="196">
        <f>ROUND(I154*H154,2)</f>
        <v>0</v>
      </c>
      <c r="K154" s="197"/>
      <c r="L154" s="41"/>
      <c r="M154" s="198" t="s">
        <v>19</v>
      </c>
      <c r="N154" s="199" t="s">
        <v>45</v>
      </c>
      <c r="O154" s="66"/>
      <c r="P154" s="200">
        <f>O154*H154</f>
        <v>0</v>
      </c>
      <c r="Q154" s="200">
        <v>1.2999999999999999E-4</v>
      </c>
      <c r="R154" s="200">
        <f>Q154*H154</f>
        <v>2.3565099999999999E-2</v>
      </c>
      <c r="S154" s="200">
        <v>0</v>
      </c>
      <c r="T154" s="20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144</v>
      </c>
      <c r="AT154" s="202" t="s">
        <v>140</v>
      </c>
      <c r="AU154" s="202" t="s">
        <v>84</v>
      </c>
      <c r="AY154" s="19" t="s">
        <v>138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9" t="s">
        <v>82</v>
      </c>
      <c r="BK154" s="203">
        <f>ROUND(I154*H154,2)</f>
        <v>0</v>
      </c>
      <c r="BL154" s="19" t="s">
        <v>144</v>
      </c>
      <c r="BM154" s="202" t="s">
        <v>1228</v>
      </c>
    </row>
    <row r="155" spans="1:65" s="2" customFormat="1" ht="21.75" customHeight="1">
      <c r="A155" s="36"/>
      <c r="B155" s="37"/>
      <c r="C155" s="190" t="s">
        <v>201</v>
      </c>
      <c r="D155" s="190" t="s">
        <v>140</v>
      </c>
      <c r="E155" s="191" t="s">
        <v>1229</v>
      </c>
      <c r="F155" s="192" t="s">
        <v>1230</v>
      </c>
      <c r="G155" s="193" t="s">
        <v>157</v>
      </c>
      <c r="H155" s="194">
        <v>169.2</v>
      </c>
      <c r="I155" s="195"/>
      <c r="J155" s="196">
        <f>ROUND(I155*H155,2)</f>
        <v>0</v>
      </c>
      <c r="K155" s="197"/>
      <c r="L155" s="41"/>
      <c r="M155" s="198" t="s">
        <v>19</v>
      </c>
      <c r="N155" s="199" t="s">
        <v>45</v>
      </c>
      <c r="O155" s="66"/>
      <c r="P155" s="200">
        <f>O155*H155</f>
        <v>0</v>
      </c>
      <c r="Q155" s="200">
        <v>8.0000000000000007E-5</v>
      </c>
      <c r="R155" s="200">
        <f>Q155*H155</f>
        <v>1.3535999999999999E-2</v>
      </c>
      <c r="S155" s="200">
        <v>0</v>
      </c>
      <c r="T155" s="20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2" t="s">
        <v>144</v>
      </c>
      <c r="AT155" s="202" t="s">
        <v>140</v>
      </c>
      <c r="AU155" s="202" t="s">
        <v>84</v>
      </c>
      <c r="AY155" s="19" t="s">
        <v>138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9" t="s">
        <v>82</v>
      </c>
      <c r="BK155" s="203">
        <f>ROUND(I155*H155,2)</f>
        <v>0</v>
      </c>
      <c r="BL155" s="19" t="s">
        <v>144</v>
      </c>
      <c r="BM155" s="202" t="s">
        <v>1231</v>
      </c>
    </row>
    <row r="156" spans="1:65" s="13" customFormat="1" ht="11.25">
      <c r="B156" s="204"/>
      <c r="C156" s="205"/>
      <c r="D156" s="206" t="s">
        <v>146</v>
      </c>
      <c r="E156" s="207" t="s">
        <v>19</v>
      </c>
      <c r="F156" s="208" t="s">
        <v>1232</v>
      </c>
      <c r="G156" s="205"/>
      <c r="H156" s="209">
        <v>9.4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146</v>
      </c>
      <c r="AU156" s="215" t="s">
        <v>84</v>
      </c>
      <c r="AV156" s="13" t="s">
        <v>84</v>
      </c>
      <c r="AW156" s="13" t="s">
        <v>35</v>
      </c>
      <c r="AX156" s="13" t="s">
        <v>74</v>
      </c>
      <c r="AY156" s="215" t="s">
        <v>138</v>
      </c>
    </row>
    <row r="157" spans="1:65" s="13" customFormat="1" ht="11.25">
      <c r="B157" s="204"/>
      <c r="C157" s="205"/>
      <c r="D157" s="206" t="s">
        <v>146</v>
      </c>
      <c r="E157" s="207" t="s">
        <v>19</v>
      </c>
      <c r="F157" s="208" t="s">
        <v>1233</v>
      </c>
      <c r="G157" s="205"/>
      <c r="H157" s="209">
        <v>14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146</v>
      </c>
      <c r="AU157" s="215" t="s">
        <v>84</v>
      </c>
      <c r="AV157" s="13" t="s">
        <v>84</v>
      </c>
      <c r="AW157" s="13" t="s">
        <v>35</v>
      </c>
      <c r="AX157" s="13" t="s">
        <v>74</v>
      </c>
      <c r="AY157" s="215" t="s">
        <v>138</v>
      </c>
    </row>
    <row r="158" spans="1:65" s="13" customFormat="1" ht="11.25">
      <c r="B158" s="204"/>
      <c r="C158" s="205"/>
      <c r="D158" s="206" t="s">
        <v>146</v>
      </c>
      <c r="E158" s="207" t="s">
        <v>19</v>
      </c>
      <c r="F158" s="208" t="s">
        <v>1234</v>
      </c>
      <c r="G158" s="205"/>
      <c r="H158" s="209">
        <v>30.2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146</v>
      </c>
      <c r="AU158" s="215" t="s">
        <v>84</v>
      </c>
      <c r="AV158" s="13" t="s">
        <v>84</v>
      </c>
      <c r="AW158" s="13" t="s">
        <v>35</v>
      </c>
      <c r="AX158" s="13" t="s">
        <v>74</v>
      </c>
      <c r="AY158" s="215" t="s">
        <v>138</v>
      </c>
    </row>
    <row r="159" spans="1:65" s="13" customFormat="1" ht="11.25">
      <c r="B159" s="204"/>
      <c r="C159" s="205"/>
      <c r="D159" s="206" t="s">
        <v>146</v>
      </c>
      <c r="E159" s="207" t="s">
        <v>19</v>
      </c>
      <c r="F159" s="208" t="s">
        <v>1235</v>
      </c>
      <c r="G159" s="205"/>
      <c r="H159" s="209">
        <v>7.2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146</v>
      </c>
      <c r="AU159" s="215" t="s">
        <v>84</v>
      </c>
      <c r="AV159" s="13" t="s">
        <v>84</v>
      </c>
      <c r="AW159" s="13" t="s">
        <v>35</v>
      </c>
      <c r="AX159" s="13" t="s">
        <v>74</v>
      </c>
      <c r="AY159" s="215" t="s">
        <v>138</v>
      </c>
    </row>
    <row r="160" spans="1:65" s="13" customFormat="1" ht="11.25">
      <c r="B160" s="204"/>
      <c r="C160" s="205"/>
      <c r="D160" s="206" t="s">
        <v>146</v>
      </c>
      <c r="E160" s="207" t="s">
        <v>19</v>
      </c>
      <c r="F160" s="208" t="s">
        <v>1236</v>
      </c>
      <c r="G160" s="205"/>
      <c r="H160" s="209">
        <v>17.600000000000001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146</v>
      </c>
      <c r="AU160" s="215" t="s">
        <v>84</v>
      </c>
      <c r="AV160" s="13" t="s">
        <v>84</v>
      </c>
      <c r="AW160" s="13" t="s">
        <v>35</v>
      </c>
      <c r="AX160" s="13" t="s">
        <v>74</v>
      </c>
      <c r="AY160" s="215" t="s">
        <v>138</v>
      </c>
    </row>
    <row r="161" spans="1:65" s="13" customFormat="1" ht="11.25">
      <c r="B161" s="204"/>
      <c r="C161" s="205"/>
      <c r="D161" s="206" t="s">
        <v>146</v>
      </c>
      <c r="E161" s="207" t="s">
        <v>19</v>
      </c>
      <c r="F161" s="208" t="s">
        <v>1237</v>
      </c>
      <c r="G161" s="205"/>
      <c r="H161" s="209">
        <v>17.399999999999999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146</v>
      </c>
      <c r="AU161" s="215" t="s">
        <v>84</v>
      </c>
      <c r="AV161" s="13" t="s">
        <v>84</v>
      </c>
      <c r="AW161" s="13" t="s">
        <v>35</v>
      </c>
      <c r="AX161" s="13" t="s">
        <v>74</v>
      </c>
      <c r="AY161" s="215" t="s">
        <v>138</v>
      </c>
    </row>
    <row r="162" spans="1:65" s="13" customFormat="1" ht="11.25">
      <c r="B162" s="204"/>
      <c r="C162" s="205"/>
      <c r="D162" s="206" t="s">
        <v>146</v>
      </c>
      <c r="E162" s="207" t="s">
        <v>19</v>
      </c>
      <c r="F162" s="208" t="s">
        <v>1238</v>
      </c>
      <c r="G162" s="205"/>
      <c r="H162" s="209">
        <v>21.8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146</v>
      </c>
      <c r="AU162" s="215" t="s">
        <v>84</v>
      </c>
      <c r="AV162" s="13" t="s">
        <v>84</v>
      </c>
      <c r="AW162" s="13" t="s">
        <v>35</v>
      </c>
      <c r="AX162" s="13" t="s">
        <v>74</v>
      </c>
      <c r="AY162" s="215" t="s">
        <v>138</v>
      </c>
    </row>
    <row r="163" spans="1:65" s="13" customFormat="1" ht="11.25">
      <c r="B163" s="204"/>
      <c r="C163" s="205"/>
      <c r="D163" s="206" t="s">
        <v>146</v>
      </c>
      <c r="E163" s="207" t="s">
        <v>19</v>
      </c>
      <c r="F163" s="208" t="s">
        <v>1239</v>
      </c>
      <c r="G163" s="205"/>
      <c r="H163" s="209">
        <v>33.6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146</v>
      </c>
      <c r="AU163" s="215" t="s">
        <v>84</v>
      </c>
      <c r="AV163" s="13" t="s">
        <v>84</v>
      </c>
      <c r="AW163" s="13" t="s">
        <v>35</v>
      </c>
      <c r="AX163" s="13" t="s">
        <v>74</v>
      </c>
      <c r="AY163" s="215" t="s">
        <v>138</v>
      </c>
    </row>
    <row r="164" spans="1:65" s="13" customFormat="1" ht="11.25">
      <c r="B164" s="204"/>
      <c r="C164" s="205"/>
      <c r="D164" s="206" t="s">
        <v>146</v>
      </c>
      <c r="E164" s="207" t="s">
        <v>19</v>
      </c>
      <c r="F164" s="208" t="s">
        <v>1240</v>
      </c>
      <c r="G164" s="205"/>
      <c r="H164" s="209">
        <v>11.8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146</v>
      </c>
      <c r="AU164" s="215" t="s">
        <v>84</v>
      </c>
      <c r="AV164" s="13" t="s">
        <v>84</v>
      </c>
      <c r="AW164" s="13" t="s">
        <v>35</v>
      </c>
      <c r="AX164" s="13" t="s">
        <v>74</v>
      </c>
      <c r="AY164" s="215" t="s">
        <v>138</v>
      </c>
    </row>
    <row r="165" spans="1:65" s="13" customFormat="1" ht="11.25">
      <c r="B165" s="204"/>
      <c r="C165" s="205"/>
      <c r="D165" s="206" t="s">
        <v>146</v>
      </c>
      <c r="E165" s="207" t="s">
        <v>19</v>
      </c>
      <c r="F165" s="208" t="s">
        <v>1241</v>
      </c>
      <c r="G165" s="205"/>
      <c r="H165" s="209">
        <v>6.2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146</v>
      </c>
      <c r="AU165" s="215" t="s">
        <v>84</v>
      </c>
      <c r="AV165" s="13" t="s">
        <v>84</v>
      </c>
      <c r="AW165" s="13" t="s">
        <v>35</v>
      </c>
      <c r="AX165" s="13" t="s">
        <v>74</v>
      </c>
      <c r="AY165" s="215" t="s">
        <v>138</v>
      </c>
    </row>
    <row r="166" spans="1:65" s="14" customFormat="1" ht="11.25">
      <c r="B166" s="216"/>
      <c r="C166" s="217"/>
      <c r="D166" s="206" t="s">
        <v>146</v>
      </c>
      <c r="E166" s="218" t="s">
        <v>19</v>
      </c>
      <c r="F166" s="219" t="s">
        <v>150</v>
      </c>
      <c r="G166" s="217"/>
      <c r="H166" s="220">
        <v>169.20000000000002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146</v>
      </c>
      <c r="AU166" s="226" t="s">
        <v>84</v>
      </c>
      <c r="AV166" s="14" t="s">
        <v>144</v>
      </c>
      <c r="AW166" s="14" t="s">
        <v>35</v>
      </c>
      <c r="AX166" s="14" t="s">
        <v>82</v>
      </c>
      <c r="AY166" s="226" t="s">
        <v>138</v>
      </c>
    </row>
    <row r="167" spans="1:65" s="2" customFormat="1" ht="16.5" customHeight="1">
      <c r="A167" s="36"/>
      <c r="B167" s="37"/>
      <c r="C167" s="190" t="s">
        <v>208</v>
      </c>
      <c r="D167" s="190" t="s">
        <v>140</v>
      </c>
      <c r="E167" s="191" t="s">
        <v>1242</v>
      </c>
      <c r="F167" s="192" t="s">
        <v>1243</v>
      </c>
      <c r="G167" s="193" t="s">
        <v>204</v>
      </c>
      <c r="H167" s="194">
        <v>4.5650000000000004</v>
      </c>
      <c r="I167" s="195"/>
      <c r="J167" s="196">
        <f>ROUND(I167*H167,2)</f>
        <v>0</v>
      </c>
      <c r="K167" s="197"/>
      <c r="L167" s="41"/>
      <c r="M167" s="198" t="s">
        <v>19</v>
      </c>
      <c r="N167" s="199" t="s">
        <v>45</v>
      </c>
      <c r="O167" s="66"/>
      <c r="P167" s="200">
        <f>O167*H167</f>
        <v>0</v>
      </c>
      <c r="Q167" s="200">
        <v>1.98</v>
      </c>
      <c r="R167" s="200">
        <f>Q167*H167</f>
        <v>9.0387000000000004</v>
      </c>
      <c r="S167" s="200">
        <v>0</v>
      </c>
      <c r="T167" s="20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2" t="s">
        <v>144</v>
      </c>
      <c r="AT167" s="202" t="s">
        <v>140</v>
      </c>
      <c r="AU167" s="202" t="s">
        <v>84</v>
      </c>
      <c r="AY167" s="19" t="s">
        <v>138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9" t="s">
        <v>82</v>
      </c>
      <c r="BK167" s="203">
        <f>ROUND(I167*H167,2)</f>
        <v>0</v>
      </c>
      <c r="BL167" s="19" t="s">
        <v>144</v>
      </c>
      <c r="BM167" s="202" t="s">
        <v>1244</v>
      </c>
    </row>
    <row r="168" spans="1:65" s="13" customFormat="1" ht="11.25">
      <c r="B168" s="204"/>
      <c r="C168" s="205"/>
      <c r="D168" s="206" t="s">
        <v>146</v>
      </c>
      <c r="E168" s="207" t="s">
        <v>19</v>
      </c>
      <c r="F168" s="208" t="s">
        <v>1245</v>
      </c>
      <c r="G168" s="205"/>
      <c r="H168" s="209">
        <v>18.8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146</v>
      </c>
      <c r="AU168" s="215" t="s">
        <v>84</v>
      </c>
      <c r="AV168" s="13" t="s">
        <v>84</v>
      </c>
      <c r="AW168" s="13" t="s">
        <v>35</v>
      </c>
      <c r="AX168" s="13" t="s">
        <v>74</v>
      </c>
      <c r="AY168" s="215" t="s">
        <v>138</v>
      </c>
    </row>
    <row r="169" spans="1:65" s="13" customFormat="1" ht="11.25">
      <c r="B169" s="204"/>
      <c r="C169" s="205"/>
      <c r="D169" s="206" t="s">
        <v>146</v>
      </c>
      <c r="E169" s="207" t="s">
        <v>19</v>
      </c>
      <c r="F169" s="208" t="s">
        <v>1246</v>
      </c>
      <c r="G169" s="205"/>
      <c r="H169" s="209">
        <v>29.14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146</v>
      </c>
      <c r="AU169" s="215" t="s">
        <v>84</v>
      </c>
      <c r="AV169" s="13" t="s">
        <v>84</v>
      </c>
      <c r="AW169" s="13" t="s">
        <v>35</v>
      </c>
      <c r="AX169" s="13" t="s">
        <v>74</v>
      </c>
      <c r="AY169" s="215" t="s">
        <v>138</v>
      </c>
    </row>
    <row r="170" spans="1:65" s="13" customFormat="1" ht="11.25">
      <c r="B170" s="204"/>
      <c r="C170" s="205"/>
      <c r="D170" s="206" t="s">
        <v>146</v>
      </c>
      <c r="E170" s="207" t="s">
        <v>19</v>
      </c>
      <c r="F170" s="208" t="s">
        <v>1247</v>
      </c>
      <c r="G170" s="205"/>
      <c r="H170" s="209">
        <v>33.28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146</v>
      </c>
      <c r="AU170" s="215" t="s">
        <v>84</v>
      </c>
      <c r="AV170" s="13" t="s">
        <v>84</v>
      </c>
      <c r="AW170" s="13" t="s">
        <v>35</v>
      </c>
      <c r="AX170" s="13" t="s">
        <v>74</v>
      </c>
      <c r="AY170" s="215" t="s">
        <v>138</v>
      </c>
    </row>
    <row r="171" spans="1:65" s="13" customFormat="1" ht="11.25">
      <c r="B171" s="204"/>
      <c r="C171" s="205"/>
      <c r="D171" s="206" t="s">
        <v>146</v>
      </c>
      <c r="E171" s="207" t="s">
        <v>19</v>
      </c>
      <c r="F171" s="208" t="s">
        <v>1248</v>
      </c>
      <c r="G171" s="205"/>
      <c r="H171" s="209">
        <v>7.98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146</v>
      </c>
      <c r="AU171" s="215" t="s">
        <v>84</v>
      </c>
      <c r="AV171" s="13" t="s">
        <v>84</v>
      </c>
      <c r="AW171" s="13" t="s">
        <v>35</v>
      </c>
      <c r="AX171" s="13" t="s">
        <v>74</v>
      </c>
      <c r="AY171" s="215" t="s">
        <v>138</v>
      </c>
    </row>
    <row r="172" spans="1:65" s="13" customFormat="1" ht="11.25">
      <c r="B172" s="204"/>
      <c r="C172" s="205"/>
      <c r="D172" s="206" t="s">
        <v>146</v>
      </c>
      <c r="E172" s="207" t="s">
        <v>19</v>
      </c>
      <c r="F172" s="208" t="s">
        <v>1249</v>
      </c>
      <c r="G172" s="205"/>
      <c r="H172" s="209">
        <v>2.1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146</v>
      </c>
      <c r="AU172" s="215" t="s">
        <v>84</v>
      </c>
      <c r="AV172" s="13" t="s">
        <v>84</v>
      </c>
      <c r="AW172" s="13" t="s">
        <v>35</v>
      </c>
      <c r="AX172" s="13" t="s">
        <v>74</v>
      </c>
      <c r="AY172" s="215" t="s">
        <v>138</v>
      </c>
    </row>
    <row r="173" spans="1:65" s="14" customFormat="1" ht="11.25">
      <c r="B173" s="216"/>
      <c r="C173" s="217"/>
      <c r="D173" s="206" t="s">
        <v>146</v>
      </c>
      <c r="E173" s="218" t="s">
        <v>19</v>
      </c>
      <c r="F173" s="219" t="s">
        <v>150</v>
      </c>
      <c r="G173" s="217"/>
      <c r="H173" s="220">
        <v>91.3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146</v>
      </c>
      <c r="AU173" s="226" t="s">
        <v>84</v>
      </c>
      <c r="AV173" s="14" t="s">
        <v>144</v>
      </c>
      <c r="AW173" s="14" t="s">
        <v>35</v>
      </c>
      <c r="AX173" s="14" t="s">
        <v>74</v>
      </c>
      <c r="AY173" s="226" t="s">
        <v>138</v>
      </c>
    </row>
    <row r="174" spans="1:65" s="13" customFormat="1" ht="11.25">
      <c r="B174" s="204"/>
      <c r="C174" s="205"/>
      <c r="D174" s="206" t="s">
        <v>146</v>
      </c>
      <c r="E174" s="207" t="s">
        <v>19</v>
      </c>
      <c r="F174" s="208" t="s">
        <v>1250</v>
      </c>
      <c r="G174" s="205"/>
      <c r="H174" s="209">
        <v>4.5650000000000004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146</v>
      </c>
      <c r="AU174" s="215" t="s">
        <v>84</v>
      </c>
      <c r="AV174" s="13" t="s">
        <v>84</v>
      </c>
      <c r="AW174" s="13" t="s">
        <v>35</v>
      </c>
      <c r="AX174" s="13" t="s">
        <v>82</v>
      </c>
      <c r="AY174" s="215" t="s">
        <v>138</v>
      </c>
    </row>
    <row r="175" spans="1:65" s="2" customFormat="1" ht="16.5" customHeight="1">
      <c r="A175" s="36"/>
      <c r="B175" s="37"/>
      <c r="C175" s="190" t="s">
        <v>8</v>
      </c>
      <c r="D175" s="190" t="s">
        <v>140</v>
      </c>
      <c r="E175" s="191" t="s">
        <v>1251</v>
      </c>
      <c r="F175" s="192" t="s">
        <v>1252</v>
      </c>
      <c r="G175" s="193" t="s">
        <v>204</v>
      </c>
      <c r="H175" s="194">
        <v>4.5650000000000004</v>
      </c>
      <c r="I175" s="195"/>
      <c r="J175" s="196">
        <f>ROUND(I175*H175,2)</f>
        <v>0</v>
      </c>
      <c r="K175" s="197"/>
      <c r="L175" s="41"/>
      <c r="M175" s="198" t="s">
        <v>19</v>
      </c>
      <c r="N175" s="199" t="s">
        <v>45</v>
      </c>
      <c r="O175" s="66"/>
      <c r="P175" s="200">
        <f>O175*H175</f>
        <v>0</v>
      </c>
      <c r="Q175" s="200">
        <v>2.16</v>
      </c>
      <c r="R175" s="200">
        <f>Q175*H175</f>
        <v>9.8604000000000021</v>
      </c>
      <c r="S175" s="200">
        <v>0</v>
      </c>
      <c r="T175" s="20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2" t="s">
        <v>144</v>
      </c>
      <c r="AT175" s="202" t="s">
        <v>140</v>
      </c>
      <c r="AU175" s="202" t="s">
        <v>84</v>
      </c>
      <c r="AY175" s="19" t="s">
        <v>138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9" t="s">
        <v>82</v>
      </c>
      <c r="BK175" s="203">
        <f>ROUND(I175*H175,2)</f>
        <v>0</v>
      </c>
      <c r="BL175" s="19" t="s">
        <v>144</v>
      </c>
      <c r="BM175" s="202" t="s">
        <v>1253</v>
      </c>
    </row>
    <row r="176" spans="1:65" s="13" customFormat="1" ht="11.25">
      <c r="B176" s="204"/>
      <c r="C176" s="205"/>
      <c r="D176" s="206" t="s">
        <v>146</v>
      </c>
      <c r="E176" s="207" t="s">
        <v>19</v>
      </c>
      <c r="F176" s="208" t="s">
        <v>1245</v>
      </c>
      <c r="G176" s="205"/>
      <c r="H176" s="209">
        <v>18.8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146</v>
      </c>
      <c r="AU176" s="215" t="s">
        <v>84</v>
      </c>
      <c r="AV176" s="13" t="s">
        <v>84</v>
      </c>
      <c r="AW176" s="13" t="s">
        <v>35</v>
      </c>
      <c r="AX176" s="13" t="s">
        <v>74</v>
      </c>
      <c r="AY176" s="215" t="s">
        <v>138</v>
      </c>
    </row>
    <row r="177" spans="1:65" s="13" customFormat="1" ht="11.25">
      <c r="B177" s="204"/>
      <c r="C177" s="205"/>
      <c r="D177" s="206" t="s">
        <v>146</v>
      </c>
      <c r="E177" s="207" t="s">
        <v>19</v>
      </c>
      <c r="F177" s="208" t="s">
        <v>1246</v>
      </c>
      <c r="G177" s="205"/>
      <c r="H177" s="209">
        <v>29.14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146</v>
      </c>
      <c r="AU177" s="215" t="s">
        <v>84</v>
      </c>
      <c r="AV177" s="13" t="s">
        <v>84</v>
      </c>
      <c r="AW177" s="13" t="s">
        <v>35</v>
      </c>
      <c r="AX177" s="13" t="s">
        <v>74</v>
      </c>
      <c r="AY177" s="215" t="s">
        <v>138</v>
      </c>
    </row>
    <row r="178" spans="1:65" s="13" customFormat="1" ht="11.25">
      <c r="B178" s="204"/>
      <c r="C178" s="205"/>
      <c r="D178" s="206" t="s">
        <v>146</v>
      </c>
      <c r="E178" s="207" t="s">
        <v>19</v>
      </c>
      <c r="F178" s="208" t="s">
        <v>1247</v>
      </c>
      <c r="G178" s="205"/>
      <c r="H178" s="209">
        <v>33.28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146</v>
      </c>
      <c r="AU178" s="215" t="s">
        <v>84</v>
      </c>
      <c r="AV178" s="13" t="s">
        <v>84</v>
      </c>
      <c r="AW178" s="13" t="s">
        <v>35</v>
      </c>
      <c r="AX178" s="13" t="s">
        <v>74</v>
      </c>
      <c r="AY178" s="215" t="s">
        <v>138</v>
      </c>
    </row>
    <row r="179" spans="1:65" s="13" customFormat="1" ht="11.25">
      <c r="B179" s="204"/>
      <c r="C179" s="205"/>
      <c r="D179" s="206" t="s">
        <v>146</v>
      </c>
      <c r="E179" s="207" t="s">
        <v>19</v>
      </c>
      <c r="F179" s="208" t="s">
        <v>1248</v>
      </c>
      <c r="G179" s="205"/>
      <c r="H179" s="209">
        <v>7.98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146</v>
      </c>
      <c r="AU179" s="215" t="s">
        <v>84</v>
      </c>
      <c r="AV179" s="13" t="s">
        <v>84</v>
      </c>
      <c r="AW179" s="13" t="s">
        <v>35</v>
      </c>
      <c r="AX179" s="13" t="s">
        <v>74</v>
      </c>
      <c r="AY179" s="215" t="s">
        <v>138</v>
      </c>
    </row>
    <row r="180" spans="1:65" s="13" customFormat="1" ht="11.25">
      <c r="B180" s="204"/>
      <c r="C180" s="205"/>
      <c r="D180" s="206" t="s">
        <v>146</v>
      </c>
      <c r="E180" s="207" t="s">
        <v>19</v>
      </c>
      <c r="F180" s="208" t="s">
        <v>1249</v>
      </c>
      <c r="G180" s="205"/>
      <c r="H180" s="209">
        <v>2.1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146</v>
      </c>
      <c r="AU180" s="215" t="s">
        <v>84</v>
      </c>
      <c r="AV180" s="13" t="s">
        <v>84</v>
      </c>
      <c r="AW180" s="13" t="s">
        <v>35</v>
      </c>
      <c r="AX180" s="13" t="s">
        <v>74</v>
      </c>
      <c r="AY180" s="215" t="s">
        <v>138</v>
      </c>
    </row>
    <row r="181" spans="1:65" s="14" customFormat="1" ht="11.25">
      <c r="B181" s="216"/>
      <c r="C181" s="217"/>
      <c r="D181" s="206" t="s">
        <v>146</v>
      </c>
      <c r="E181" s="218" t="s">
        <v>19</v>
      </c>
      <c r="F181" s="219" t="s">
        <v>150</v>
      </c>
      <c r="G181" s="217"/>
      <c r="H181" s="220">
        <v>91.3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146</v>
      </c>
      <c r="AU181" s="226" t="s">
        <v>84</v>
      </c>
      <c r="AV181" s="14" t="s">
        <v>144</v>
      </c>
      <c r="AW181" s="14" t="s">
        <v>35</v>
      </c>
      <c r="AX181" s="14" t="s">
        <v>74</v>
      </c>
      <c r="AY181" s="226" t="s">
        <v>138</v>
      </c>
    </row>
    <row r="182" spans="1:65" s="13" customFormat="1" ht="11.25">
      <c r="B182" s="204"/>
      <c r="C182" s="205"/>
      <c r="D182" s="206" t="s">
        <v>146</v>
      </c>
      <c r="E182" s="207" t="s">
        <v>19</v>
      </c>
      <c r="F182" s="208" t="s">
        <v>1250</v>
      </c>
      <c r="G182" s="205"/>
      <c r="H182" s="209">
        <v>4.5650000000000004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146</v>
      </c>
      <c r="AU182" s="215" t="s">
        <v>84</v>
      </c>
      <c r="AV182" s="13" t="s">
        <v>84</v>
      </c>
      <c r="AW182" s="13" t="s">
        <v>35</v>
      </c>
      <c r="AX182" s="13" t="s">
        <v>82</v>
      </c>
      <c r="AY182" s="215" t="s">
        <v>138</v>
      </c>
    </row>
    <row r="183" spans="1:65" s="2" customFormat="1" ht="21.75" customHeight="1">
      <c r="A183" s="36"/>
      <c r="B183" s="37"/>
      <c r="C183" s="190" t="s">
        <v>205</v>
      </c>
      <c r="D183" s="190" t="s">
        <v>140</v>
      </c>
      <c r="E183" s="191" t="s">
        <v>1254</v>
      </c>
      <c r="F183" s="192" t="s">
        <v>1255</v>
      </c>
      <c r="G183" s="193" t="s">
        <v>239</v>
      </c>
      <c r="H183" s="194">
        <v>11</v>
      </c>
      <c r="I183" s="195"/>
      <c r="J183" s="196">
        <f>ROUND(I183*H183,2)</f>
        <v>0</v>
      </c>
      <c r="K183" s="197"/>
      <c r="L183" s="41"/>
      <c r="M183" s="198" t="s">
        <v>19</v>
      </c>
      <c r="N183" s="199" t="s">
        <v>45</v>
      </c>
      <c r="O183" s="66"/>
      <c r="P183" s="200">
        <f>O183*H183</f>
        <v>0</v>
      </c>
      <c r="Q183" s="200">
        <v>4.8000000000000001E-4</v>
      </c>
      <c r="R183" s="200">
        <f>Q183*H183</f>
        <v>5.28E-3</v>
      </c>
      <c r="S183" s="200">
        <v>0</v>
      </c>
      <c r="T183" s="20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2" t="s">
        <v>144</v>
      </c>
      <c r="AT183" s="202" t="s">
        <v>140</v>
      </c>
      <c r="AU183" s="202" t="s">
        <v>84</v>
      </c>
      <c r="AY183" s="19" t="s">
        <v>138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9" t="s">
        <v>82</v>
      </c>
      <c r="BK183" s="203">
        <f>ROUND(I183*H183,2)</f>
        <v>0</v>
      </c>
      <c r="BL183" s="19" t="s">
        <v>144</v>
      </c>
      <c r="BM183" s="202" t="s">
        <v>1256</v>
      </c>
    </row>
    <row r="184" spans="1:65" s="2" customFormat="1" ht="16.5" customHeight="1">
      <c r="A184" s="36"/>
      <c r="B184" s="37"/>
      <c r="C184" s="227" t="s">
        <v>224</v>
      </c>
      <c r="D184" s="227" t="s">
        <v>173</v>
      </c>
      <c r="E184" s="228" t="s">
        <v>1257</v>
      </c>
      <c r="F184" s="229" t="s">
        <v>1258</v>
      </c>
      <c r="G184" s="230" t="s">
        <v>239</v>
      </c>
      <c r="H184" s="231">
        <v>1</v>
      </c>
      <c r="I184" s="232"/>
      <c r="J184" s="233">
        <f>ROUND(I184*H184,2)</f>
        <v>0</v>
      </c>
      <c r="K184" s="234"/>
      <c r="L184" s="235"/>
      <c r="M184" s="236" t="s">
        <v>19</v>
      </c>
      <c r="N184" s="237" t="s">
        <v>45</v>
      </c>
      <c r="O184" s="66"/>
      <c r="P184" s="200">
        <f>O184*H184</f>
        <v>0</v>
      </c>
      <c r="Q184" s="200">
        <v>2.41E-2</v>
      </c>
      <c r="R184" s="200">
        <f>Q184*H184</f>
        <v>2.41E-2</v>
      </c>
      <c r="S184" s="200">
        <v>0</v>
      </c>
      <c r="T184" s="20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2" t="s">
        <v>176</v>
      </c>
      <c r="AT184" s="202" t="s">
        <v>173</v>
      </c>
      <c r="AU184" s="202" t="s">
        <v>84</v>
      </c>
      <c r="AY184" s="19" t="s">
        <v>138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9" t="s">
        <v>82</v>
      </c>
      <c r="BK184" s="203">
        <f>ROUND(I184*H184,2)</f>
        <v>0</v>
      </c>
      <c r="BL184" s="19" t="s">
        <v>144</v>
      </c>
      <c r="BM184" s="202" t="s">
        <v>1259</v>
      </c>
    </row>
    <row r="185" spans="1:65" s="2" customFormat="1" ht="16.5" customHeight="1">
      <c r="A185" s="36"/>
      <c r="B185" s="37"/>
      <c r="C185" s="227" t="s">
        <v>230</v>
      </c>
      <c r="D185" s="227" t="s">
        <v>173</v>
      </c>
      <c r="E185" s="228" t="s">
        <v>1260</v>
      </c>
      <c r="F185" s="229" t="s">
        <v>1261</v>
      </c>
      <c r="G185" s="230" t="s">
        <v>239</v>
      </c>
      <c r="H185" s="231">
        <v>5</v>
      </c>
      <c r="I185" s="232"/>
      <c r="J185" s="233">
        <f>ROUND(I185*H185,2)</f>
        <v>0</v>
      </c>
      <c r="K185" s="234"/>
      <c r="L185" s="235"/>
      <c r="M185" s="236" t="s">
        <v>19</v>
      </c>
      <c r="N185" s="237" t="s">
        <v>45</v>
      </c>
      <c r="O185" s="66"/>
      <c r="P185" s="200">
        <f>O185*H185</f>
        <v>0</v>
      </c>
      <c r="Q185" s="200">
        <v>1.2489999999999999E-2</v>
      </c>
      <c r="R185" s="200">
        <f>Q185*H185</f>
        <v>6.2449999999999999E-2</v>
      </c>
      <c r="S185" s="200">
        <v>0</v>
      </c>
      <c r="T185" s="201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2" t="s">
        <v>176</v>
      </c>
      <c r="AT185" s="202" t="s">
        <v>173</v>
      </c>
      <c r="AU185" s="202" t="s">
        <v>84</v>
      </c>
      <c r="AY185" s="19" t="s">
        <v>138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9" t="s">
        <v>82</v>
      </c>
      <c r="BK185" s="203">
        <f>ROUND(I185*H185,2)</f>
        <v>0</v>
      </c>
      <c r="BL185" s="19" t="s">
        <v>144</v>
      </c>
      <c r="BM185" s="202" t="s">
        <v>1262</v>
      </c>
    </row>
    <row r="186" spans="1:65" s="2" customFormat="1" ht="16.5" customHeight="1">
      <c r="A186" s="36"/>
      <c r="B186" s="37"/>
      <c r="C186" s="227" t="s">
        <v>236</v>
      </c>
      <c r="D186" s="227" t="s">
        <v>173</v>
      </c>
      <c r="E186" s="228" t="s">
        <v>1263</v>
      </c>
      <c r="F186" s="229" t="s">
        <v>1264</v>
      </c>
      <c r="G186" s="230" t="s">
        <v>239</v>
      </c>
      <c r="H186" s="231">
        <v>5</v>
      </c>
      <c r="I186" s="232"/>
      <c r="J186" s="233">
        <f>ROUND(I186*H186,2)</f>
        <v>0</v>
      </c>
      <c r="K186" s="234"/>
      <c r="L186" s="235"/>
      <c r="M186" s="236" t="s">
        <v>19</v>
      </c>
      <c r="N186" s="237" t="s">
        <v>45</v>
      </c>
      <c r="O186" s="66"/>
      <c r="P186" s="200">
        <f>O186*H186</f>
        <v>0</v>
      </c>
      <c r="Q186" s="200">
        <v>1.201E-2</v>
      </c>
      <c r="R186" s="200">
        <f>Q186*H186</f>
        <v>6.0049999999999999E-2</v>
      </c>
      <c r="S186" s="200">
        <v>0</v>
      </c>
      <c r="T186" s="20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2" t="s">
        <v>176</v>
      </c>
      <c r="AT186" s="202" t="s">
        <v>173</v>
      </c>
      <c r="AU186" s="202" t="s">
        <v>84</v>
      </c>
      <c r="AY186" s="19" t="s">
        <v>138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9" t="s">
        <v>82</v>
      </c>
      <c r="BK186" s="203">
        <f>ROUND(I186*H186,2)</f>
        <v>0</v>
      </c>
      <c r="BL186" s="19" t="s">
        <v>144</v>
      </c>
      <c r="BM186" s="202" t="s">
        <v>1265</v>
      </c>
    </row>
    <row r="187" spans="1:65" s="12" customFormat="1" ht="22.9" customHeight="1">
      <c r="B187" s="174"/>
      <c r="C187" s="175"/>
      <c r="D187" s="176" t="s">
        <v>73</v>
      </c>
      <c r="E187" s="188" t="s">
        <v>184</v>
      </c>
      <c r="F187" s="188" t="s">
        <v>185</v>
      </c>
      <c r="G187" s="175"/>
      <c r="H187" s="175"/>
      <c r="I187" s="178"/>
      <c r="J187" s="189">
        <f>BK187</f>
        <v>0</v>
      </c>
      <c r="K187" s="175"/>
      <c r="L187" s="180"/>
      <c r="M187" s="181"/>
      <c r="N187" s="182"/>
      <c r="O187" s="182"/>
      <c r="P187" s="183">
        <f>SUM(P188:P234)</f>
        <v>0</v>
      </c>
      <c r="Q187" s="182"/>
      <c r="R187" s="183">
        <f>SUM(R188:R234)</f>
        <v>2.76811E-2</v>
      </c>
      <c r="S187" s="182"/>
      <c r="T187" s="184">
        <f>SUM(T188:T234)</f>
        <v>45.958039999999997</v>
      </c>
      <c r="AR187" s="185" t="s">
        <v>82</v>
      </c>
      <c r="AT187" s="186" t="s">
        <v>73</v>
      </c>
      <c r="AU187" s="186" t="s">
        <v>82</v>
      </c>
      <c r="AY187" s="185" t="s">
        <v>138</v>
      </c>
      <c r="BK187" s="187">
        <f>SUM(BK188:BK234)</f>
        <v>0</v>
      </c>
    </row>
    <row r="188" spans="1:65" s="2" customFormat="1" ht="21.75" customHeight="1">
      <c r="A188" s="36"/>
      <c r="B188" s="37"/>
      <c r="C188" s="190" t="s">
        <v>243</v>
      </c>
      <c r="D188" s="190" t="s">
        <v>140</v>
      </c>
      <c r="E188" s="191" t="s">
        <v>1266</v>
      </c>
      <c r="F188" s="192" t="s">
        <v>1267</v>
      </c>
      <c r="G188" s="193" t="s">
        <v>143</v>
      </c>
      <c r="H188" s="194">
        <v>162.83000000000001</v>
      </c>
      <c r="I188" s="195"/>
      <c r="J188" s="196">
        <f>ROUND(I188*H188,2)</f>
        <v>0</v>
      </c>
      <c r="K188" s="197"/>
      <c r="L188" s="41"/>
      <c r="M188" s="198" t="s">
        <v>19</v>
      </c>
      <c r="N188" s="199" t="s">
        <v>45</v>
      </c>
      <c r="O188" s="66"/>
      <c r="P188" s="200">
        <f>O188*H188</f>
        <v>0</v>
      </c>
      <c r="Q188" s="200">
        <v>1.2999999999999999E-4</v>
      </c>
      <c r="R188" s="200">
        <f>Q188*H188</f>
        <v>2.11679E-2</v>
      </c>
      <c r="S188" s="200">
        <v>0</v>
      </c>
      <c r="T188" s="20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2" t="s">
        <v>144</v>
      </c>
      <c r="AT188" s="202" t="s">
        <v>140</v>
      </c>
      <c r="AU188" s="202" t="s">
        <v>84</v>
      </c>
      <c r="AY188" s="19" t="s">
        <v>138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9" t="s">
        <v>82</v>
      </c>
      <c r="BK188" s="203">
        <f>ROUND(I188*H188,2)</f>
        <v>0</v>
      </c>
      <c r="BL188" s="19" t="s">
        <v>144</v>
      </c>
      <c r="BM188" s="202" t="s">
        <v>1268</v>
      </c>
    </row>
    <row r="189" spans="1:65" s="2" customFormat="1" ht="21.75" customHeight="1">
      <c r="A189" s="36"/>
      <c r="B189" s="37"/>
      <c r="C189" s="190" t="s">
        <v>7</v>
      </c>
      <c r="D189" s="190" t="s">
        <v>140</v>
      </c>
      <c r="E189" s="191" t="s">
        <v>1269</v>
      </c>
      <c r="F189" s="192" t="s">
        <v>1270</v>
      </c>
      <c r="G189" s="193" t="s">
        <v>143</v>
      </c>
      <c r="H189" s="194">
        <v>162.83000000000001</v>
      </c>
      <c r="I189" s="195"/>
      <c r="J189" s="196">
        <f>ROUND(I189*H189,2)</f>
        <v>0</v>
      </c>
      <c r="K189" s="197"/>
      <c r="L189" s="41"/>
      <c r="M189" s="198" t="s">
        <v>19</v>
      </c>
      <c r="N189" s="199" t="s">
        <v>45</v>
      </c>
      <c r="O189" s="66"/>
      <c r="P189" s="200">
        <f>O189*H189</f>
        <v>0</v>
      </c>
      <c r="Q189" s="200">
        <v>4.0000000000000003E-5</v>
      </c>
      <c r="R189" s="200">
        <f>Q189*H189</f>
        <v>6.5132000000000011E-3</v>
      </c>
      <c r="S189" s="200">
        <v>0</v>
      </c>
      <c r="T189" s="20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2" t="s">
        <v>144</v>
      </c>
      <c r="AT189" s="202" t="s">
        <v>140</v>
      </c>
      <c r="AU189" s="202" t="s">
        <v>84</v>
      </c>
      <c r="AY189" s="19" t="s">
        <v>138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9" t="s">
        <v>82</v>
      </c>
      <c r="BK189" s="203">
        <f>ROUND(I189*H189,2)</f>
        <v>0</v>
      </c>
      <c r="BL189" s="19" t="s">
        <v>144</v>
      </c>
      <c r="BM189" s="202" t="s">
        <v>1271</v>
      </c>
    </row>
    <row r="190" spans="1:65" s="2" customFormat="1" ht="16.5" customHeight="1">
      <c r="A190" s="36"/>
      <c r="B190" s="37"/>
      <c r="C190" s="190" t="s">
        <v>251</v>
      </c>
      <c r="D190" s="190" t="s">
        <v>140</v>
      </c>
      <c r="E190" s="191" t="s">
        <v>1272</v>
      </c>
      <c r="F190" s="192" t="s">
        <v>1273</v>
      </c>
      <c r="G190" s="193" t="s">
        <v>204</v>
      </c>
      <c r="H190" s="194">
        <v>8.5549999999999997</v>
      </c>
      <c r="I190" s="195"/>
      <c r="J190" s="196">
        <f>ROUND(I190*H190,2)</f>
        <v>0</v>
      </c>
      <c r="K190" s="197"/>
      <c r="L190" s="41"/>
      <c r="M190" s="198" t="s">
        <v>19</v>
      </c>
      <c r="N190" s="199" t="s">
        <v>45</v>
      </c>
      <c r="O190" s="66"/>
      <c r="P190" s="200">
        <f>O190*H190</f>
        <v>0</v>
      </c>
      <c r="Q190" s="200">
        <v>0</v>
      </c>
      <c r="R190" s="200">
        <f>Q190*H190</f>
        <v>0</v>
      </c>
      <c r="S190" s="200">
        <v>2.2000000000000002</v>
      </c>
      <c r="T190" s="201">
        <f>S190*H190</f>
        <v>18.821000000000002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2" t="s">
        <v>144</v>
      </c>
      <c r="AT190" s="202" t="s">
        <v>140</v>
      </c>
      <c r="AU190" s="202" t="s">
        <v>84</v>
      </c>
      <c r="AY190" s="19" t="s">
        <v>138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9" t="s">
        <v>82</v>
      </c>
      <c r="BK190" s="203">
        <f>ROUND(I190*H190,2)</f>
        <v>0</v>
      </c>
      <c r="BL190" s="19" t="s">
        <v>144</v>
      </c>
      <c r="BM190" s="202" t="s">
        <v>1274</v>
      </c>
    </row>
    <row r="191" spans="1:65" s="13" customFormat="1" ht="11.25">
      <c r="B191" s="204"/>
      <c r="C191" s="205"/>
      <c r="D191" s="206" t="s">
        <v>146</v>
      </c>
      <c r="E191" s="207" t="s">
        <v>19</v>
      </c>
      <c r="F191" s="208" t="s">
        <v>1222</v>
      </c>
      <c r="G191" s="205"/>
      <c r="H191" s="209">
        <v>12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146</v>
      </c>
      <c r="AU191" s="215" t="s">
        <v>84</v>
      </c>
      <c r="AV191" s="13" t="s">
        <v>84</v>
      </c>
      <c r="AW191" s="13" t="s">
        <v>35</v>
      </c>
      <c r="AX191" s="13" t="s">
        <v>74</v>
      </c>
      <c r="AY191" s="215" t="s">
        <v>138</v>
      </c>
    </row>
    <row r="192" spans="1:65" s="13" customFormat="1" ht="11.25">
      <c r="B192" s="204"/>
      <c r="C192" s="205"/>
      <c r="D192" s="206" t="s">
        <v>146</v>
      </c>
      <c r="E192" s="207" t="s">
        <v>19</v>
      </c>
      <c r="F192" s="208" t="s">
        <v>1223</v>
      </c>
      <c r="G192" s="205"/>
      <c r="H192" s="209">
        <v>56.8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146</v>
      </c>
      <c r="AU192" s="215" t="s">
        <v>84</v>
      </c>
      <c r="AV192" s="13" t="s">
        <v>84</v>
      </c>
      <c r="AW192" s="13" t="s">
        <v>35</v>
      </c>
      <c r="AX192" s="13" t="s">
        <v>74</v>
      </c>
      <c r="AY192" s="215" t="s">
        <v>138</v>
      </c>
    </row>
    <row r="193" spans="1:65" s="13" customFormat="1" ht="11.25">
      <c r="B193" s="204"/>
      <c r="C193" s="205"/>
      <c r="D193" s="206" t="s">
        <v>146</v>
      </c>
      <c r="E193" s="207" t="s">
        <v>19</v>
      </c>
      <c r="F193" s="208" t="s">
        <v>1275</v>
      </c>
      <c r="G193" s="205"/>
      <c r="H193" s="209">
        <v>1.8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146</v>
      </c>
      <c r="AU193" s="215" t="s">
        <v>84</v>
      </c>
      <c r="AV193" s="13" t="s">
        <v>84</v>
      </c>
      <c r="AW193" s="13" t="s">
        <v>35</v>
      </c>
      <c r="AX193" s="13" t="s">
        <v>74</v>
      </c>
      <c r="AY193" s="215" t="s">
        <v>138</v>
      </c>
    </row>
    <row r="194" spans="1:65" s="13" customFormat="1" ht="11.25">
      <c r="B194" s="204"/>
      <c r="C194" s="205"/>
      <c r="D194" s="206" t="s">
        <v>146</v>
      </c>
      <c r="E194" s="207" t="s">
        <v>19</v>
      </c>
      <c r="F194" s="208" t="s">
        <v>1225</v>
      </c>
      <c r="G194" s="205"/>
      <c r="H194" s="209">
        <v>14.95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146</v>
      </c>
      <c r="AU194" s="215" t="s">
        <v>84</v>
      </c>
      <c r="AV194" s="13" t="s">
        <v>84</v>
      </c>
      <c r="AW194" s="13" t="s">
        <v>35</v>
      </c>
      <c r="AX194" s="13" t="s">
        <v>74</v>
      </c>
      <c r="AY194" s="215" t="s">
        <v>138</v>
      </c>
    </row>
    <row r="195" spans="1:65" s="14" customFormat="1" ht="11.25">
      <c r="B195" s="216"/>
      <c r="C195" s="217"/>
      <c r="D195" s="206" t="s">
        <v>146</v>
      </c>
      <c r="E195" s="218" t="s">
        <v>19</v>
      </c>
      <c r="F195" s="219" t="s">
        <v>150</v>
      </c>
      <c r="G195" s="217"/>
      <c r="H195" s="220">
        <v>85.55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146</v>
      </c>
      <c r="AU195" s="226" t="s">
        <v>84</v>
      </c>
      <c r="AV195" s="14" t="s">
        <v>144</v>
      </c>
      <c r="AW195" s="14" t="s">
        <v>35</v>
      </c>
      <c r="AX195" s="14" t="s">
        <v>74</v>
      </c>
      <c r="AY195" s="226" t="s">
        <v>138</v>
      </c>
    </row>
    <row r="196" spans="1:65" s="13" customFormat="1" ht="11.25">
      <c r="B196" s="204"/>
      <c r="C196" s="205"/>
      <c r="D196" s="206" t="s">
        <v>146</v>
      </c>
      <c r="E196" s="207" t="s">
        <v>19</v>
      </c>
      <c r="F196" s="208" t="s">
        <v>1276</v>
      </c>
      <c r="G196" s="205"/>
      <c r="H196" s="209">
        <v>8.5549999999999997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146</v>
      </c>
      <c r="AU196" s="215" t="s">
        <v>84</v>
      </c>
      <c r="AV196" s="13" t="s">
        <v>84</v>
      </c>
      <c r="AW196" s="13" t="s">
        <v>35</v>
      </c>
      <c r="AX196" s="13" t="s">
        <v>82</v>
      </c>
      <c r="AY196" s="215" t="s">
        <v>138</v>
      </c>
    </row>
    <row r="197" spans="1:65" s="2" customFormat="1" ht="16.5" customHeight="1">
      <c r="A197" s="36"/>
      <c r="B197" s="37"/>
      <c r="C197" s="190" t="s">
        <v>255</v>
      </c>
      <c r="D197" s="190" t="s">
        <v>140</v>
      </c>
      <c r="E197" s="191" t="s">
        <v>1277</v>
      </c>
      <c r="F197" s="192" t="s">
        <v>1278</v>
      </c>
      <c r="G197" s="193" t="s">
        <v>204</v>
      </c>
      <c r="H197" s="194">
        <v>8.92</v>
      </c>
      <c r="I197" s="195"/>
      <c r="J197" s="196">
        <f>ROUND(I197*H197,2)</f>
        <v>0</v>
      </c>
      <c r="K197" s="197"/>
      <c r="L197" s="41"/>
      <c r="M197" s="198" t="s">
        <v>19</v>
      </c>
      <c r="N197" s="199" t="s">
        <v>45</v>
      </c>
      <c r="O197" s="66"/>
      <c r="P197" s="200">
        <f>O197*H197</f>
        <v>0</v>
      </c>
      <c r="Q197" s="200">
        <v>0</v>
      </c>
      <c r="R197" s="200">
        <f>Q197*H197</f>
        <v>0</v>
      </c>
      <c r="S197" s="200">
        <v>1.4</v>
      </c>
      <c r="T197" s="201">
        <f>S197*H197</f>
        <v>12.488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2" t="s">
        <v>144</v>
      </c>
      <c r="AT197" s="202" t="s">
        <v>140</v>
      </c>
      <c r="AU197" s="202" t="s">
        <v>84</v>
      </c>
      <c r="AY197" s="19" t="s">
        <v>138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9" t="s">
        <v>82</v>
      </c>
      <c r="BK197" s="203">
        <f>ROUND(I197*H197,2)</f>
        <v>0</v>
      </c>
      <c r="BL197" s="19" t="s">
        <v>144</v>
      </c>
      <c r="BM197" s="202" t="s">
        <v>1279</v>
      </c>
    </row>
    <row r="198" spans="1:65" s="13" customFormat="1" ht="11.25">
      <c r="B198" s="204"/>
      <c r="C198" s="205"/>
      <c r="D198" s="206" t="s">
        <v>146</v>
      </c>
      <c r="E198" s="207" t="s">
        <v>19</v>
      </c>
      <c r="F198" s="208" t="s">
        <v>1280</v>
      </c>
      <c r="G198" s="205"/>
      <c r="H198" s="209">
        <v>8.92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146</v>
      </c>
      <c r="AU198" s="215" t="s">
        <v>84</v>
      </c>
      <c r="AV198" s="13" t="s">
        <v>84</v>
      </c>
      <c r="AW198" s="13" t="s">
        <v>35</v>
      </c>
      <c r="AX198" s="13" t="s">
        <v>82</v>
      </c>
      <c r="AY198" s="215" t="s">
        <v>138</v>
      </c>
    </row>
    <row r="199" spans="1:65" s="2" customFormat="1" ht="21.75" customHeight="1">
      <c r="A199" s="36"/>
      <c r="B199" s="37"/>
      <c r="C199" s="190" t="s">
        <v>260</v>
      </c>
      <c r="D199" s="190" t="s">
        <v>140</v>
      </c>
      <c r="E199" s="191" t="s">
        <v>622</v>
      </c>
      <c r="F199" s="192" t="s">
        <v>623</v>
      </c>
      <c r="G199" s="193" t="s">
        <v>143</v>
      </c>
      <c r="H199" s="194">
        <v>5.52</v>
      </c>
      <c r="I199" s="195"/>
      <c r="J199" s="196">
        <f>ROUND(I199*H199,2)</f>
        <v>0</v>
      </c>
      <c r="K199" s="197"/>
      <c r="L199" s="41"/>
      <c r="M199" s="198" t="s">
        <v>19</v>
      </c>
      <c r="N199" s="199" t="s">
        <v>45</v>
      </c>
      <c r="O199" s="66"/>
      <c r="P199" s="200">
        <f>O199*H199</f>
        <v>0</v>
      </c>
      <c r="Q199" s="200">
        <v>0</v>
      </c>
      <c r="R199" s="200">
        <f>Q199*H199</f>
        <v>0</v>
      </c>
      <c r="S199" s="200">
        <v>6.7000000000000004E-2</v>
      </c>
      <c r="T199" s="201">
        <f>S199*H199</f>
        <v>0.36984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2" t="s">
        <v>144</v>
      </c>
      <c r="AT199" s="202" t="s">
        <v>140</v>
      </c>
      <c r="AU199" s="202" t="s">
        <v>84</v>
      </c>
      <c r="AY199" s="19" t="s">
        <v>138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9" t="s">
        <v>82</v>
      </c>
      <c r="BK199" s="203">
        <f>ROUND(I199*H199,2)</f>
        <v>0</v>
      </c>
      <c r="BL199" s="19" t="s">
        <v>144</v>
      </c>
      <c r="BM199" s="202" t="s">
        <v>1281</v>
      </c>
    </row>
    <row r="200" spans="1:65" s="13" customFormat="1" ht="11.25">
      <c r="B200" s="204"/>
      <c r="C200" s="205"/>
      <c r="D200" s="206" t="s">
        <v>146</v>
      </c>
      <c r="E200" s="207" t="s">
        <v>19</v>
      </c>
      <c r="F200" s="208" t="s">
        <v>1282</v>
      </c>
      <c r="G200" s="205"/>
      <c r="H200" s="209">
        <v>5.52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146</v>
      </c>
      <c r="AU200" s="215" t="s">
        <v>84</v>
      </c>
      <c r="AV200" s="13" t="s">
        <v>84</v>
      </c>
      <c r="AW200" s="13" t="s">
        <v>35</v>
      </c>
      <c r="AX200" s="13" t="s">
        <v>82</v>
      </c>
      <c r="AY200" s="215" t="s">
        <v>138</v>
      </c>
    </row>
    <row r="201" spans="1:65" s="2" customFormat="1" ht="21.75" customHeight="1">
      <c r="A201" s="36"/>
      <c r="B201" s="37"/>
      <c r="C201" s="190" t="s">
        <v>264</v>
      </c>
      <c r="D201" s="190" t="s">
        <v>140</v>
      </c>
      <c r="E201" s="191" t="s">
        <v>1283</v>
      </c>
      <c r="F201" s="192" t="s">
        <v>1284</v>
      </c>
      <c r="G201" s="193" t="s">
        <v>143</v>
      </c>
      <c r="H201" s="194">
        <v>12</v>
      </c>
      <c r="I201" s="195"/>
      <c r="J201" s="196">
        <f>ROUND(I201*H201,2)</f>
        <v>0</v>
      </c>
      <c r="K201" s="197"/>
      <c r="L201" s="41"/>
      <c r="M201" s="198" t="s">
        <v>19</v>
      </c>
      <c r="N201" s="199" t="s">
        <v>45</v>
      </c>
      <c r="O201" s="66"/>
      <c r="P201" s="200">
        <f>O201*H201</f>
        <v>0</v>
      </c>
      <c r="Q201" s="200">
        <v>0</v>
      </c>
      <c r="R201" s="200">
        <f>Q201*H201</f>
        <v>0</v>
      </c>
      <c r="S201" s="200">
        <v>7.5999999999999998E-2</v>
      </c>
      <c r="T201" s="201">
        <f>S201*H201</f>
        <v>0.91199999999999992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2" t="s">
        <v>144</v>
      </c>
      <c r="AT201" s="202" t="s">
        <v>140</v>
      </c>
      <c r="AU201" s="202" t="s">
        <v>84</v>
      </c>
      <c r="AY201" s="19" t="s">
        <v>138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9" t="s">
        <v>82</v>
      </c>
      <c r="BK201" s="203">
        <f>ROUND(I201*H201,2)</f>
        <v>0</v>
      </c>
      <c r="BL201" s="19" t="s">
        <v>144</v>
      </c>
      <c r="BM201" s="202" t="s">
        <v>1285</v>
      </c>
    </row>
    <row r="202" spans="1:65" s="13" customFormat="1" ht="11.25">
      <c r="B202" s="204"/>
      <c r="C202" s="205"/>
      <c r="D202" s="206" t="s">
        <v>146</v>
      </c>
      <c r="E202" s="207" t="s">
        <v>19</v>
      </c>
      <c r="F202" s="208" t="s">
        <v>1286</v>
      </c>
      <c r="G202" s="205"/>
      <c r="H202" s="209">
        <v>12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146</v>
      </c>
      <c r="AU202" s="215" t="s">
        <v>84</v>
      </c>
      <c r="AV202" s="13" t="s">
        <v>84</v>
      </c>
      <c r="AW202" s="13" t="s">
        <v>35</v>
      </c>
      <c r="AX202" s="13" t="s">
        <v>82</v>
      </c>
      <c r="AY202" s="215" t="s">
        <v>138</v>
      </c>
    </row>
    <row r="203" spans="1:65" s="2" customFormat="1" ht="21.75" customHeight="1">
      <c r="A203" s="36"/>
      <c r="B203" s="37"/>
      <c r="C203" s="190" t="s">
        <v>268</v>
      </c>
      <c r="D203" s="190" t="s">
        <v>140</v>
      </c>
      <c r="E203" s="191" t="s">
        <v>1287</v>
      </c>
      <c r="F203" s="192" t="s">
        <v>1288</v>
      </c>
      <c r="G203" s="193" t="s">
        <v>204</v>
      </c>
      <c r="H203" s="194">
        <v>0.85</v>
      </c>
      <c r="I203" s="195"/>
      <c r="J203" s="196">
        <f>ROUND(I203*H203,2)</f>
        <v>0</v>
      </c>
      <c r="K203" s="197"/>
      <c r="L203" s="41"/>
      <c r="M203" s="198" t="s">
        <v>19</v>
      </c>
      <c r="N203" s="199" t="s">
        <v>45</v>
      </c>
      <c r="O203" s="66"/>
      <c r="P203" s="200">
        <f>O203*H203</f>
        <v>0</v>
      </c>
      <c r="Q203" s="200">
        <v>0</v>
      </c>
      <c r="R203" s="200">
        <f>Q203*H203</f>
        <v>0</v>
      </c>
      <c r="S203" s="200">
        <v>1.8</v>
      </c>
      <c r="T203" s="201">
        <f>S203*H203</f>
        <v>1.53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2" t="s">
        <v>144</v>
      </c>
      <c r="AT203" s="202" t="s">
        <v>140</v>
      </c>
      <c r="AU203" s="202" t="s">
        <v>84</v>
      </c>
      <c r="AY203" s="19" t="s">
        <v>138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9" t="s">
        <v>82</v>
      </c>
      <c r="BK203" s="203">
        <f>ROUND(I203*H203,2)</f>
        <v>0</v>
      </c>
      <c r="BL203" s="19" t="s">
        <v>144</v>
      </c>
      <c r="BM203" s="202" t="s">
        <v>1289</v>
      </c>
    </row>
    <row r="204" spans="1:65" s="13" customFormat="1" ht="11.25">
      <c r="B204" s="204"/>
      <c r="C204" s="205"/>
      <c r="D204" s="206" t="s">
        <v>146</v>
      </c>
      <c r="E204" s="207" t="s">
        <v>19</v>
      </c>
      <c r="F204" s="208" t="s">
        <v>1290</v>
      </c>
      <c r="G204" s="205"/>
      <c r="H204" s="209">
        <v>0.45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146</v>
      </c>
      <c r="AU204" s="215" t="s">
        <v>84</v>
      </c>
      <c r="AV204" s="13" t="s">
        <v>84</v>
      </c>
      <c r="AW204" s="13" t="s">
        <v>35</v>
      </c>
      <c r="AX204" s="13" t="s">
        <v>74</v>
      </c>
      <c r="AY204" s="215" t="s">
        <v>138</v>
      </c>
    </row>
    <row r="205" spans="1:65" s="13" customFormat="1" ht="11.25">
      <c r="B205" s="204"/>
      <c r="C205" s="205"/>
      <c r="D205" s="206" t="s">
        <v>146</v>
      </c>
      <c r="E205" s="207" t="s">
        <v>19</v>
      </c>
      <c r="F205" s="208" t="s">
        <v>1291</v>
      </c>
      <c r="G205" s="205"/>
      <c r="H205" s="209">
        <v>0.4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146</v>
      </c>
      <c r="AU205" s="215" t="s">
        <v>84</v>
      </c>
      <c r="AV205" s="13" t="s">
        <v>84</v>
      </c>
      <c r="AW205" s="13" t="s">
        <v>35</v>
      </c>
      <c r="AX205" s="13" t="s">
        <v>74</v>
      </c>
      <c r="AY205" s="215" t="s">
        <v>138</v>
      </c>
    </row>
    <row r="206" spans="1:65" s="14" customFormat="1" ht="11.25">
      <c r="B206" s="216"/>
      <c r="C206" s="217"/>
      <c r="D206" s="206" t="s">
        <v>146</v>
      </c>
      <c r="E206" s="218" t="s">
        <v>19</v>
      </c>
      <c r="F206" s="219" t="s">
        <v>150</v>
      </c>
      <c r="G206" s="217"/>
      <c r="H206" s="220">
        <v>0.85000000000000009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146</v>
      </c>
      <c r="AU206" s="226" t="s">
        <v>84</v>
      </c>
      <c r="AV206" s="14" t="s">
        <v>144</v>
      </c>
      <c r="AW206" s="14" t="s">
        <v>35</v>
      </c>
      <c r="AX206" s="14" t="s">
        <v>82</v>
      </c>
      <c r="AY206" s="226" t="s">
        <v>138</v>
      </c>
    </row>
    <row r="207" spans="1:65" s="2" customFormat="1" ht="16.5" customHeight="1">
      <c r="A207" s="36"/>
      <c r="B207" s="37"/>
      <c r="C207" s="190" t="s">
        <v>273</v>
      </c>
      <c r="D207" s="190" t="s">
        <v>140</v>
      </c>
      <c r="E207" s="191" t="s">
        <v>1292</v>
      </c>
      <c r="F207" s="192" t="s">
        <v>1293</v>
      </c>
      <c r="G207" s="193" t="s">
        <v>157</v>
      </c>
      <c r="H207" s="194">
        <v>80</v>
      </c>
      <c r="I207" s="195"/>
      <c r="J207" s="196">
        <f>ROUND(I207*H207,2)</f>
        <v>0</v>
      </c>
      <c r="K207" s="197"/>
      <c r="L207" s="41"/>
      <c r="M207" s="198" t="s">
        <v>19</v>
      </c>
      <c r="N207" s="199" t="s">
        <v>45</v>
      </c>
      <c r="O207" s="66"/>
      <c r="P207" s="200">
        <f>O207*H207</f>
        <v>0</v>
      </c>
      <c r="Q207" s="200">
        <v>0</v>
      </c>
      <c r="R207" s="200">
        <f>Q207*H207</f>
        <v>0</v>
      </c>
      <c r="S207" s="200">
        <v>6.0000000000000001E-3</v>
      </c>
      <c r="T207" s="201">
        <f>S207*H207</f>
        <v>0.48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2" t="s">
        <v>144</v>
      </c>
      <c r="AT207" s="202" t="s">
        <v>140</v>
      </c>
      <c r="AU207" s="202" t="s">
        <v>84</v>
      </c>
      <c r="AY207" s="19" t="s">
        <v>138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9" t="s">
        <v>82</v>
      </c>
      <c r="BK207" s="203">
        <f>ROUND(I207*H207,2)</f>
        <v>0</v>
      </c>
      <c r="BL207" s="19" t="s">
        <v>144</v>
      </c>
      <c r="BM207" s="202" t="s">
        <v>1294</v>
      </c>
    </row>
    <row r="208" spans="1:65" s="2" customFormat="1" ht="21.75" customHeight="1">
      <c r="A208" s="36"/>
      <c r="B208" s="37"/>
      <c r="C208" s="190" t="s">
        <v>280</v>
      </c>
      <c r="D208" s="190" t="s">
        <v>140</v>
      </c>
      <c r="E208" s="191" t="s">
        <v>1295</v>
      </c>
      <c r="F208" s="192" t="s">
        <v>1296</v>
      </c>
      <c r="G208" s="193" t="s">
        <v>157</v>
      </c>
      <c r="H208" s="194">
        <v>70</v>
      </c>
      <c r="I208" s="195"/>
      <c r="J208" s="196">
        <f>ROUND(I208*H208,2)</f>
        <v>0</v>
      </c>
      <c r="K208" s="197"/>
      <c r="L208" s="41"/>
      <c r="M208" s="198" t="s">
        <v>19</v>
      </c>
      <c r="N208" s="199" t="s">
        <v>45</v>
      </c>
      <c r="O208" s="66"/>
      <c r="P208" s="200">
        <f>O208*H208</f>
        <v>0</v>
      </c>
      <c r="Q208" s="200">
        <v>0</v>
      </c>
      <c r="R208" s="200">
        <f>Q208*H208</f>
        <v>0</v>
      </c>
      <c r="S208" s="200">
        <v>1.7999999999999999E-2</v>
      </c>
      <c r="T208" s="201">
        <f>S208*H208</f>
        <v>1.26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2" t="s">
        <v>144</v>
      </c>
      <c r="AT208" s="202" t="s">
        <v>140</v>
      </c>
      <c r="AU208" s="202" t="s">
        <v>84</v>
      </c>
      <c r="AY208" s="19" t="s">
        <v>138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9" t="s">
        <v>82</v>
      </c>
      <c r="BK208" s="203">
        <f>ROUND(I208*H208,2)</f>
        <v>0</v>
      </c>
      <c r="BL208" s="19" t="s">
        <v>144</v>
      </c>
      <c r="BM208" s="202" t="s">
        <v>1297</v>
      </c>
    </row>
    <row r="209" spans="1:65" s="2" customFormat="1" ht="21.75" customHeight="1">
      <c r="A209" s="36"/>
      <c r="B209" s="37"/>
      <c r="C209" s="190" t="s">
        <v>284</v>
      </c>
      <c r="D209" s="190" t="s">
        <v>140</v>
      </c>
      <c r="E209" s="191" t="s">
        <v>1298</v>
      </c>
      <c r="F209" s="192" t="s">
        <v>1299</v>
      </c>
      <c r="G209" s="193" t="s">
        <v>143</v>
      </c>
      <c r="H209" s="194">
        <v>504.86</v>
      </c>
      <c r="I209" s="195"/>
      <c r="J209" s="196">
        <f>ROUND(I209*H209,2)</f>
        <v>0</v>
      </c>
      <c r="K209" s="197"/>
      <c r="L209" s="41"/>
      <c r="M209" s="198" t="s">
        <v>19</v>
      </c>
      <c r="N209" s="199" t="s">
        <v>45</v>
      </c>
      <c r="O209" s="66"/>
      <c r="P209" s="200">
        <f>O209*H209</f>
        <v>0</v>
      </c>
      <c r="Q209" s="200">
        <v>0</v>
      </c>
      <c r="R209" s="200">
        <f>Q209*H209</f>
        <v>0</v>
      </c>
      <c r="S209" s="200">
        <v>0.02</v>
      </c>
      <c r="T209" s="201">
        <f>S209*H209</f>
        <v>10.097200000000001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2" t="s">
        <v>144</v>
      </c>
      <c r="AT209" s="202" t="s">
        <v>140</v>
      </c>
      <c r="AU209" s="202" t="s">
        <v>84</v>
      </c>
      <c r="AY209" s="19" t="s">
        <v>138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9" t="s">
        <v>82</v>
      </c>
      <c r="BK209" s="203">
        <f>ROUND(I209*H209,2)</f>
        <v>0</v>
      </c>
      <c r="BL209" s="19" t="s">
        <v>144</v>
      </c>
      <c r="BM209" s="202" t="s">
        <v>1300</v>
      </c>
    </row>
    <row r="210" spans="1:65" s="16" customFormat="1" ht="11.25">
      <c r="B210" s="257"/>
      <c r="C210" s="258"/>
      <c r="D210" s="206" t="s">
        <v>146</v>
      </c>
      <c r="E210" s="259" t="s">
        <v>19</v>
      </c>
      <c r="F210" s="260" t="s">
        <v>1191</v>
      </c>
      <c r="G210" s="258"/>
      <c r="H210" s="259" t="s">
        <v>19</v>
      </c>
      <c r="I210" s="261"/>
      <c r="J210" s="258"/>
      <c r="K210" s="258"/>
      <c r="L210" s="262"/>
      <c r="M210" s="263"/>
      <c r="N210" s="264"/>
      <c r="O210" s="264"/>
      <c r="P210" s="264"/>
      <c r="Q210" s="264"/>
      <c r="R210" s="264"/>
      <c r="S210" s="264"/>
      <c r="T210" s="265"/>
      <c r="AT210" s="266" t="s">
        <v>146</v>
      </c>
      <c r="AU210" s="266" t="s">
        <v>84</v>
      </c>
      <c r="AV210" s="16" t="s">
        <v>82</v>
      </c>
      <c r="AW210" s="16" t="s">
        <v>35</v>
      </c>
      <c r="AX210" s="16" t="s">
        <v>74</v>
      </c>
      <c r="AY210" s="266" t="s">
        <v>138</v>
      </c>
    </row>
    <row r="211" spans="1:65" s="13" customFormat="1" ht="11.25">
      <c r="B211" s="204"/>
      <c r="C211" s="205"/>
      <c r="D211" s="206" t="s">
        <v>146</v>
      </c>
      <c r="E211" s="207" t="s">
        <v>19</v>
      </c>
      <c r="F211" s="208" t="s">
        <v>1192</v>
      </c>
      <c r="G211" s="205"/>
      <c r="H211" s="209">
        <v>114.76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146</v>
      </c>
      <c r="AU211" s="215" t="s">
        <v>84</v>
      </c>
      <c r="AV211" s="13" t="s">
        <v>84</v>
      </c>
      <c r="AW211" s="13" t="s">
        <v>35</v>
      </c>
      <c r="AX211" s="13" t="s">
        <v>74</v>
      </c>
      <c r="AY211" s="215" t="s">
        <v>138</v>
      </c>
    </row>
    <row r="212" spans="1:65" s="15" customFormat="1" ht="11.25">
      <c r="B212" s="241"/>
      <c r="C212" s="242"/>
      <c r="D212" s="206" t="s">
        <v>146</v>
      </c>
      <c r="E212" s="243" t="s">
        <v>19</v>
      </c>
      <c r="F212" s="244" t="s">
        <v>222</v>
      </c>
      <c r="G212" s="242"/>
      <c r="H212" s="245">
        <v>114.76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146</v>
      </c>
      <c r="AU212" s="251" t="s">
        <v>84</v>
      </c>
      <c r="AV212" s="15" t="s">
        <v>154</v>
      </c>
      <c r="AW212" s="15" t="s">
        <v>35</v>
      </c>
      <c r="AX212" s="15" t="s">
        <v>74</v>
      </c>
      <c r="AY212" s="251" t="s">
        <v>138</v>
      </c>
    </row>
    <row r="213" spans="1:65" s="16" customFormat="1" ht="11.25">
      <c r="B213" s="257"/>
      <c r="C213" s="258"/>
      <c r="D213" s="206" t="s">
        <v>146</v>
      </c>
      <c r="E213" s="259" t="s">
        <v>19</v>
      </c>
      <c r="F213" s="260" t="s">
        <v>1193</v>
      </c>
      <c r="G213" s="258"/>
      <c r="H213" s="259" t="s">
        <v>19</v>
      </c>
      <c r="I213" s="261"/>
      <c r="J213" s="258"/>
      <c r="K213" s="258"/>
      <c r="L213" s="262"/>
      <c r="M213" s="263"/>
      <c r="N213" s="264"/>
      <c r="O213" s="264"/>
      <c r="P213" s="264"/>
      <c r="Q213" s="264"/>
      <c r="R213" s="264"/>
      <c r="S213" s="264"/>
      <c r="T213" s="265"/>
      <c r="AT213" s="266" t="s">
        <v>146</v>
      </c>
      <c r="AU213" s="266" t="s">
        <v>84</v>
      </c>
      <c r="AV213" s="16" t="s">
        <v>82</v>
      </c>
      <c r="AW213" s="16" t="s">
        <v>35</v>
      </c>
      <c r="AX213" s="16" t="s">
        <v>74</v>
      </c>
      <c r="AY213" s="266" t="s">
        <v>138</v>
      </c>
    </row>
    <row r="214" spans="1:65" s="13" customFormat="1" ht="11.25">
      <c r="B214" s="204"/>
      <c r="C214" s="205"/>
      <c r="D214" s="206" t="s">
        <v>146</v>
      </c>
      <c r="E214" s="207" t="s">
        <v>19</v>
      </c>
      <c r="F214" s="208" t="s">
        <v>1194</v>
      </c>
      <c r="G214" s="205"/>
      <c r="H214" s="209">
        <v>53.2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146</v>
      </c>
      <c r="AU214" s="215" t="s">
        <v>84</v>
      </c>
      <c r="AV214" s="13" t="s">
        <v>84</v>
      </c>
      <c r="AW214" s="13" t="s">
        <v>35</v>
      </c>
      <c r="AX214" s="13" t="s">
        <v>74</v>
      </c>
      <c r="AY214" s="215" t="s">
        <v>138</v>
      </c>
    </row>
    <row r="215" spans="1:65" s="15" customFormat="1" ht="11.25">
      <c r="B215" s="241"/>
      <c r="C215" s="242"/>
      <c r="D215" s="206" t="s">
        <v>146</v>
      </c>
      <c r="E215" s="243" t="s">
        <v>19</v>
      </c>
      <c r="F215" s="244" t="s">
        <v>222</v>
      </c>
      <c r="G215" s="242"/>
      <c r="H215" s="245">
        <v>53.2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AT215" s="251" t="s">
        <v>146</v>
      </c>
      <c r="AU215" s="251" t="s">
        <v>84</v>
      </c>
      <c r="AV215" s="15" t="s">
        <v>154</v>
      </c>
      <c r="AW215" s="15" t="s">
        <v>35</v>
      </c>
      <c r="AX215" s="15" t="s">
        <v>74</v>
      </c>
      <c r="AY215" s="251" t="s">
        <v>138</v>
      </c>
    </row>
    <row r="216" spans="1:65" s="16" customFormat="1" ht="11.25">
      <c r="B216" s="257"/>
      <c r="C216" s="258"/>
      <c r="D216" s="206" t="s">
        <v>146</v>
      </c>
      <c r="E216" s="259" t="s">
        <v>19</v>
      </c>
      <c r="F216" s="260" t="s">
        <v>1195</v>
      </c>
      <c r="G216" s="258"/>
      <c r="H216" s="259" t="s">
        <v>19</v>
      </c>
      <c r="I216" s="261"/>
      <c r="J216" s="258"/>
      <c r="K216" s="258"/>
      <c r="L216" s="262"/>
      <c r="M216" s="263"/>
      <c r="N216" s="264"/>
      <c r="O216" s="264"/>
      <c r="P216" s="264"/>
      <c r="Q216" s="264"/>
      <c r="R216" s="264"/>
      <c r="S216" s="264"/>
      <c r="T216" s="265"/>
      <c r="AT216" s="266" t="s">
        <v>146</v>
      </c>
      <c r="AU216" s="266" t="s">
        <v>84</v>
      </c>
      <c r="AV216" s="16" t="s">
        <v>82</v>
      </c>
      <c r="AW216" s="16" t="s">
        <v>35</v>
      </c>
      <c r="AX216" s="16" t="s">
        <v>74</v>
      </c>
      <c r="AY216" s="266" t="s">
        <v>138</v>
      </c>
    </row>
    <row r="217" spans="1:65" s="13" customFormat="1" ht="11.25">
      <c r="B217" s="204"/>
      <c r="C217" s="205"/>
      <c r="D217" s="206" t="s">
        <v>146</v>
      </c>
      <c r="E217" s="207" t="s">
        <v>19</v>
      </c>
      <c r="F217" s="208" t="s">
        <v>1196</v>
      </c>
      <c r="G217" s="205"/>
      <c r="H217" s="209">
        <v>57.12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146</v>
      </c>
      <c r="AU217" s="215" t="s">
        <v>84</v>
      </c>
      <c r="AV217" s="13" t="s">
        <v>84</v>
      </c>
      <c r="AW217" s="13" t="s">
        <v>35</v>
      </c>
      <c r="AX217" s="13" t="s">
        <v>74</v>
      </c>
      <c r="AY217" s="215" t="s">
        <v>138</v>
      </c>
    </row>
    <row r="218" spans="1:65" s="15" customFormat="1" ht="11.25">
      <c r="B218" s="241"/>
      <c r="C218" s="242"/>
      <c r="D218" s="206" t="s">
        <v>146</v>
      </c>
      <c r="E218" s="243" t="s">
        <v>19</v>
      </c>
      <c r="F218" s="244" t="s">
        <v>222</v>
      </c>
      <c r="G218" s="242"/>
      <c r="H218" s="245">
        <v>57.12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146</v>
      </c>
      <c r="AU218" s="251" t="s">
        <v>84</v>
      </c>
      <c r="AV218" s="15" t="s">
        <v>154</v>
      </c>
      <c r="AW218" s="15" t="s">
        <v>35</v>
      </c>
      <c r="AX218" s="15" t="s">
        <v>74</v>
      </c>
      <c r="AY218" s="251" t="s">
        <v>138</v>
      </c>
    </row>
    <row r="219" spans="1:65" s="16" customFormat="1" ht="11.25">
      <c r="B219" s="257"/>
      <c r="C219" s="258"/>
      <c r="D219" s="206" t="s">
        <v>146</v>
      </c>
      <c r="E219" s="259" t="s">
        <v>19</v>
      </c>
      <c r="F219" s="260" t="s">
        <v>1197</v>
      </c>
      <c r="G219" s="258"/>
      <c r="H219" s="259" t="s">
        <v>19</v>
      </c>
      <c r="I219" s="261"/>
      <c r="J219" s="258"/>
      <c r="K219" s="258"/>
      <c r="L219" s="262"/>
      <c r="M219" s="263"/>
      <c r="N219" s="264"/>
      <c r="O219" s="264"/>
      <c r="P219" s="264"/>
      <c r="Q219" s="264"/>
      <c r="R219" s="264"/>
      <c r="S219" s="264"/>
      <c r="T219" s="265"/>
      <c r="AT219" s="266" t="s">
        <v>146</v>
      </c>
      <c r="AU219" s="266" t="s">
        <v>84</v>
      </c>
      <c r="AV219" s="16" t="s">
        <v>82</v>
      </c>
      <c r="AW219" s="16" t="s">
        <v>35</v>
      </c>
      <c r="AX219" s="16" t="s">
        <v>74</v>
      </c>
      <c r="AY219" s="266" t="s">
        <v>138</v>
      </c>
    </row>
    <row r="220" spans="1:65" s="13" customFormat="1" ht="11.25">
      <c r="B220" s="204"/>
      <c r="C220" s="205"/>
      <c r="D220" s="206" t="s">
        <v>146</v>
      </c>
      <c r="E220" s="207" t="s">
        <v>19</v>
      </c>
      <c r="F220" s="208" t="s">
        <v>1198</v>
      </c>
      <c r="G220" s="205"/>
      <c r="H220" s="209">
        <v>20.059999999999999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146</v>
      </c>
      <c r="AU220" s="215" t="s">
        <v>84</v>
      </c>
      <c r="AV220" s="13" t="s">
        <v>84</v>
      </c>
      <c r="AW220" s="13" t="s">
        <v>35</v>
      </c>
      <c r="AX220" s="13" t="s">
        <v>74</v>
      </c>
      <c r="AY220" s="215" t="s">
        <v>138</v>
      </c>
    </row>
    <row r="221" spans="1:65" s="15" customFormat="1" ht="11.25">
      <c r="B221" s="241"/>
      <c r="C221" s="242"/>
      <c r="D221" s="206" t="s">
        <v>146</v>
      </c>
      <c r="E221" s="243" t="s">
        <v>19</v>
      </c>
      <c r="F221" s="244" t="s">
        <v>222</v>
      </c>
      <c r="G221" s="242"/>
      <c r="H221" s="245">
        <v>20.059999999999999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AT221" s="251" t="s">
        <v>146</v>
      </c>
      <c r="AU221" s="251" t="s">
        <v>84</v>
      </c>
      <c r="AV221" s="15" t="s">
        <v>154</v>
      </c>
      <c r="AW221" s="15" t="s">
        <v>35</v>
      </c>
      <c r="AX221" s="15" t="s">
        <v>74</v>
      </c>
      <c r="AY221" s="251" t="s">
        <v>138</v>
      </c>
    </row>
    <row r="222" spans="1:65" s="16" customFormat="1" ht="11.25">
      <c r="B222" s="257"/>
      <c r="C222" s="258"/>
      <c r="D222" s="206" t="s">
        <v>146</v>
      </c>
      <c r="E222" s="259" t="s">
        <v>19</v>
      </c>
      <c r="F222" s="260" t="s">
        <v>1199</v>
      </c>
      <c r="G222" s="258"/>
      <c r="H222" s="259" t="s">
        <v>19</v>
      </c>
      <c r="I222" s="261"/>
      <c r="J222" s="258"/>
      <c r="K222" s="258"/>
      <c r="L222" s="262"/>
      <c r="M222" s="263"/>
      <c r="N222" s="264"/>
      <c r="O222" s="264"/>
      <c r="P222" s="264"/>
      <c r="Q222" s="264"/>
      <c r="R222" s="264"/>
      <c r="S222" s="264"/>
      <c r="T222" s="265"/>
      <c r="AT222" s="266" t="s">
        <v>146</v>
      </c>
      <c r="AU222" s="266" t="s">
        <v>84</v>
      </c>
      <c r="AV222" s="16" t="s">
        <v>82</v>
      </c>
      <c r="AW222" s="16" t="s">
        <v>35</v>
      </c>
      <c r="AX222" s="16" t="s">
        <v>74</v>
      </c>
      <c r="AY222" s="266" t="s">
        <v>138</v>
      </c>
    </row>
    <row r="223" spans="1:65" s="13" customFormat="1" ht="11.25">
      <c r="B223" s="204"/>
      <c r="C223" s="205"/>
      <c r="D223" s="206" t="s">
        <v>146</v>
      </c>
      <c r="E223" s="207" t="s">
        <v>19</v>
      </c>
      <c r="F223" s="208" t="s">
        <v>1200</v>
      </c>
      <c r="G223" s="205"/>
      <c r="H223" s="209">
        <v>71.94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146</v>
      </c>
      <c r="AU223" s="215" t="s">
        <v>84</v>
      </c>
      <c r="AV223" s="13" t="s">
        <v>84</v>
      </c>
      <c r="AW223" s="13" t="s">
        <v>35</v>
      </c>
      <c r="AX223" s="13" t="s">
        <v>74</v>
      </c>
      <c r="AY223" s="215" t="s">
        <v>138</v>
      </c>
    </row>
    <row r="224" spans="1:65" s="15" customFormat="1" ht="11.25">
      <c r="B224" s="241"/>
      <c r="C224" s="242"/>
      <c r="D224" s="206" t="s">
        <v>146</v>
      </c>
      <c r="E224" s="243" t="s">
        <v>19</v>
      </c>
      <c r="F224" s="244" t="s">
        <v>222</v>
      </c>
      <c r="G224" s="242"/>
      <c r="H224" s="245">
        <v>71.94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AT224" s="251" t="s">
        <v>146</v>
      </c>
      <c r="AU224" s="251" t="s">
        <v>84</v>
      </c>
      <c r="AV224" s="15" t="s">
        <v>154</v>
      </c>
      <c r="AW224" s="15" t="s">
        <v>35</v>
      </c>
      <c r="AX224" s="15" t="s">
        <v>74</v>
      </c>
      <c r="AY224" s="251" t="s">
        <v>138</v>
      </c>
    </row>
    <row r="225" spans="1:65" s="16" customFormat="1" ht="11.25">
      <c r="B225" s="257"/>
      <c r="C225" s="258"/>
      <c r="D225" s="206" t="s">
        <v>146</v>
      </c>
      <c r="E225" s="259" t="s">
        <v>19</v>
      </c>
      <c r="F225" s="260" t="s">
        <v>1201</v>
      </c>
      <c r="G225" s="258"/>
      <c r="H225" s="259" t="s">
        <v>19</v>
      </c>
      <c r="I225" s="261"/>
      <c r="J225" s="258"/>
      <c r="K225" s="258"/>
      <c r="L225" s="262"/>
      <c r="M225" s="263"/>
      <c r="N225" s="264"/>
      <c r="O225" s="264"/>
      <c r="P225" s="264"/>
      <c r="Q225" s="264"/>
      <c r="R225" s="264"/>
      <c r="S225" s="264"/>
      <c r="T225" s="265"/>
      <c r="AT225" s="266" t="s">
        <v>146</v>
      </c>
      <c r="AU225" s="266" t="s">
        <v>84</v>
      </c>
      <c r="AV225" s="16" t="s">
        <v>82</v>
      </c>
      <c r="AW225" s="16" t="s">
        <v>35</v>
      </c>
      <c r="AX225" s="16" t="s">
        <v>74</v>
      </c>
      <c r="AY225" s="266" t="s">
        <v>138</v>
      </c>
    </row>
    <row r="226" spans="1:65" s="13" customFormat="1" ht="11.25">
      <c r="B226" s="204"/>
      <c r="C226" s="205"/>
      <c r="D226" s="206" t="s">
        <v>146</v>
      </c>
      <c r="E226" s="207" t="s">
        <v>19</v>
      </c>
      <c r="F226" s="208" t="s">
        <v>1202</v>
      </c>
      <c r="G226" s="205"/>
      <c r="H226" s="209">
        <v>20.46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146</v>
      </c>
      <c r="AU226" s="215" t="s">
        <v>84</v>
      </c>
      <c r="AV226" s="13" t="s">
        <v>84</v>
      </c>
      <c r="AW226" s="13" t="s">
        <v>35</v>
      </c>
      <c r="AX226" s="13" t="s">
        <v>74</v>
      </c>
      <c r="AY226" s="215" t="s">
        <v>138</v>
      </c>
    </row>
    <row r="227" spans="1:65" s="15" customFormat="1" ht="11.25">
      <c r="B227" s="241"/>
      <c r="C227" s="242"/>
      <c r="D227" s="206" t="s">
        <v>146</v>
      </c>
      <c r="E227" s="243" t="s">
        <v>19</v>
      </c>
      <c r="F227" s="244" t="s">
        <v>222</v>
      </c>
      <c r="G227" s="242"/>
      <c r="H227" s="245">
        <v>20.46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AT227" s="251" t="s">
        <v>146</v>
      </c>
      <c r="AU227" s="251" t="s">
        <v>84</v>
      </c>
      <c r="AV227" s="15" t="s">
        <v>154</v>
      </c>
      <c r="AW227" s="15" t="s">
        <v>35</v>
      </c>
      <c r="AX227" s="15" t="s">
        <v>74</v>
      </c>
      <c r="AY227" s="251" t="s">
        <v>138</v>
      </c>
    </row>
    <row r="228" spans="1:65" s="16" customFormat="1" ht="11.25">
      <c r="B228" s="257"/>
      <c r="C228" s="258"/>
      <c r="D228" s="206" t="s">
        <v>146</v>
      </c>
      <c r="E228" s="259" t="s">
        <v>19</v>
      </c>
      <c r="F228" s="260" t="s">
        <v>1301</v>
      </c>
      <c r="G228" s="258"/>
      <c r="H228" s="259" t="s">
        <v>19</v>
      </c>
      <c r="I228" s="261"/>
      <c r="J228" s="258"/>
      <c r="K228" s="258"/>
      <c r="L228" s="262"/>
      <c r="M228" s="263"/>
      <c r="N228" s="264"/>
      <c r="O228" s="264"/>
      <c r="P228" s="264"/>
      <c r="Q228" s="264"/>
      <c r="R228" s="264"/>
      <c r="S228" s="264"/>
      <c r="T228" s="265"/>
      <c r="AT228" s="266" t="s">
        <v>146</v>
      </c>
      <c r="AU228" s="266" t="s">
        <v>84</v>
      </c>
      <c r="AV228" s="16" t="s">
        <v>82</v>
      </c>
      <c r="AW228" s="16" t="s">
        <v>35</v>
      </c>
      <c r="AX228" s="16" t="s">
        <v>74</v>
      </c>
      <c r="AY228" s="266" t="s">
        <v>138</v>
      </c>
    </row>
    <row r="229" spans="1:65" s="13" customFormat="1" ht="11.25">
      <c r="B229" s="204"/>
      <c r="C229" s="205"/>
      <c r="D229" s="206" t="s">
        <v>146</v>
      </c>
      <c r="E229" s="207" t="s">
        <v>19</v>
      </c>
      <c r="F229" s="208" t="s">
        <v>1204</v>
      </c>
      <c r="G229" s="205"/>
      <c r="H229" s="209">
        <v>109.9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146</v>
      </c>
      <c r="AU229" s="215" t="s">
        <v>84</v>
      </c>
      <c r="AV229" s="13" t="s">
        <v>84</v>
      </c>
      <c r="AW229" s="13" t="s">
        <v>35</v>
      </c>
      <c r="AX229" s="13" t="s">
        <v>74</v>
      </c>
      <c r="AY229" s="215" t="s">
        <v>138</v>
      </c>
    </row>
    <row r="230" spans="1:65" s="15" customFormat="1" ht="11.25">
      <c r="B230" s="241"/>
      <c r="C230" s="242"/>
      <c r="D230" s="206" t="s">
        <v>146</v>
      </c>
      <c r="E230" s="243" t="s">
        <v>19</v>
      </c>
      <c r="F230" s="244" t="s">
        <v>222</v>
      </c>
      <c r="G230" s="242"/>
      <c r="H230" s="245">
        <v>109.9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AT230" s="251" t="s">
        <v>146</v>
      </c>
      <c r="AU230" s="251" t="s">
        <v>84</v>
      </c>
      <c r="AV230" s="15" t="s">
        <v>154</v>
      </c>
      <c r="AW230" s="15" t="s">
        <v>35</v>
      </c>
      <c r="AX230" s="15" t="s">
        <v>74</v>
      </c>
      <c r="AY230" s="251" t="s">
        <v>138</v>
      </c>
    </row>
    <row r="231" spans="1:65" s="16" customFormat="1" ht="11.25">
      <c r="B231" s="257"/>
      <c r="C231" s="258"/>
      <c r="D231" s="206" t="s">
        <v>146</v>
      </c>
      <c r="E231" s="259" t="s">
        <v>19</v>
      </c>
      <c r="F231" s="260" t="s">
        <v>1205</v>
      </c>
      <c r="G231" s="258"/>
      <c r="H231" s="259" t="s">
        <v>19</v>
      </c>
      <c r="I231" s="261"/>
      <c r="J231" s="258"/>
      <c r="K231" s="258"/>
      <c r="L231" s="262"/>
      <c r="M231" s="263"/>
      <c r="N231" s="264"/>
      <c r="O231" s="264"/>
      <c r="P231" s="264"/>
      <c r="Q231" s="264"/>
      <c r="R231" s="264"/>
      <c r="S231" s="264"/>
      <c r="T231" s="265"/>
      <c r="AT231" s="266" t="s">
        <v>146</v>
      </c>
      <c r="AU231" s="266" t="s">
        <v>84</v>
      </c>
      <c r="AV231" s="16" t="s">
        <v>82</v>
      </c>
      <c r="AW231" s="16" t="s">
        <v>35</v>
      </c>
      <c r="AX231" s="16" t="s">
        <v>74</v>
      </c>
      <c r="AY231" s="266" t="s">
        <v>138</v>
      </c>
    </row>
    <row r="232" spans="1:65" s="13" customFormat="1" ht="11.25">
      <c r="B232" s="204"/>
      <c r="C232" s="205"/>
      <c r="D232" s="206" t="s">
        <v>146</v>
      </c>
      <c r="E232" s="207" t="s">
        <v>19</v>
      </c>
      <c r="F232" s="208" t="s">
        <v>1206</v>
      </c>
      <c r="G232" s="205"/>
      <c r="H232" s="209">
        <v>57.42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146</v>
      </c>
      <c r="AU232" s="215" t="s">
        <v>84</v>
      </c>
      <c r="AV232" s="13" t="s">
        <v>84</v>
      </c>
      <c r="AW232" s="13" t="s">
        <v>35</v>
      </c>
      <c r="AX232" s="13" t="s">
        <v>74</v>
      </c>
      <c r="AY232" s="215" t="s">
        <v>138</v>
      </c>
    </row>
    <row r="233" spans="1:65" s="15" customFormat="1" ht="11.25">
      <c r="B233" s="241"/>
      <c r="C233" s="242"/>
      <c r="D233" s="206" t="s">
        <v>146</v>
      </c>
      <c r="E233" s="243" t="s">
        <v>19</v>
      </c>
      <c r="F233" s="244" t="s">
        <v>222</v>
      </c>
      <c r="G233" s="242"/>
      <c r="H233" s="245">
        <v>57.42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AT233" s="251" t="s">
        <v>146</v>
      </c>
      <c r="AU233" s="251" t="s">
        <v>84</v>
      </c>
      <c r="AV233" s="15" t="s">
        <v>154</v>
      </c>
      <c r="AW233" s="15" t="s">
        <v>35</v>
      </c>
      <c r="AX233" s="15" t="s">
        <v>74</v>
      </c>
      <c r="AY233" s="251" t="s">
        <v>138</v>
      </c>
    </row>
    <row r="234" spans="1:65" s="14" customFormat="1" ht="11.25">
      <c r="B234" s="216"/>
      <c r="C234" s="217"/>
      <c r="D234" s="206" t="s">
        <v>146</v>
      </c>
      <c r="E234" s="218" t="s">
        <v>19</v>
      </c>
      <c r="F234" s="219" t="s">
        <v>150</v>
      </c>
      <c r="G234" s="217"/>
      <c r="H234" s="220">
        <v>504.86000000000007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146</v>
      </c>
      <c r="AU234" s="226" t="s">
        <v>84</v>
      </c>
      <c r="AV234" s="14" t="s">
        <v>144</v>
      </c>
      <c r="AW234" s="14" t="s">
        <v>35</v>
      </c>
      <c r="AX234" s="14" t="s">
        <v>82</v>
      </c>
      <c r="AY234" s="226" t="s">
        <v>138</v>
      </c>
    </row>
    <row r="235" spans="1:65" s="12" customFormat="1" ht="22.9" customHeight="1">
      <c r="B235" s="174"/>
      <c r="C235" s="175"/>
      <c r="D235" s="176" t="s">
        <v>73</v>
      </c>
      <c r="E235" s="188" t="s">
        <v>241</v>
      </c>
      <c r="F235" s="188" t="s">
        <v>242</v>
      </c>
      <c r="G235" s="175"/>
      <c r="H235" s="175"/>
      <c r="I235" s="178"/>
      <c r="J235" s="189">
        <f>BK235</f>
        <v>0</v>
      </c>
      <c r="K235" s="175"/>
      <c r="L235" s="180"/>
      <c r="M235" s="181"/>
      <c r="N235" s="182"/>
      <c r="O235" s="182"/>
      <c r="P235" s="183">
        <f>SUM(P236:P240)</f>
        <v>0</v>
      </c>
      <c r="Q235" s="182"/>
      <c r="R235" s="183">
        <f>SUM(R236:R240)</f>
        <v>0</v>
      </c>
      <c r="S235" s="182"/>
      <c r="T235" s="184">
        <f>SUM(T236:T240)</f>
        <v>0</v>
      </c>
      <c r="AR235" s="185" t="s">
        <v>82</v>
      </c>
      <c r="AT235" s="186" t="s">
        <v>73</v>
      </c>
      <c r="AU235" s="186" t="s">
        <v>82</v>
      </c>
      <c r="AY235" s="185" t="s">
        <v>138</v>
      </c>
      <c r="BK235" s="187">
        <f>SUM(BK236:BK240)</f>
        <v>0</v>
      </c>
    </row>
    <row r="236" spans="1:65" s="2" customFormat="1" ht="21.75" customHeight="1">
      <c r="A236" s="36"/>
      <c r="B236" s="37"/>
      <c r="C236" s="190" t="s">
        <v>292</v>
      </c>
      <c r="D236" s="190" t="s">
        <v>140</v>
      </c>
      <c r="E236" s="191" t="s">
        <v>1302</v>
      </c>
      <c r="F236" s="192" t="s">
        <v>1303</v>
      </c>
      <c r="G236" s="193" t="s">
        <v>218</v>
      </c>
      <c r="H236" s="194">
        <v>70.721999999999994</v>
      </c>
      <c r="I236" s="195"/>
      <c r="J236" s="196">
        <f>ROUND(I236*H236,2)</f>
        <v>0</v>
      </c>
      <c r="K236" s="197"/>
      <c r="L236" s="41"/>
      <c r="M236" s="198" t="s">
        <v>19</v>
      </c>
      <c r="N236" s="199" t="s">
        <v>45</v>
      </c>
      <c r="O236" s="66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2" t="s">
        <v>144</v>
      </c>
      <c r="AT236" s="202" t="s">
        <v>140</v>
      </c>
      <c r="AU236" s="202" t="s">
        <v>84</v>
      </c>
      <c r="AY236" s="19" t="s">
        <v>138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9" t="s">
        <v>82</v>
      </c>
      <c r="BK236" s="203">
        <f>ROUND(I236*H236,2)</f>
        <v>0</v>
      </c>
      <c r="BL236" s="19" t="s">
        <v>144</v>
      </c>
      <c r="BM236" s="202" t="s">
        <v>1304</v>
      </c>
    </row>
    <row r="237" spans="1:65" s="2" customFormat="1" ht="16.5" customHeight="1">
      <c r="A237" s="36"/>
      <c r="B237" s="37"/>
      <c r="C237" s="190" t="s">
        <v>296</v>
      </c>
      <c r="D237" s="190" t="s">
        <v>140</v>
      </c>
      <c r="E237" s="191" t="s">
        <v>252</v>
      </c>
      <c r="F237" s="192" t="s">
        <v>253</v>
      </c>
      <c r="G237" s="193" t="s">
        <v>218</v>
      </c>
      <c r="H237" s="194">
        <v>70.721999999999994</v>
      </c>
      <c r="I237" s="195"/>
      <c r="J237" s="196">
        <f>ROUND(I237*H237,2)</f>
        <v>0</v>
      </c>
      <c r="K237" s="197"/>
      <c r="L237" s="41"/>
      <c r="M237" s="198" t="s">
        <v>19</v>
      </c>
      <c r="N237" s="199" t="s">
        <v>45</v>
      </c>
      <c r="O237" s="66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2" t="s">
        <v>144</v>
      </c>
      <c r="AT237" s="202" t="s">
        <v>140</v>
      </c>
      <c r="AU237" s="202" t="s">
        <v>84</v>
      </c>
      <c r="AY237" s="19" t="s">
        <v>138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9" t="s">
        <v>82</v>
      </c>
      <c r="BK237" s="203">
        <f>ROUND(I237*H237,2)</f>
        <v>0</v>
      </c>
      <c r="BL237" s="19" t="s">
        <v>144</v>
      </c>
      <c r="BM237" s="202" t="s">
        <v>1305</v>
      </c>
    </row>
    <row r="238" spans="1:65" s="2" customFormat="1" ht="21.75" customHeight="1">
      <c r="A238" s="36"/>
      <c r="B238" s="37"/>
      <c r="C238" s="190" t="s">
        <v>303</v>
      </c>
      <c r="D238" s="190" t="s">
        <v>140</v>
      </c>
      <c r="E238" s="191" t="s">
        <v>256</v>
      </c>
      <c r="F238" s="192" t="s">
        <v>257</v>
      </c>
      <c r="G238" s="193" t="s">
        <v>218</v>
      </c>
      <c r="H238" s="194">
        <v>1343.7180000000001</v>
      </c>
      <c r="I238" s="195"/>
      <c r="J238" s="196">
        <f>ROUND(I238*H238,2)</f>
        <v>0</v>
      </c>
      <c r="K238" s="197"/>
      <c r="L238" s="41"/>
      <c r="M238" s="198" t="s">
        <v>19</v>
      </c>
      <c r="N238" s="199" t="s">
        <v>45</v>
      </c>
      <c r="O238" s="66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2" t="s">
        <v>144</v>
      </c>
      <c r="AT238" s="202" t="s">
        <v>140</v>
      </c>
      <c r="AU238" s="202" t="s">
        <v>84</v>
      </c>
      <c r="AY238" s="19" t="s">
        <v>138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9" t="s">
        <v>82</v>
      </c>
      <c r="BK238" s="203">
        <f>ROUND(I238*H238,2)</f>
        <v>0</v>
      </c>
      <c r="BL238" s="19" t="s">
        <v>144</v>
      </c>
      <c r="BM238" s="202" t="s">
        <v>1306</v>
      </c>
    </row>
    <row r="239" spans="1:65" s="13" customFormat="1" ht="11.25">
      <c r="B239" s="204"/>
      <c r="C239" s="205"/>
      <c r="D239" s="206" t="s">
        <v>146</v>
      </c>
      <c r="E239" s="205"/>
      <c r="F239" s="208" t="s">
        <v>1307</v>
      </c>
      <c r="G239" s="205"/>
      <c r="H239" s="209">
        <v>1343.7180000000001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146</v>
      </c>
      <c r="AU239" s="215" t="s">
        <v>84</v>
      </c>
      <c r="AV239" s="13" t="s">
        <v>84</v>
      </c>
      <c r="AW239" s="13" t="s">
        <v>4</v>
      </c>
      <c r="AX239" s="13" t="s">
        <v>82</v>
      </c>
      <c r="AY239" s="215" t="s">
        <v>138</v>
      </c>
    </row>
    <row r="240" spans="1:65" s="2" customFormat="1" ht="21.75" customHeight="1">
      <c r="A240" s="36"/>
      <c r="B240" s="37"/>
      <c r="C240" s="190" t="s">
        <v>307</v>
      </c>
      <c r="D240" s="190" t="s">
        <v>140</v>
      </c>
      <c r="E240" s="191" t="s">
        <v>1308</v>
      </c>
      <c r="F240" s="192" t="s">
        <v>1309</v>
      </c>
      <c r="G240" s="193" t="s">
        <v>218</v>
      </c>
      <c r="H240" s="194">
        <v>23.224</v>
      </c>
      <c r="I240" s="195"/>
      <c r="J240" s="196">
        <f>ROUND(I240*H240,2)</f>
        <v>0</v>
      </c>
      <c r="K240" s="197"/>
      <c r="L240" s="41"/>
      <c r="M240" s="198" t="s">
        <v>19</v>
      </c>
      <c r="N240" s="199" t="s">
        <v>45</v>
      </c>
      <c r="O240" s="66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2" t="s">
        <v>144</v>
      </c>
      <c r="AT240" s="202" t="s">
        <v>140</v>
      </c>
      <c r="AU240" s="202" t="s">
        <v>84</v>
      </c>
      <c r="AY240" s="19" t="s">
        <v>138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9" t="s">
        <v>82</v>
      </c>
      <c r="BK240" s="203">
        <f>ROUND(I240*H240,2)</f>
        <v>0</v>
      </c>
      <c r="BL240" s="19" t="s">
        <v>144</v>
      </c>
      <c r="BM240" s="202" t="s">
        <v>1310</v>
      </c>
    </row>
    <row r="241" spans="1:65" s="12" customFormat="1" ht="22.9" customHeight="1">
      <c r="B241" s="174"/>
      <c r="C241" s="175"/>
      <c r="D241" s="176" t="s">
        <v>73</v>
      </c>
      <c r="E241" s="188" t="s">
        <v>278</v>
      </c>
      <c r="F241" s="188" t="s">
        <v>279</v>
      </c>
      <c r="G241" s="175"/>
      <c r="H241" s="175"/>
      <c r="I241" s="178"/>
      <c r="J241" s="189">
        <f>BK241</f>
        <v>0</v>
      </c>
      <c r="K241" s="175"/>
      <c r="L241" s="180"/>
      <c r="M241" s="181"/>
      <c r="N241" s="182"/>
      <c r="O241" s="182"/>
      <c r="P241" s="183">
        <f>P242</f>
        <v>0</v>
      </c>
      <c r="Q241" s="182"/>
      <c r="R241" s="183">
        <f>R242</f>
        <v>0</v>
      </c>
      <c r="S241" s="182"/>
      <c r="T241" s="184">
        <f>T242</f>
        <v>0</v>
      </c>
      <c r="AR241" s="185" t="s">
        <v>82</v>
      </c>
      <c r="AT241" s="186" t="s">
        <v>73</v>
      </c>
      <c r="AU241" s="186" t="s">
        <v>82</v>
      </c>
      <c r="AY241" s="185" t="s">
        <v>138</v>
      </c>
      <c r="BK241" s="187">
        <f>BK242</f>
        <v>0</v>
      </c>
    </row>
    <row r="242" spans="1:65" s="2" customFormat="1" ht="21.75" customHeight="1">
      <c r="A242" s="36"/>
      <c r="B242" s="37"/>
      <c r="C242" s="190" t="s">
        <v>312</v>
      </c>
      <c r="D242" s="190" t="s">
        <v>140</v>
      </c>
      <c r="E242" s="191" t="s">
        <v>281</v>
      </c>
      <c r="F242" s="192" t="s">
        <v>282</v>
      </c>
      <c r="G242" s="193" t="s">
        <v>218</v>
      </c>
      <c r="H242" s="194">
        <v>78.480999999999995</v>
      </c>
      <c r="I242" s="195"/>
      <c r="J242" s="196">
        <f>ROUND(I242*H242,2)</f>
        <v>0</v>
      </c>
      <c r="K242" s="197"/>
      <c r="L242" s="41"/>
      <c r="M242" s="198" t="s">
        <v>19</v>
      </c>
      <c r="N242" s="199" t="s">
        <v>45</v>
      </c>
      <c r="O242" s="66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2" t="s">
        <v>144</v>
      </c>
      <c r="AT242" s="202" t="s">
        <v>140</v>
      </c>
      <c r="AU242" s="202" t="s">
        <v>84</v>
      </c>
      <c r="AY242" s="19" t="s">
        <v>138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9" t="s">
        <v>82</v>
      </c>
      <c r="BK242" s="203">
        <f>ROUND(I242*H242,2)</f>
        <v>0</v>
      </c>
      <c r="BL242" s="19" t="s">
        <v>144</v>
      </c>
      <c r="BM242" s="202" t="s">
        <v>1311</v>
      </c>
    </row>
    <row r="243" spans="1:65" s="12" customFormat="1" ht="25.9" customHeight="1">
      <c r="B243" s="174"/>
      <c r="C243" s="175"/>
      <c r="D243" s="176" t="s">
        <v>73</v>
      </c>
      <c r="E243" s="177" t="s">
        <v>288</v>
      </c>
      <c r="F243" s="177" t="s">
        <v>289</v>
      </c>
      <c r="G243" s="175"/>
      <c r="H243" s="175"/>
      <c r="I243" s="178"/>
      <c r="J243" s="179">
        <f>BK243</f>
        <v>0</v>
      </c>
      <c r="K243" s="175"/>
      <c r="L243" s="180"/>
      <c r="M243" s="181"/>
      <c r="N243" s="182"/>
      <c r="O243" s="182"/>
      <c r="P243" s="183">
        <f>P244+P261+P267+P278+P298+P300+P304+P307+P323+P339+P380+P388+P391+P403</f>
        <v>0</v>
      </c>
      <c r="Q243" s="182"/>
      <c r="R243" s="183">
        <f>R244+R261+R267+R278+R298+R300+R304+R307+R323+R339+R380+R388+R391+R403</f>
        <v>15.2216779</v>
      </c>
      <c r="S243" s="182"/>
      <c r="T243" s="184">
        <f>T244+T261+T267+T278+T298+T300+T304+T307+T323+T339+T380+T388+T391+T403</f>
        <v>24.764344700000002</v>
      </c>
      <c r="AR243" s="185" t="s">
        <v>84</v>
      </c>
      <c r="AT243" s="186" t="s">
        <v>73</v>
      </c>
      <c r="AU243" s="186" t="s">
        <v>74</v>
      </c>
      <c r="AY243" s="185" t="s">
        <v>138</v>
      </c>
      <c r="BK243" s="187">
        <f>BK244+BK261+BK267+BK278+BK298+BK300+BK304+BK307+BK323+BK339+BK380+BK388+BK391+BK403</f>
        <v>0</v>
      </c>
    </row>
    <row r="244" spans="1:65" s="12" customFormat="1" ht="22.9" customHeight="1">
      <c r="B244" s="174"/>
      <c r="C244" s="175"/>
      <c r="D244" s="176" t="s">
        <v>73</v>
      </c>
      <c r="E244" s="188" t="s">
        <v>1120</v>
      </c>
      <c r="F244" s="188" t="s">
        <v>1121</v>
      </c>
      <c r="G244" s="175"/>
      <c r="H244" s="175"/>
      <c r="I244" s="178"/>
      <c r="J244" s="189">
        <f>BK244</f>
        <v>0</v>
      </c>
      <c r="K244" s="175"/>
      <c r="L244" s="180"/>
      <c r="M244" s="181"/>
      <c r="N244" s="182"/>
      <c r="O244" s="182"/>
      <c r="P244" s="183">
        <f>SUM(P245:P260)</f>
        <v>0</v>
      </c>
      <c r="Q244" s="182"/>
      <c r="R244" s="183">
        <f>SUM(R245:R260)</f>
        <v>0.55899650000000001</v>
      </c>
      <c r="S244" s="182"/>
      <c r="T244" s="184">
        <f>SUM(T245:T260)</f>
        <v>0</v>
      </c>
      <c r="AR244" s="185" t="s">
        <v>84</v>
      </c>
      <c r="AT244" s="186" t="s">
        <v>73</v>
      </c>
      <c r="AU244" s="186" t="s">
        <v>82</v>
      </c>
      <c r="AY244" s="185" t="s">
        <v>138</v>
      </c>
      <c r="BK244" s="187">
        <f>SUM(BK245:BK260)</f>
        <v>0</v>
      </c>
    </row>
    <row r="245" spans="1:65" s="2" customFormat="1" ht="16.5" customHeight="1">
      <c r="A245" s="36"/>
      <c r="B245" s="37"/>
      <c r="C245" s="190" t="s">
        <v>318</v>
      </c>
      <c r="D245" s="190" t="s">
        <v>140</v>
      </c>
      <c r="E245" s="191" t="s">
        <v>1312</v>
      </c>
      <c r="F245" s="192" t="s">
        <v>1313</v>
      </c>
      <c r="G245" s="193" t="s">
        <v>143</v>
      </c>
      <c r="H245" s="194">
        <v>91.3</v>
      </c>
      <c r="I245" s="195"/>
      <c r="J245" s="196">
        <f>ROUND(I245*H245,2)</f>
        <v>0</v>
      </c>
      <c r="K245" s="197"/>
      <c r="L245" s="41"/>
      <c r="M245" s="198" t="s">
        <v>19</v>
      </c>
      <c r="N245" s="199" t="s">
        <v>45</v>
      </c>
      <c r="O245" s="66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2" t="s">
        <v>205</v>
      </c>
      <c r="AT245" s="202" t="s">
        <v>140</v>
      </c>
      <c r="AU245" s="202" t="s">
        <v>84</v>
      </c>
      <c r="AY245" s="19" t="s">
        <v>138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9" t="s">
        <v>82</v>
      </c>
      <c r="BK245" s="203">
        <f>ROUND(I245*H245,2)</f>
        <v>0</v>
      </c>
      <c r="BL245" s="19" t="s">
        <v>205</v>
      </c>
      <c r="BM245" s="202" t="s">
        <v>1314</v>
      </c>
    </row>
    <row r="246" spans="1:65" s="2" customFormat="1" ht="16.5" customHeight="1">
      <c r="A246" s="36"/>
      <c r="B246" s="37"/>
      <c r="C246" s="227" t="s">
        <v>323</v>
      </c>
      <c r="D246" s="227" t="s">
        <v>173</v>
      </c>
      <c r="E246" s="228" t="s">
        <v>1315</v>
      </c>
      <c r="F246" s="229" t="s">
        <v>1316</v>
      </c>
      <c r="G246" s="230" t="s">
        <v>218</v>
      </c>
      <c r="H246" s="231">
        <v>2.7E-2</v>
      </c>
      <c r="I246" s="232"/>
      <c r="J246" s="233">
        <f>ROUND(I246*H246,2)</f>
        <v>0</v>
      </c>
      <c r="K246" s="234"/>
      <c r="L246" s="235"/>
      <c r="M246" s="236" t="s">
        <v>19</v>
      </c>
      <c r="N246" s="237" t="s">
        <v>45</v>
      </c>
      <c r="O246" s="66"/>
      <c r="P246" s="200">
        <f>O246*H246</f>
        <v>0</v>
      </c>
      <c r="Q246" s="200">
        <v>1</v>
      </c>
      <c r="R246" s="200">
        <f>Q246*H246</f>
        <v>2.7E-2</v>
      </c>
      <c r="S246" s="200">
        <v>0</v>
      </c>
      <c r="T246" s="201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2" t="s">
        <v>303</v>
      </c>
      <c r="AT246" s="202" t="s">
        <v>173</v>
      </c>
      <c r="AU246" s="202" t="s">
        <v>84</v>
      </c>
      <c r="AY246" s="19" t="s">
        <v>138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9" t="s">
        <v>82</v>
      </c>
      <c r="BK246" s="203">
        <f>ROUND(I246*H246,2)</f>
        <v>0</v>
      </c>
      <c r="BL246" s="19" t="s">
        <v>205</v>
      </c>
      <c r="BM246" s="202" t="s">
        <v>1317</v>
      </c>
    </row>
    <row r="247" spans="1:65" s="13" customFormat="1" ht="11.25">
      <c r="B247" s="204"/>
      <c r="C247" s="205"/>
      <c r="D247" s="206" t="s">
        <v>146</v>
      </c>
      <c r="E247" s="205"/>
      <c r="F247" s="208" t="s">
        <v>1318</v>
      </c>
      <c r="G247" s="205"/>
      <c r="H247" s="209">
        <v>2.7E-2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146</v>
      </c>
      <c r="AU247" s="215" t="s">
        <v>84</v>
      </c>
      <c r="AV247" s="13" t="s">
        <v>84</v>
      </c>
      <c r="AW247" s="13" t="s">
        <v>4</v>
      </c>
      <c r="AX247" s="13" t="s">
        <v>82</v>
      </c>
      <c r="AY247" s="215" t="s">
        <v>138</v>
      </c>
    </row>
    <row r="248" spans="1:65" s="2" customFormat="1" ht="16.5" customHeight="1">
      <c r="A248" s="36"/>
      <c r="B248" s="37"/>
      <c r="C248" s="190" t="s">
        <v>329</v>
      </c>
      <c r="D248" s="190" t="s">
        <v>140</v>
      </c>
      <c r="E248" s="191" t="s">
        <v>1319</v>
      </c>
      <c r="F248" s="192" t="s">
        <v>1320</v>
      </c>
      <c r="G248" s="193" t="s">
        <v>143</v>
      </c>
      <c r="H248" s="194">
        <v>5.4</v>
      </c>
      <c r="I248" s="195"/>
      <c r="J248" s="196">
        <f>ROUND(I248*H248,2)</f>
        <v>0</v>
      </c>
      <c r="K248" s="197"/>
      <c r="L248" s="41"/>
      <c r="M248" s="198" t="s">
        <v>19</v>
      </c>
      <c r="N248" s="199" t="s">
        <v>45</v>
      </c>
      <c r="O248" s="66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2" t="s">
        <v>205</v>
      </c>
      <c r="AT248" s="202" t="s">
        <v>140</v>
      </c>
      <c r="AU248" s="202" t="s">
        <v>84</v>
      </c>
      <c r="AY248" s="19" t="s">
        <v>138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9" t="s">
        <v>82</v>
      </c>
      <c r="BK248" s="203">
        <f>ROUND(I248*H248,2)</f>
        <v>0</v>
      </c>
      <c r="BL248" s="19" t="s">
        <v>205</v>
      </c>
      <c r="BM248" s="202" t="s">
        <v>1321</v>
      </c>
    </row>
    <row r="249" spans="1:65" s="13" customFormat="1" ht="11.25">
      <c r="B249" s="204"/>
      <c r="C249" s="205"/>
      <c r="D249" s="206" t="s">
        <v>146</v>
      </c>
      <c r="E249" s="207" t="s">
        <v>19</v>
      </c>
      <c r="F249" s="208" t="s">
        <v>1322</v>
      </c>
      <c r="G249" s="205"/>
      <c r="H249" s="209">
        <v>5.4</v>
      </c>
      <c r="I249" s="210"/>
      <c r="J249" s="205"/>
      <c r="K249" s="205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146</v>
      </c>
      <c r="AU249" s="215" t="s">
        <v>84</v>
      </c>
      <c r="AV249" s="13" t="s">
        <v>84</v>
      </c>
      <c r="AW249" s="13" t="s">
        <v>35</v>
      </c>
      <c r="AX249" s="13" t="s">
        <v>82</v>
      </c>
      <c r="AY249" s="215" t="s">
        <v>138</v>
      </c>
    </row>
    <row r="250" spans="1:65" s="2" customFormat="1" ht="16.5" customHeight="1">
      <c r="A250" s="36"/>
      <c r="B250" s="37"/>
      <c r="C250" s="227" t="s">
        <v>334</v>
      </c>
      <c r="D250" s="227" t="s">
        <v>173</v>
      </c>
      <c r="E250" s="228" t="s">
        <v>1315</v>
      </c>
      <c r="F250" s="229" t="s">
        <v>1316</v>
      </c>
      <c r="G250" s="230" t="s">
        <v>218</v>
      </c>
      <c r="H250" s="231">
        <v>2E-3</v>
      </c>
      <c r="I250" s="232"/>
      <c r="J250" s="233">
        <f>ROUND(I250*H250,2)</f>
        <v>0</v>
      </c>
      <c r="K250" s="234"/>
      <c r="L250" s="235"/>
      <c r="M250" s="236" t="s">
        <v>19</v>
      </c>
      <c r="N250" s="237" t="s">
        <v>45</v>
      </c>
      <c r="O250" s="66"/>
      <c r="P250" s="200">
        <f>O250*H250</f>
        <v>0</v>
      </c>
      <c r="Q250" s="200">
        <v>1</v>
      </c>
      <c r="R250" s="200">
        <f>Q250*H250</f>
        <v>2E-3</v>
      </c>
      <c r="S250" s="200">
        <v>0</v>
      </c>
      <c r="T250" s="201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2" t="s">
        <v>303</v>
      </c>
      <c r="AT250" s="202" t="s">
        <v>173</v>
      </c>
      <c r="AU250" s="202" t="s">
        <v>84</v>
      </c>
      <c r="AY250" s="19" t="s">
        <v>138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9" t="s">
        <v>82</v>
      </c>
      <c r="BK250" s="203">
        <f>ROUND(I250*H250,2)</f>
        <v>0</v>
      </c>
      <c r="BL250" s="19" t="s">
        <v>205</v>
      </c>
      <c r="BM250" s="202" t="s">
        <v>1323</v>
      </c>
    </row>
    <row r="251" spans="1:65" s="13" customFormat="1" ht="11.25">
      <c r="B251" s="204"/>
      <c r="C251" s="205"/>
      <c r="D251" s="206" t="s">
        <v>146</v>
      </c>
      <c r="E251" s="205"/>
      <c r="F251" s="208" t="s">
        <v>1324</v>
      </c>
      <c r="G251" s="205"/>
      <c r="H251" s="209">
        <v>2E-3</v>
      </c>
      <c r="I251" s="210"/>
      <c r="J251" s="205"/>
      <c r="K251" s="205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146</v>
      </c>
      <c r="AU251" s="215" t="s">
        <v>84</v>
      </c>
      <c r="AV251" s="13" t="s">
        <v>84</v>
      </c>
      <c r="AW251" s="13" t="s">
        <v>4</v>
      </c>
      <c r="AX251" s="13" t="s">
        <v>82</v>
      </c>
      <c r="AY251" s="215" t="s">
        <v>138</v>
      </c>
    </row>
    <row r="252" spans="1:65" s="2" customFormat="1" ht="16.5" customHeight="1">
      <c r="A252" s="36"/>
      <c r="B252" s="37"/>
      <c r="C252" s="190" t="s">
        <v>339</v>
      </c>
      <c r="D252" s="190" t="s">
        <v>140</v>
      </c>
      <c r="E252" s="191" t="s">
        <v>1325</v>
      </c>
      <c r="F252" s="192" t="s">
        <v>1326</v>
      </c>
      <c r="G252" s="193" t="s">
        <v>143</v>
      </c>
      <c r="H252" s="194">
        <v>91.3</v>
      </c>
      <c r="I252" s="195"/>
      <c r="J252" s="196">
        <f>ROUND(I252*H252,2)</f>
        <v>0</v>
      </c>
      <c r="K252" s="197"/>
      <c r="L252" s="41"/>
      <c r="M252" s="198" t="s">
        <v>19</v>
      </c>
      <c r="N252" s="199" t="s">
        <v>45</v>
      </c>
      <c r="O252" s="66"/>
      <c r="P252" s="200">
        <f>O252*H252</f>
        <v>0</v>
      </c>
      <c r="Q252" s="200">
        <v>4.0000000000000002E-4</v>
      </c>
      <c r="R252" s="200">
        <f>Q252*H252</f>
        <v>3.6520000000000004E-2</v>
      </c>
      <c r="S252" s="200">
        <v>0</v>
      </c>
      <c r="T252" s="201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2" t="s">
        <v>205</v>
      </c>
      <c r="AT252" s="202" t="s">
        <v>140</v>
      </c>
      <c r="AU252" s="202" t="s">
        <v>84</v>
      </c>
      <c r="AY252" s="19" t="s">
        <v>138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9" t="s">
        <v>82</v>
      </c>
      <c r="BK252" s="203">
        <f>ROUND(I252*H252,2)</f>
        <v>0</v>
      </c>
      <c r="BL252" s="19" t="s">
        <v>205</v>
      </c>
      <c r="BM252" s="202" t="s">
        <v>1327</v>
      </c>
    </row>
    <row r="253" spans="1:65" s="13" customFormat="1" ht="11.25">
      <c r="B253" s="204"/>
      <c r="C253" s="205"/>
      <c r="D253" s="206" t="s">
        <v>146</v>
      </c>
      <c r="E253" s="207" t="s">
        <v>19</v>
      </c>
      <c r="F253" s="208" t="s">
        <v>1245</v>
      </c>
      <c r="G253" s="205"/>
      <c r="H253" s="209">
        <v>18.8</v>
      </c>
      <c r="I253" s="210"/>
      <c r="J253" s="205"/>
      <c r="K253" s="205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146</v>
      </c>
      <c r="AU253" s="215" t="s">
        <v>84</v>
      </c>
      <c r="AV253" s="13" t="s">
        <v>84</v>
      </c>
      <c r="AW253" s="13" t="s">
        <v>35</v>
      </c>
      <c r="AX253" s="13" t="s">
        <v>74</v>
      </c>
      <c r="AY253" s="215" t="s">
        <v>138</v>
      </c>
    </row>
    <row r="254" spans="1:65" s="13" customFormat="1" ht="11.25">
      <c r="B254" s="204"/>
      <c r="C254" s="205"/>
      <c r="D254" s="206" t="s">
        <v>146</v>
      </c>
      <c r="E254" s="207" t="s">
        <v>19</v>
      </c>
      <c r="F254" s="208" t="s">
        <v>1246</v>
      </c>
      <c r="G254" s="205"/>
      <c r="H254" s="209">
        <v>29.14</v>
      </c>
      <c r="I254" s="210"/>
      <c r="J254" s="205"/>
      <c r="K254" s="205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146</v>
      </c>
      <c r="AU254" s="215" t="s">
        <v>84</v>
      </c>
      <c r="AV254" s="13" t="s">
        <v>84</v>
      </c>
      <c r="AW254" s="13" t="s">
        <v>35</v>
      </c>
      <c r="AX254" s="13" t="s">
        <v>74</v>
      </c>
      <c r="AY254" s="215" t="s">
        <v>138</v>
      </c>
    </row>
    <row r="255" spans="1:65" s="13" customFormat="1" ht="11.25">
      <c r="B255" s="204"/>
      <c r="C255" s="205"/>
      <c r="D255" s="206" t="s">
        <v>146</v>
      </c>
      <c r="E255" s="207" t="s">
        <v>19</v>
      </c>
      <c r="F255" s="208" t="s">
        <v>1247</v>
      </c>
      <c r="G255" s="205"/>
      <c r="H255" s="209">
        <v>33.28</v>
      </c>
      <c r="I255" s="210"/>
      <c r="J255" s="205"/>
      <c r="K255" s="205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146</v>
      </c>
      <c r="AU255" s="215" t="s">
        <v>84</v>
      </c>
      <c r="AV255" s="13" t="s">
        <v>84</v>
      </c>
      <c r="AW255" s="13" t="s">
        <v>35</v>
      </c>
      <c r="AX255" s="13" t="s">
        <v>74</v>
      </c>
      <c r="AY255" s="215" t="s">
        <v>138</v>
      </c>
    </row>
    <row r="256" spans="1:65" s="13" customFormat="1" ht="11.25">
      <c r="B256" s="204"/>
      <c r="C256" s="205"/>
      <c r="D256" s="206" t="s">
        <v>146</v>
      </c>
      <c r="E256" s="207" t="s">
        <v>19</v>
      </c>
      <c r="F256" s="208" t="s">
        <v>1248</v>
      </c>
      <c r="G256" s="205"/>
      <c r="H256" s="209">
        <v>7.98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146</v>
      </c>
      <c r="AU256" s="215" t="s">
        <v>84</v>
      </c>
      <c r="AV256" s="13" t="s">
        <v>84</v>
      </c>
      <c r="AW256" s="13" t="s">
        <v>35</v>
      </c>
      <c r="AX256" s="13" t="s">
        <v>74</v>
      </c>
      <c r="AY256" s="215" t="s">
        <v>138</v>
      </c>
    </row>
    <row r="257" spans="1:65" s="13" customFormat="1" ht="11.25">
      <c r="B257" s="204"/>
      <c r="C257" s="205"/>
      <c r="D257" s="206" t="s">
        <v>146</v>
      </c>
      <c r="E257" s="207" t="s">
        <v>19</v>
      </c>
      <c r="F257" s="208" t="s">
        <v>1249</v>
      </c>
      <c r="G257" s="205"/>
      <c r="H257" s="209">
        <v>2.1</v>
      </c>
      <c r="I257" s="210"/>
      <c r="J257" s="205"/>
      <c r="K257" s="205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146</v>
      </c>
      <c r="AU257" s="215" t="s">
        <v>84</v>
      </c>
      <c r="AV257" s="13" t="s">
        <v>84</v>
      </c>
      <c r="AW257" s="13" t="s">
        <v>35</v>
      </c>
      <c r="AX257" s="13" t="s">
        <v>74</v>
      </c>
      <c r="AY257" s="215" t="s">
        <v>138</v>
      </c>
    </row>
    <row r="258" spans="1:65" s="14" customFormat="1" ht="11.25">
      <c r="B258" s="216"/>
      <c r="C258" s="217"/>
      <c r="D258" s="206" t="s">
        <v>146</v>
      </c>
      <c r="E258" s="218" t="s">
        <v>19</v>
      </c>
      <c r="F258" s="219" t="s">
        <v>150</v>
      </c>
      <c r="G258" s="217"/>
      <c r="H258" s="220">
        <v>91.3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146</v>
      </c>
      <c r="AU258" s="226" t="s">
        <v>84</v>
      </c>
      <c r="AV258" s="14" t="s">
        <v>144</v>
      </c>
      <c r="AW258" s="14" t="s">
        <v>35</v>
      </c>
      <c r="AX258" s="14" t="s">
        <v>82</v>
      </c>
      <c r="AY258" s="226" t="s">
        <v>138</v>
      </c>
    </row>
    <row r="259" spans="1:65" s="2" customFormat="1" ht="21.75" customHeight="1">
      <c r="A259" s="36"/>
      <c r="B259" s="37"/>
      <c r="C259" s="227" t="s">
        <v>344</v>
      </c>
      <c r="D259" s="227" t="s">
        <v>173</v>
      </c>
      <c r="E259" s="228" t="s">
        <v>1328</v>
      </c>
      <c r="F259" s="229" t="s">
        <v>1329</v>
      </c>
      <c r="G259" s="230" t="s">
        <v>143</v>
      </c>
      <c r="H259" s="231">
        <v>104.995</v>
      </c>
      <c r="I259" s="232"/>
      <c r="J259" s="233">
        <f>ROUND(I259*H259,2)</f>
        <v>0</v>
      </c>
      <c r="K259" s="234"/>
      <c r="L259" s="235"/>
      <c r="M259" s="236" t="s">
        <v>19</v>
      </c>
      <c r="N259" s="237" t="s">
        <v>45</v>
      </c>
      <c r="O259" s="66"/>
      <c r="P259" s="200">
        <f>O259*H259</f>
        <v>0</v>
      </c>
      <c r="Q259" s="200">
        <v>4.7000000000000002E-3</v>
      </c>
      <c r="R259" s="200">
        <f>Q259*H259</f>
        <v>0.49347650000000004</v>
      </c>
      <c r="S259" s="200">
        <v>0</v>
      </c>
      <c r="T259" s="20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2" t="s">
        <v>303</v>
      </c>
      <c r="AT259" s="202" t="s">
        <v>173</v>
      </c>
      <c r="AU259" s="202" t="s">
        <v>84</v>
      </c>
      <c r="AY259" s="19" t="s">
        <v>138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9" t="s">
        <v>82</v>
      </c>
      <c r="BK259" s="203">
        <f>ROUND(I259*H259,2)</f>
        <v>0</v>
      </c>
      <c r="BL259" s="19" t="s">
        <v>205</v>
      </c>
      <c r="BM259" s="202" t="s">
        <v>1330</v>
      </c>
    </row>
    <row r="260" spans="1:65" s="13" customFormat="1" ht="11.25">
      <c r="B260" s="204"/>
      <c r="C260" s="205"/>
      <c r="D260" s="206" t="s">
        <v>146</v>
      </c>
      <c r="E260" s="205"/>
      <c r="F260" s="208" t="s">
        <v>1331</v>
      </c>
      <c r="G260" s="205"/>
      <c r="H260" s="209">
        <v>104.995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146</v>
      </c>
      <c r="AU260" s="215" t="s">
        <v>84</v>
      </c>
      <c r="AV260" s="13" t="s">
        <v>84</v>
      </c>
      <c r="AW260" s="13" t="s">
        <v>4</v>
      </c>
      <c r="AX260" s="13" t="s">
        <v>82</v>
      </c>
      <c r="AY260" s="215" t="s">
        <v>138</v>
      </c>
    </row>
    <row r="261" spans="1:65" s="12" customFormat="1" ht="22.9" customHeight="1">
      <c r="B261" s="174"/>
      <c r="C261" s="175"/>
      <c r="D261" s="176" t="s">
        <v>73</v>
      </c>
      <c r="E261" s="188" t="s">
        <v>290</v>
      </c>
      <c r="F261" s="188" t="s">
        <v>291</v>
      </c>
      <c r="G261" s="175"/>
      <c r="H261" s="175"/>
      <c r="I261" s="178"/>
      <c r="J261" s="189">
        <f>BK261</f>
        <v>0</v>
      </c>
      <c r="K261" s="175"/>
      <c r="L261" s="180"/>
      <c r="M261" s="181"/>
      <c r="N261" s="182"/>
      <c r="O261" s="182"/>
      <c r="P261" s="183">
        <f>SUM(P262:P266)</f>
        <v>0</v>
      </c>
      <c r="Q261" s="182"/>
      <c r="R261" s="183">
        <f>SUM(R262:R266)</f>
        <v>1.1980000000000001E-2</v>
      </c>
      <c r="S261" s="182"/>
      <c r="T261" s="184">
        <f>SUM(T262:T266)</f>
        <v>7.5600000000000001E-2</v>
      </c>
      <c r="AR261" s="185" t="s">
        <v>84</v>
      </c>
      <c r="AT261" s="186" t="s">
        <v>73</v>
      </c>
      <c r="AU261" s="186" t="s">
        <v>82</v>
      </c>
      <c r="AY261" s="185" t="s">
        <v>138</v>
      </c>
      <c r="BK261" s="187">
        <f>SUM(BK262:BK266)</f>
        <v>0</v>
      </c>
    </row>
    <row r="262" spans="1:65" s="2" customFormat="1" ht="16.5" customHeight="1">
      <c r="A262" s="36"/>
      <c r="B262" s="37"/>
      <c r="C262" s="190" t="s">
        <v>350</v>
      </c>
      <c r="D262" s="190" t="s">
        <v>140</v>
      </c>
      <c r="E262" s="191" t="s">
        <v>1332</v>
      </c>
      <c r="F262" s="192" t="s">
        <v>1333</v>
      </c>
      <c r="G262" s="193" t="s">
        <v>157</v>
      </c>
      <c r="H262" s="194">
        <v>20</v>
      </c>
      <c r="I262" s="195"/>
      <c r="J262" s="196">
        <f>ROUND(I262*H262,2)</f>
        <v>0</v>
      </c>
      <c r="K262" s="197"/>
      <c r="L262" s="41"/>
      <c r="M262" s="198" t="s">
        <v>19</v>
      </c>
      <c r="N262" s="199" t="s">
        <v>45</v>
      </c>
      <c r="O262" s="66"/>
      <c r="P262" s="200">
        <f>O262*H262</f>
        <v>0</v>
      </c>
      <c r="Q262" s="200">
        <v>0</v>
      </c>
      <c r="R262" s="200">
        <f>Q262*H262</f>
        <v>0</v>
      </c>
      <c r="S262" s="200">
        <v>3.7799999999999999E-3</v>
      </c>
      <c r="T262" s="201">
        <f>S262*H262</f>
        <v>7.5600000000000001E-2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2" t="s">
        <v>205</v>
      </c>
      <c r="AT262" s="202" t="s">
        <v>140</v>
      </c>
      <c r="AU262" s="202" t="s">
        <v>84</v>
      </c>
      <c r="AY262" s="19" t="s">
        <v>138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9" t="s">
        <v>82</v>
      </c>
      <c r="BK262" s="203">
        <f>ROUND(I262*H262,2)</f>
        <v>0</v>
      </c>
      <c r="BL262" s="19" t="s">
        <v>205</v>
      </c>
      <c r="BM262" s="202" t="s">
        <v>1334</v>
      </c>
    </row>
    <row r="263" spans="1:65" s="2" customFormat="1" ht="16.5" customHeight="1">
      <c r="A263" s="36"/>
      <c r="B263" s="37"/>
      <c r="C263" s="190" t="s">
        <v>356</v>
      </c>
      <c r="D263" s="190" t="s">
        <v>140</v>
      </c>
      <c r="E263" s="191" t="s">
        <v>1335</v>
      </c>
      <c r="F263" s="192" t="s">
        <v>1336</v>
      </c>
      <c r="G263" s="193" t="s">
        <v>157</v>
      </c>
      <c r="H263" s="194">
        <v>20</v>
      </c>
      <c r="I263" s="195"/>
      <c r="J263" s="196">
        <f>ROUND(I263*H263,2)</f>
        <v>0</v>
      </c>
      <c r="K263" s="197"/>
      <c r="L263" s="41"/>
      <c r="M263" s="198" t="s">
        <v>19</v>
      </c>
      <c r="N263" s="199" t="s">
        <v>45</v>
      </c>
      <c r="O263" s="66"/>
      <c r="P263" s="200">
        <f>O263*H263</f>
        <v>0</v>
      </c>
      <c r="Q263" s="200">
        <v>5.9000000000000003E-4</v>
      </c>
      <c r="R263" s="200">
        <f>Q263*H263</f>
        <v>1.1800000000000001E-2</v>
      </c>
      <c r="S263" s="200">
        <v>0</v>
      </c>
      <c r="T263" s="201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2" t="s">
        <v>205</v>
      </c>
      <c r="AT263" s="202" t="s">
        <v>140</v>
      </c>
      <c r="AU263" s="202" t="s">
        <v>84</v>
      </c>
      <c r="AY263" s="19" t="s">
        <v>138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9" t="s">
        <v>82</v>
      </c>
      <c r="BK263" s="203">
        <f>ROUND(I263*H263,2)</f>
        <v>0</v>
      </c>
      <c r="BL263" s="19" t="s">
        <v>205</v>
      </c>
      <c r="BM263" s="202" t="s">
        <v>1337</v>
      </c>
    </row>
    <row r="264" spans="1:65" s="2" customFormat="1" ht="16.5" customHeight="1">
      <c r="A264" s="36"/>
      <c r="B264" s="37"/>
      <c r="C264" s="190" t="s">
        <v>360</v>
      </c>
      <c r="D264" s="190" t="s">
        <v>140</v>
      </c>
      <c r="E264" s="191" t="s">
        <v>1338</v>
      </c>
      <c r="F264" s="192" t="s">
        <v>1339</v>
      </c>
      <c r="G264" s="193" t="s">
        <v>239</v>
      </c>
      <c r="H264" s="194">
        <v>1</v>
      </c>
      <c r="I264" s="195"/>
      <c r="J264" s="196">
        <f>ROUND(I264*H264,2)</f>
        <v>0</v>
      </c>
      <c r="K264" s="197"/>
      <c r="L264" s="41"/>
      <c r="M264" s="198" t="s">
        <v>19</v>
      </c>
      <c r="N264" s="199" t="s">
        <v>45</v>
      </c>
      <c r="O264" s="66"/>
      <c r="P264" s="200">
        <f>O264*H264</f>
        <v>0</v>
      </c>
      <c r="Q264" s="200">
        <v>1.8000000000000001E-4</v>
      </c>
      <c r="R264" s="200">
        <f>Q264*H264</f>
        <v>1.8000000000000001E-4</v>
      </c>
      <c r="S264" s="200">
        <v>0</v>
      </c>
      <c r="T264" s="201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2" t="s">
        <v>205</v>
      </c>
      <c r="AT264" s="202" t="s">
        <v>140</v>
      </c>
      <c r="AU264" s="202" t="s">
        <v>84</v>
      </c>
      <c r="AY264" s="19" t="s">
        <v>138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9" t="s">
        <v>82</v>
      </c>
      <c r="BK264" s="203">
        <f>ROUND(I264*H264,2)</f>
        <v>0</v>
      </c>
      <c r="BL264" s="19" t="s">
        <v>205</v>
      </c>
      <c r="BM264" s="202" t="s">
        <v>1340</v>
      </c>
    </row>
    <row r="265" spans="1:65" s="2" customFormat="1" ht="16.5" customHeight="1">
      <c r="A265" s="36"/>
      <c r="B265" s="37"/>
      <c r="C265" s="190" t="s">
        <v>365</v>
      </c>
      <c r="D265" s="190" t="s">
        <v>140</v>
      </c>
      <c r="E265" s="191" t="s">
        <v>1341</v>
      </c>
      <c r="F265" s="192" t="s">
        <v>1342</v>
      </c>
      <c r="G265" s="193" t="s">
        <v>157</v>
      </c>
      <c r="H265" s="194">
        <v>20</v>
      </c>
      <c r="I265" s="195"/>
      <c r="J265" s="196">
        <f>ROUND(I265*H265,2)</f>
        <v>0</v>
      </c>
      <c r="K265" s="197"/>
      <c r="L265" s="41"/>
      <c r="M265" s="198" t="s">
        <v>19</v>
      </c>
      <c r="N265" s="199" t="s">
        <v>45</v>
      </c>
      <c r="O265" s="66"/>
      <c r="P265" s="200">
        <f>O265*H265</f>
        <v>0</v>
      </c>
      <c r="Q265" s="200">
        <v>0</v>
      </c>
      <c r="R265" s="200">
        <f>Q265*H265</f>
        <v>0</v>
      </c>
      <c r="S265" s="200">
        <v>0</v>
      </c>
      <c r="T265" s="201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2" t="s">
        <v>205</v>
      </c>
      <c r="AT265" s="202" t="s">
        <v>140</v>
      </c>
      <c r="AU265" s="202" t="s">
        <v>84</v>
      </c>
      <c r="AY265" s="19" t="s">
        <v>138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19" t="s">
        <v>82</v>
      </c>
      <c r="BK265" s="203">
        <f>ROUND(I265*H265,2)</f>
        <v>0</v>
      </c>
      <c r="BL265" s="19" t="s">
        <v>205</v>
      </c>
      <c r="BM265" s="202" t="s">
        <v>1343</v>
      </c>
    </row>
    <row r="266" spans="1:65" s="2" customFormat="1" ht="21.75" customHeight="1">
      <c r="A266" s="36"/>
      <c r="B266" s="37"/>
      <c r="C266" s="190" t="s">
        <v>369</v>
      </c>
      <c r="D266" s="190" t="s">
        <v>140</v>
      </c>
      <c r="E266" s="191" t="s">
        <v>1344</v>
      </c>
      <c r="F266" s="192" t="s">
        <v>1345</v>
      </c>
      <c r="G266" s="193" t="s">
        <v>218</v>
      </c>
      <c r="H266" s="194">
        <v>1.2E-2</v>
      </c>
      <c r="I266" s="195"/>
      <c r="J266" s="196">
        <f>ROUND(I266*H266,2)</f>
        <v>0</v>
      </c>
      <c r="K266" s="197"/>
      <c r="L266" s="41"/>
      <c r="M266" s="198" t="s">
        <v>19</v>
      </c>
      <c r="N266" s="199" t="s">
        <v>45</v>
      </c>
      <c r="O266" s="66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2" t="s">
        <v>205</v>
      </c>
      <c r="AT266" s="202" t="s">
        <v>140</v>
      </c>
      <c r="AU266" s="202" t="s">
        <v>84</v>
      </c>
      <c r="AY266" s="19" t="s">
        <v>138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9" t="s">
        <v>82</v>
      </c>
      <c r="BK266" s="203">
        <f>ROUND(I266*H266,2)</f>
        <v>0</v>
      </c>
      <c r="BL266" s="19" t="s">
        <v>205</v>
      </c>
      <c r="BM266" s="202" t="s">
        <v>1346</v>
      </c>
    </row>
    <row r="267" spans="1:65" s="12" customFormat="1" ht="22.9" customHeight="1">
      <c r="B267" s="174"/>
      <c r="C267" s="175"/>
      <c r="D267" s="176" t="s">
        <v>73</v>
      </c>
      <c r="E267" s="188" t="s">
        <v>1347</v>
      </c>
      <c r="F267" s="188" t="s">
        <v>1348</v>
      </c>
      <c r="G267" s="175"/>
      <c r="H267" s="175"/>
      <c r="I267" s="178"/>
      <c r="J267" s="189">
        <f>BK267</f>
        <v>0</v>
      </c>
      <c r="K267" s="175"/>
      <c r="L267" s="180"/>
      <c r="M267" s="181"/>
      <c r="N267" s="182"/>
      <c r="O267" s="182"/>
      <c r="P267" s="183">
        <f>SUM(P268:P277)</f>
        <v>0</v>
      </c>
      <c r="Q267" s="182"/>
      <c r="R267" s="183">
        <f>SUM(R268:R277)</f>
        <v>6.3479999999999995E-2</v>
      </c>
      <c r="S267" s="182"/>
      <c r="T267" s="184">
        <f>SUM(T268:T277)</f>
        <v>1.5799999999999998E-2</v>
      </c>
      <c r="AR267" s="185" t="s">
        <v>84</v>
      </c>
      <c r="AT267" s="186" t="s">
        <v>73</v>
      </c>
      <c r="AU267" s="186" t="s">
        <v>82</v>
      </c>
      <c r="AY267" s="185" t="s">
        <v>138</v>
      </c>
      <c r="BK267" s="187">
        <f>SUM(BK268:BK277)</f>
        <v>0</v>
      </c>
    </row>
    <row r="268" spans="1:65" s="2" customFormat="1" ht="16.5" customHeight="1">
      <c r="A268" s="36"/>
      <c r="B268" s="37"/>
      <c r="C268" s="190" t="s">
        <v>373</v>
      </c>
      <c r="D268" s="190" t="s">
        <v>140</v>
      </c>
      <c r="E268" s="191" t="s">
        <v>1349</v>
      </c>
      <c r="F268" s="192" t="s">
        <v>1350</v>
      </c>
      <c r="G268" s="193" t="s">
        <v>489</v>
      </c>
      <c r="H268" s="194">
        <v>1</v>
      </c>
      <c r="I268" s="195"/>
      <c r="J268" s="196">
        <f>ROUND(I268*H268,2)</f>
        <v>0</v>
      </c>
      <c r="K268" s="197"/>
      <c r="L268" s="41"/>
      <c r="M268" s="198" t="s">
        <v>19</v>
      </c>
      <c r="N268" s="199" t="s">
        <v>45</v>
      </c>
      <c r="O268" s="66"/>
      <c r="P268" s="200">
        <f>O268*H268</f>
        <v>0</v>
      </c>
      <c r="Q268" s="200">
        <v>6.4799999999999996E-3</v>
      </c>
      <c r="R268" s="200">
        <f>Q268*H268</f>
        <v>6.4799999999999996E-3</v>
      </c>
      <c r="S268" s="200">
        <v>0</v>
      </c>
      <c r="T268" s="20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2" t="s">
        <v>205</v>
      </c>
      <c r="AT268" s="202" t="s">
        <v>140</v>
      </c>
      <c r="AU268" s="202" t="s">
        <v>84</v>
      </c>
      <c r="AY268" s="19" t="s">
        <v>138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19" t="s">
        <v>82</v>
      </c>
      <c r="BK268" s="203">
        <f>ROUND(I268*H268,2)</f>
        <v>0</v>
      </c>
      <c r="BL268" s="19" t="s">
        <v>205</v>
      </c>
      <c r="BM268" s="202" t="s">
        <v>1351</v>
      </c>
    </row>
    <row r="269" spans="1:65" s="2" customFormat="1" ht="39">
      <c r="A269" s="36"/>
      <c r="B269" s="37"/>
      <c r="C269" s="38"/>
      <c r="D269" s="206" t="s">
        <v>178</v>
      </c>
      <c r="E269" s="38"/>
      <c r="F269" s="238" t="s">
        <v>1352</v>
      </c>
      <c r="G269" s="38"/>
      <c r="H269" s="38"/>
      <c r="I269" s="110"/>
      <c r="J269" s="38"/>
      <c r="K269" s="38"/>
      <c r="L269" s="41"/>
      <c r="M269" s="239"/>
      <c r="N269" s="240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178</v>
      </c>
      <c r="AU269" s="19" t="s">
        <v>84</v>
      </c>
    </row>
    <row r="270" spans="1:65" s="2" customFormat="1" ht="16.5" customHeight="1">
      <c r="A270" s="36"/>
      <c r="B270" s="37"/>
      <c r="C270" s="190" t="s">
        <v>377</v>
      </c>
      <c r="D270" s="190" t="s">
        <v>140</v>
      </c>
      <c r="E270" s="191" t="s">
        <v>1353</v>
      </c>
      <c r="F270" s="192" t="s">
        <v>1354</v>
      </c>
      <c r="G270" s="193" t="s">
        <v>157</v>
      </c>
      <c r="H270" s="194">
        <v>40</v>
      </c>
      <c r="I270" s="195"/>
      <c r="J270" s="196">
        <f t="shared" ref="J270:J277" si="0">ROUND(I270*H270,2)</f>
        <v>0</v>
      </c>
      <c r="K270" s="197"/>
      <c r="L270" s="41"/>
      <c r="M270" s="198" t="s">
        <v>19</v>
      </c>
      <c r="N270" s="199" t="s">
        <v>45</v>
      </c>
      <c r="O270" s="66"/>
      <c r="P270" s="200">
        <f t="shared" ref="P270:P277" si="1">O270*H270</f>
        <v>0</v>
      </c>
      <c r="Q270" s="200">
        <v>0</v>
      </c>
      <c r="R270" s="200">
        <f t="shared" ref="R270:R277" si="2">Q270*H270</f>
        <v>0</v>
      </c>
      <c r="S270" s="200">
        <v>2.7999999999999998E-4</v>
      </c>
      <c r="T270" s="201">
        <f t="shared" ref="T270:T277" si="3">S270*H270</f>
        <v>1.1199999999999998E-2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2" t="s">
        <v>205</v>
      </c>
      <c r="AT270" s="202" t="s">
        <v>140</v>
      </c>
      <c r="AU270" s="202" t="s">
        <v>84</v>
      </c>
      <c r="AY270" s="19" t="s">
        <v>138</v>
      </c>
      <c r="BE270" s="203">
        <f t="shared" ref="BE270:BE277" si="4">IF(N270="základní",J270,0)</f>
        <v>0</v>
      </c>
      <c r="BF270" s="203">
        <f t="shared" ref="BF270:BF277" si="5">IF(N270="snížená",J270,0)</f>
        <v>0</v>
      </c>
      <c r="BG270" s="203">
        <f t="shared" ref="BG270:BG277" si="6">IF(N270="zákl. přenesená",J270,0)</f>
        <v>0</v>
      </c>
      <c r="BH270" s="203">
        <f t="shared" ref="BH270:BH277" si="7">IF(N270="sníž. přenesená",J270,0)</f>
        <v>0</v>
      </c>
      <c r="BI270" s="203">
        <f t="shared" ref="BI270:BI277" si="8">IF(N270="nulová",J270,0)</f>
        <v>0</v>
      </c>
      <c r="BJ270" s="19" t="s">
        <v>82</v>
      </c>
      <c r="BK270" s="203">
        <f t="shared" ref="BK270:BK277" si="9">ROUND(I270*H270,2)</f>
        <v>0</v>
      </c>
      <c r="BL270" s="19" t="s">
        <v>205</v>
      </c>
      <c r="BM270" s="202" t="s">
        <v>1355</v>
      </c>
    </row>
    <row r="271" spans="1:65" s="2" customFormat="1" ht="16.5" customHeight="1">
      <c r="A271" s="36"/>
      <c r="B271" s="37"/>
      <c r="C271" s="190" t="s">
        <v>381</v>
      </c>
      <c r="D271" s="190" t="s">
        <v>140</v>
      </c>
      <c r="E271" s="191" t="s">
        <v>1356</v>
      </c>
      <c r="F271" s="192" t="s">
        <v>1357</v>
      </c>
      <c r="G271" s="193" t="s">
        <v>157</v>
      </c>
      <c r="H271" s="194">
        <v>40</v>
      </c>
      <c r="I271" s="195"/>
      <c r="J271" s="196">
        <f t="shared" si="0"/>
        <v>0</v>
      </c>
      <c r="K271" s="197"/>
      <c r="L271" s="41"/>
      <c r="M271" s="198" t="s">
        <v>19</v>
      </c>
      <c r="N271" s="199" t="s">
        <v>45</v>
      </c>
      <c r="O271" s="66"/>
      <c r="P271" s="200">
        <f t="shared" si="1"/>
        <v>0</v>
      </c>
      <c r="Q271" s="200">
        <v>8.4999999999999995E-4</v>
      </c>
      <c r="R271" s="200">
        <f t="shared" si="2"/>
        <v>3.3999999999999996E-2</v>
      </c>
      <c r="S271" s="200">
        <v>0</v>
      </c>
      <c r="T271" s="201">
        <f t="shared" si="3"/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2" t="s">
        <v>205</v>
      </c>
      <c r="AT271" s="202" t="s">
        <v>140</v>
      </c>
      <c r="AU271" s="202" t="s">
        <v>84</v>
      </c>
      <c r="AY271" s="19" t="s">
        <v>138</v>
      </c>
      <c r="BE271" s="203">
        <f t="shared" si="4"/>
        <v>0</v>
      </c>
      <c r="BF271" s="203">
        <f t="shared" si="5"/>
        <v>0</v>
      </c>
      <c r="BG271" s="203">
        <f t="shared" si="6"/>
        <v>0</v>
      </c>
      <c r="BH271" s="203">
        <f t="shared" si="7"/>
        <v>0</v>
      </c>
      <c r="BI271" s="203">
        <f t="shared" si="8"/>
        <v>0</v>
      </c>
      <c r="BJ271" s="19" t="s">
        <v>82</v>
      </c>
      <c r="BK271" s="203">
        <f t="shared" si="9"/>
        <v>0</v>
      </c>
      <c r="BL271" s="19" t="s">
        <v>205</v>
      </c>
      <c r="BM271" s="202" t="s">
        <v>1358</v>
      </c>
    </row>
    <row r="272" spans="1:65" s="2" customFormat="1" ht="16.5" customHeight="1">
      <c r="A272" s="36"/>
      <c r="B272" s="37"/>
      <c r="C272" s="190" t="s">
        <v>386</v>
      </c>
      <c r="D272" s="190" t="s">
        <v>140</v>
      </c>
      <c r="E272" s="191" t="s">
        <v>1359</v>
      </c>
      <c r="F272" s="192" t="s">
        <v>1360</v>
      </c>
      <c r="G272" s="193" t="s">
        <v>157</v>
      </c>
      <c r="H272" s="194">
        <v>20</v>
      </c>
      <c r="I272" s="195"/>
      <c r="J272" s="196">
        <f t="shared" si="0"/>
        <v>0</v>
      </c>
      <c r="K272" s="197"/>
      <c r="L272" s="41"/>
      <c r="M272" s="198" t="s">
        <v>19</v>
      </c>
      <c r="N272" s="199" t="s">
        <v>45</v>
      </c>
      <c r="O272" s="66"/>
      <c r="P272" s="200">
        <f t="shared" si="1"/>
        <v>0</v>
      </c>
      <c r="Q272" s="200">
        <v>1.2999999999999999E-4</v>
      </c>
      <c r="R272" s="200">
        <f t="shared" si="2"/>
        <v>2.5999999999999999E-3</v>
      </c>
      <c r="S272" s="200">
        <v>0</v>
      </c>
      <c r="T272" s="201">
        <f t="shared" si="3"/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2" t="s">
        <v>205</v>
      </c>
      <c r="AT272" s="202" t="s">
        <v>140</v>
      </c>
      <c r="AU272" s="202" t="s">
        <v>84</v>
      </c>
      <c r="AY272" s="19" t="s">
        <v>138</v>
      </c>
      <c r="BE272" s="203">
        <f t="shared" si="4"/>
        <v>0</v>
      </c>
      <c r="BF272" s="203">
        <f t="shared" si="5"/>
        <v>0</v>
      </c>
      <c r="BG272" s="203">
        <f t="shared" si="6"/>
        <v>0</v>
      </c>
      <c r="BH272" s="203">
        <f t="shared" si="7"/>
        <v>0</v>
      </c>
      <c r="BI272" s="203">
        <f t="shared" si="8"/>
        <v>0</v>
      </c>
      <c r="BJ272" s="19" t="s">
        <v>82</v>
      </c>
      <c r="BK272" s="203">
        <f t="shared" si="9"/>
        <v>0</v>
      </c>
      <c r="BL272" s="19" t="s">
        <v>205</v>
      </c>
      <c r="BM272" s="202" t="s">
        <v>1361</v>
      </c>
    </row>
    <row r="273" spans="1:65" s="2" customFormat="1" ht="16.5" customHeight="1">
      <c r="A273" s="36"/>
      <c r="B273" s="37"/>
      <c r="C273" s="190" t="s">
        <v>390</v>
      </c>
      <c r="D273" s="190" t="s">
        <v>140</v>
      </c>
      <c r="E273" s="191" t="s">
        <v>1362</v>
      </c>
      <c r="F273" s="192" t="s">
        <v>1363</v>
      </c>
      <c r="G273" s="193" t="s">
        <v>157</v>
      </c>
      <c r="H273" s="194">
        <v>20</v>
      </c>
      <c r="I273" s="195"/>
      <c r="J273" s="196">
        <f t="shared" si="0"/>
        <v>0</v>
      </c>
      <c r="K273" s="197"/>
      <c r="L273" s="41"/>
      <c r="M273" s="198" t="s">
        <v>19</v>
      </c>
      <c r="N273" s="199" t="s">
        <v>45</v>
      </c>
      <c r="O273" s="66"/>
      <c r="P273" s="200">
        <f t="shared" si="1"/>
        <v>0</v>
      </c>
      <c r="Q273" s="200">
        <v>0</v>
      </c>
      <c r="R273" s="200">
        <f t="shared" si="2"/>
        <v>0</v>
      </c>
      <c r="S273" s="200">
        <v>2.3000000000000001E-4</v>
      </c>
      <c r="T273" s="201">
        <f t="shared" si="3"/>
        <v>4.5999999999999999E-3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2" t="s">
        <v>205</v>
      </c>
      <c r="AT273" s="202" t="s">
        <v>140</v>
      </c>
      <c r="AU273" s="202" t="s">
        <v>84</v>
      </c>
      <c r="AY273" s="19" t="s">
        <v>138</v>
      </c>
      <c r="BE273" s="203">
        <f t="shared" si="4"/>
        <v>0</v>
      </c>
      <c r="BF273" s="203">
        <f t="shared" si="5"/>
        <v>0</v>
      </c>
      <c r="BG273" s="203">
        <f t="shared" si="6"/>
        <v>0</v>
      </c>
      <c r="BH273" s="203">
        <f t="shared" si="7"/>
        <v>0</v>
      </c>
      <c r="BI273" s="203">
        <f t="shared" si="8"/>
        <v>0</v>
      </c>
      <c r="BJ273" s="19" t="s">
        <v>82</v>
      </c>
      <c r="BK273" s="203">
        <f t="shared" si="9"/>
        <v>0</v>
      </c>
      <c r="BL273" s="19" t="s">
        <v>205</v>
      </c>
      <c r="BM273" s="202" t="s">
        <v>1364</v>
      </c>
    </row>
    <row r="274" spans="1:65" s="2" customFormat="1" ht="16.5" customHeight="1">
      <c r="A274" s="36"/>
      <c r="B274" s="37"/>
      <c r="C274" s="190" t="s">
        <v>394</v>
      </c>
      <c r="D274" s="190" t="s">
        <v>140</v>
      </c>
      <c r="E274" s="191" t="s">
        <v>1365</v>
      </c>
      <c r="F274" s="192" t="s">
        <v>1366</v>
      </c>
      <c r="G274" s="193" t="s">
        <v>489</v>
      </c>
      <c r="H274" s="194">
        <v>2</v>
      </c>
      <c r="I274" s="195"/>
      <c r="J274" s="196">
        <f t="shared" si="0"/>
        <v>0</v>
      </c>
      <c r="K274" s="197"/>
      <c r="L274" s="41"/>
      <c r="M274" s="198" t="s">
        <v>19</v>
      </c>
      <c r="N274" s="199" t="s">
        <v>45</v>
      </c>
      <c r="O274" s="66"/>
      <c r="P274" s="200">
        <f t="shared" si="1"/>
        <v>0</v>
      </c>
      <c r="Q274" s="200">
        <v>2E-3</v>
      </c>
      <c r="R274" s="200">
        <f t="shared" si="2"/>
        <v>4.0000000000000001E-3</v>
      </c>
      <c r="S274" s="200">
        <v>0</v>
      </c>
      <c r="T274" s="201">
        <f t="shared" si="3"/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2" t="s">
        <v>205</v>
      </c>
      <c r="AT274" s="202" t="s">
        <v>140</v>
      </c>
      <c r="AU274" s="202" t="s">
        <v>84</v>
      </c>
      <c r="AY274" s="19" t="s">
        <v>138</v>
      </c>
      <c r="BE274" s="203">
        <f t="shared" si="4"/>
        <v>0</v>
      </c>
      <c r="BF274" s="203">
        <f t="shared" si="5"/>
        <v>0</v>
      </c>
      <c r="BG274" s="203">
        <f t="shared" si="6"/>
        <v>0</v>
      </c>
      <c r="BH274" s="203">
        <f t="shared" si="7"/>
        <v>0</v>
      </c>
      <c r="BI274" s="203">
        <f t="shared" si="8"/>
        <v>0</v>
      </c>
      <c r="BJ274" s="19" t="s">
        <v>82</v>
      </c>
      <c r="BK274" s="203">
        <f t="shared" si="9"/>
        <v>0</v>
      </c>
      <c r="BL274" s="19" t="s">
        <v>205</v>
      </c>
      <c r="BM274" s="202" t="s">
        <v>1367</v>
      </c>
    </row>
    <row r="275" spans="1:65" s="2" customFormat="1" ht="21.75" customHeight="1">
      <c r="A275" s="36"/>
      <c r="B275" s="37"/>
      <c r="C275" s="190" t="s">
        <v>399</v>
      </c>
      <c r="D275" s="190" t="s">
        <v>140</v>
      </c>
      <c r="E275" s="191" t="s">
        <v>1368</v>
      </c>
      <c r="F275" s="192" t="s">
        <v>1369</v>
      </c>
      <c r="G275" s="193" t="s">
        <v>157</v>
      </c>
      <c r="H275" s="194">
        <v>40</v>
      </c>
      <c r="I275" s="195"/>
      <c r="J275" s="196">
        <f t="shared" si="0"/>
        <v>0</v>
      </c>
      <c r="K275" s="197"/>
      <c r="L275" s="41"/>
      <c r="M275" s="198" t="s">
        <v>19</v>
      </c>
      <c r="N275" s="199" t="s">
        <v>45</v>
      </c>
      <c r="O275" s="66"/>
      <c r="P275" s="200">
        <f t="shared" si="1"/>
        <v>0</v>
      </c>
      <c r="Q275" s="200">
        <v>4.0000000000000002E-4</v>
      </c>
      <c r="R275" s="200">
        <f t="shared" si="2"/>
        <v>1.6E-2</v>
      </c>
      <c r="S275" s="200">
        <v>0</v>
      </c>
      <c r="T275" s="201">
        <f t="shared" si="3"/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2" t="s">
        <v>205</v>
      </c>
      <c r="AT275" s="202" t="s">
        <v>140</v>
      </c>
      <c r="AU275" s="202" t="s">
        <v>84</v>
      </c>
      <c r="AY275" s="19" t="s">
        <v>138</v>
      </c>
      <c r="BE275" s="203">
        <f t="shared" si="4"/>
        <v>0</v>
      </c>
      <c r="BF275" s="203">
        <f t="shared" si="5"/>
        <v>0</v>
      </c>
      <c r="BG275" s="203">
        <f t="shared" si="6"/>
        <v>0</v>
      </c>
      <c r="BH275" s="203">
        <f t="shared" si="7"/>
        <v>0</v>
      </c>
      <c r="BI275" s="203">
        <f t="shared" si="8"/>
        <v>0</v>
      </c>
      <c r="BJ275" s="19" t="s">
        <v>82</v>
      </c>
      <c r="BK275" s="203">
        <f t="shared" si="9"/>
        <v>0</v>
      </c>
      <c r="BL275" s="19" t="s">
        <v>205</v>
      </c>
      <c r="BM275" s="202" t="s">
        <v>1370</v>
      </c>
    </row>
    <row r="276" spans="1:65" s="2" customFormat="1" ht="16.5" customHeight="1">
      <c r="A276" s="36"/>
      <c r="B276" s="37"/>
      <c r="C276" s="190" t="s">
        <v>405</v>
      </c>
      <c r="D276" s="190" t="s">
        <v>140</v>
      </c>
      <c r="E276" s="191" t="s">
        <v>1371</v>
      </c>
      <c r="F276" s="192" t="s">
        <v>1372</v>
      </c>
      <c r="G276" s="193" t="s">
        <v>157</v>
      </c>
      <c r="H276" s="194">
        <v>40</v>
      </c>
      <c r="I276" s="195"/>
      <c r="J276" s="196">
        <f t="shared" si="0"/>
        <v>0</v>
      </c>
      <c r="K276" s="197"/>
      <c r="L276" s="41"/>
      <c r="M276" s="198" t="s">
        <v>19</v>
      </c>
      <c r="N276" s="199" t="s">
        <v>45</v>
      </c>
      <c r="O276" s="66"/>
      <c r="P276" s="200">
        <f t="shared" si="1"/>
        <v>0</v>
      </c>
      <c r="Q276" s="200">
        <v>1.0000000000000001E-5</v>
      </c>
      <c r="R276" s="200">
        <f t="shared" si="2"/>
        <v>4.0000000000000002E-4</v>
      </c>
      <c r="S276" s="200">
        <v>0</v>
      </c>
      <c r="T276" s="201">
        <f t="shared" si="3"/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2" t="s">
        <v>205</v>
      </c>
      <c r="AT276" s="202" t="s">
        <v>140</v>
      </c>
      <c r="AU276" s="202" t="s">
        <v>84</v>
      </c>
      <c r="AY276" s="19" t="s">
        <v>138</v>
      </c>
      <c r="BE276" s="203">
        <f t="shared" si="4"/>
        <v>0</v>
      </c>
      <c r="BF276" s="203">
        <f t="shared" si="5"/>
        <v>0</v>
      </c>
      <c r="BG276" s="203">
        <f t="shared" si="6"/>
        <v>0</v>
      </c>
      <c r="BH276" s="203">
        <f t="shared" si="7"/>
        <v>0</v>
      </c>
      <c r="BI276" s="203">
        <f t="shared" si="8"/>
        <v>0</v>
      </c>
      <c r="BJ276" s="19" t="s">
        <v>82</v>
      </c>
      <c r="BK276" s="203">
        <f t="shared" si="9"/>
        <v>0</v>
      </c>
      <c r="BL276" s="19" t="s">
        <v>205</v>
      </c>
      <c r="BM276" s="202" t="s">
        <v>1373</v>
      </c>
    </row>
    <row r="277" spans="1:65" s="2" customFormat="1" ht="21.75" customHeight="1">
      <c r="A277" s="36"/>
      <c r="B277" s="37"/>
      <c r="C277" s="190" t="s">
        <v>410</v>
      </c>
      <c r="D277" s="190" t="s">
        <v>140</v>
      </c>
      <c r="E277" s="191" t="s">
        <v>1374</v>
      </c>
      <c r="F277" s="192" t="s">
        <v>1375</v>
      </c>
      <c r="G277" s="193" t="s">
        <v>218</v>
      </c>
      <c r="H277" s="194">
        <v>6.3E-2</v>
      </c>
      <c r="I277" s="195"/>
      <c r="J277" s="196">
        <f t="shared" si="0"/>
        <v>0</v>
      </c>
      <c r="K277" s="197"/>
      <c r="L277" s="41"/>
      <c r="M277" s="198" t="s">
        <v>19</v>
      </c>
      <c r="N277" s="199" t="s">
        <v>45</v>
      </c>
      <c r="O277" s="66"/>
      <c r="P277" s="200">
        <f t="shared" si="1"/>
        <v>0</v>
      </c>
      <c r="Q277" s="200">
        <v>0</v>
      </c>
      <c r="R277" s="200">
        <f t="shared" si="2"/>
        <v>0</v>
      </c>
      <c r="S277" s="200">
        <v>0</v>
      </c>
      <c r="T277" s="201">
        <f t="shared" si="3"/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2" t="s">
        <v>205</v>
      </c>
      <c r="AT277" s="202" t="s">
        <v>140</v>
      </c>
      <c r="AU277" s="202" t="s">
        <v>84</v>
      </c>
      <c r="AY277" s="19" t="s">
        <v>138</v>
      </c>
      <c r="BE277" s="203">
        <f t="shared" si="4"/>
        <v>0</v>
      </c>
      <c r="BF277" s="203">
        <f t="shared" si="5"/>
        <v>0</v>
      </c>
      <c r="BG277" s="203">
        <f t="shared" si="6"/>
        <v>0</v>
      </c>
      <c r="BH277" s="203">
        <f t="shared" si="7"/>
        <v>0</v>
      </c>
      <c r="BI277" s="203">
        <f t="shared" si="8"/>
        <v>0</v>
      </c>
      <c r="BJ277" s="19" t="s">
        <v>82</v>
      </c>
      <c r="BK277" s="203">
        <f t="shared" si="9"/>
        <v>0</v>
      </c>
      <c r="BL277" s="19" t="s">
        <v>205</v>
      </c>
      <c r="BM277" s="202" t="s">
        <v>1376</v>
      </c>
    </row>
    <row r="278" spans="1:65" s="12" customFormat="1" ht="22.9" customHeight="1">
      <c r="B278" s="174"/>
      <c r="C278" s="175"/>
      <c r="D278" s="176" t="s">
        <v>73</v>
      </c>
      <c r="E278" s="188" t="s">
        <v>1377</v>
      </c>
      <c r="F278" s="188" t="s">
        <v>1378</v>
      </c>
      <c r="G278" s="175"/>
      <c r="H278" s="175"/>
      <c r="I278" s="178"/>
      <c r="J278" s="189">
        <f>BK278</f>
        <v>0</v>
      </c>
      <c r="K278" s="175"/>
      <c r="L278" s="180"/>
      <c r="M278" s="181"/>
      <c r="N278" s="182"/>
      <c r="O278" s="182"/>
      <c r="P278" s="183">
        <f>SUM(P279:P297)</f>
        <v>0</v>
      </c>
      <c r="Q278" s="182"/>
      <c r="R278" s="183">
        <f>SUM(R279:R297)</f>
        <v>0.17626000000000003</v>
      </c>
      <c r="S278" s="182"/>
      <c r="T278" s="184">
        <f>SUM(T279:T297)</f>
        <v>0.76213000000000009</v>
      </c>
      <c r="AR278" s="185" t="s">
        <v>84</v>
      </c>
      <c r="AT278" s="186" t="s">
        <v>73</v>
      </c>
      <c r="AU278" s="186" t="s">
        <v>82</v>
      </c>
      <c r="AY278" s="185" t="s">
        <v>138</v>
      </c>
      <c r="BK278" s="187">
        <f>SUM(BK279:BK297)</f>
        <v>0</v>
      </c>
    </row>
    <row r="279" spans="1:65" s="2" customFormat="1" ht="16.5" customHeight="1">
      <c r="A279" s="36"/>
      <c r="B279" s="37"/>
      <c r="C279" s="190" t="s">
        <v>416</v>
      </c>
      <c r="D279" s="190" t="s">
        <v>140</v>
      </c>
      <c r="E279" s="191" t="s">
        <v>1379</v>
      </c>
      <c r="F279" s="192" t="s">
        <v>1380</v>
      </c>
      <c r="G279" s="193" t="s">
        <v>489</v>
      </c>
      <c r="H279" s="194">
        <v>1</v>
      </c>
      <c r="I279" s="195"/>
      <c r="J279" s="196">
        <f t="shared" ref="J279:J297" si="10">ROUND(I279*H279,2)</f>
        <v>0</v>
      </c>
      <c r="K279" s="197"/>
      <c r="L279" s="41"/>
      <c r="M279" s="198" t="s">
        <v>19</v>
      </c>
      <c r="N279" s="199" t="s">
        <v>45</v>
      </c>
      <c r="O279" s="66"/>
      <c r="P279" s="200">
        <f t="shared" ref="P279:P297" si="11">O279*H279</f>
        <v>0</v>
      </c>
      <c r="Q279" s="200">
        <v>0</v>
      </c>
      <c r="R279" s="200">
        <f t="shared" ref="R279:R297" si="12">Q279*H279</f>
        <v>0</v>
      </c>
      <c r="S279" s="200">
        <v>1.933E-2</v>
      </c>
      <c r="T279" s="201">
        <f t="shared" ref="T279:T297" si="13">S279*H279</f>
        <v>1.933E-2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2" t="s">
        <v>205</v>
      </c>
      <c r="AT279" s="202" t="s">
        <v>140</v>
      </c>
      <c r="AU279" s="202" t="s">
        <v>84</v>
      </c>
      <c r="AY279" s="19" t="s">
        <v>138</v>
      </c>
      <c r="BE279" s="203">
        <f t="shared" ref="BE279:BE297" si="14">IF(N279="základní",J279,0)</f>
        <v>0</v>
      </c>
      <c r="BF279" s="203">
        <f t="shared" ref="BF279:BF297" si="15">IF(N279="snížená",J279,0)</f>
        <v>0</v>
      </c>
      <c r="BG279" s="203">
        <f t="shared" ref="BG279:BG297" si="16">IF(N279="zákl. přenesená",J279,0)</f>
        <v>0</v>
      </c>
      <c r="BH279" s="203">
        <f t="shared" ref="BH279:BH297" si="17">IF(N279="sníž. přenesená",J279,0)</f>
        <v>0</v>
      </c>
      <c r="BI279" s="203">
        <f t="shared" ref="BI279:BI297" si="18">IF(N279="nulová",J279,0)</f>
        <v>0</v>
      </c>
      <c r="BJ279" s="19" t="s">
        <v>82</v>
      </c>
      <c r="BK279" s="203">
        <f t="shared" ref="BK279:BK297" si="19">ROUND(I279*H279,2)</f>
        <v>0</v>
      </c>
      <c r="BL279" s="19" t="s">
        <v>205</v>
      </c>
      <c r="BM279" s="202" t="s">
        <v>1381</v>
      </c>
    </row>
    <row r="280" spans="1:65" s="2" customFormat="1" ht="16.5" customHeight="1">
      <c r="A280" s="36"/>
      <c r="B280" s="37"/>
      <c r="C280" s="190" t="s">
        <v>420</v>
      </c>
      <c r="D280" s="190" t="s">
        <v>140</v>
      </c>
      <c r="E280" s="191" t="s">
        <v>1382</v>
      </c>
      <c r="F280" s="192" t="s">
        <v>1383</v>
      </c>
      <c r="G280" s="193" t="s">
        <v>489</v>
      </c>
      <c r="H280" s="194">
        <v>1</v>
      </c>
      <c r="I280" s="195"/>
      <c r="J280" s="196">
        <f t="shared" si="10"/>
        <v>0</v>
      </c>
      <c r="K280" s="197"/>
      <c r="L280" s="41"/>
      <c r="M280" s="198" t="s">
        <v>19</v>
      </c>
      <c r="N280" s="199" t="s">
        <v>45</v>
      </c>
      <c r="O280" s="66"/>
      <c r="P280" s="200">
        <f t="shared" si="11"/>
        <v>0</v>
      </c>
      <c r="Q280" s="200">
        <v>2.894E-2</v>
      </c>
      <c r="R280" s="200">
        <f t="shared" si="12"/>
        <v>2.894E-2</v>
      </c>
      <c r="S280" s="200">
        <v>0</v>
      </c>
      <c r="T280" s="201">
        <f t="shared" si="13"/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2" t="s">
        <v>205</v>
      </c>
      <c r="AT280" s="202" t="s">
        <v>140</v>
      </c>
      <c r="AU280" s="202" t="s">
        <v>84</v>
      </c>
      <c r="AY280" s="19" t="s">
        <v>138</v>
      </c>
      <c r="BE280" s="203">
        <f t="shared" si="14"/>
        <v>0</v>
      </c>
      <c r="BF280" s="203">
        <f t="shared" si="15"/>
        <v>0</v>
      </c>
      <c r="BG280" s="203">
        <f t="shared" si="16"/>
        <v>0</v>
      </c>
      <c r="BH280" s="203">
        <f t="shared" si="17"/>
        <v>0</v>
      </c>
      <c r="BI280" s="203">
        <f t="shared" si="18"/>
        <v>0</v>
      </c>
      <c r="BJ280" s="19" t="s">
        <v>82</v>
      </c>
      <c r="BK280" s="203">
        <f t="shared" si="19"/>
        <v>0</v>
      </c>
      <c r="BL280" s="19" t="s">
        <v>205</v>
      </c>
      <c r="BM280" s="202" t="s">
        <v>1384</v>
      </c>
    </row>
    <row r="281" spans="1:65" s="2" customFormat="1" ht="16.5" customHeight="1">
      <c r="A281" s="36"/>
      <c r="B281" s="37"/>
      <c r="C281" s="190" t="s">
        <v>424</v>
      </c>
      <c r="D281" s="190" t="s">
        <v>140</v>
      </c>
      <c r="E281" s="191" t="s">
        <v>1385</v>
      </c>
      <c r="F281" s="192" t="s">
        <v>1386</v>
      </c>
      <c r="G281" s="193" t="s">
        <v>489</v>
      </c>
      <c r="H281" s="194">
        <v>1</v>
      </c>
      <c r="I281" s="195"/>
      <c r="J281" s="196">
        <f t="shared" si="10"/>
        <v>0</v>
      </c>
      <c r="K281" s="197"/>
      <c r="L281" s="41"/>
      <c r="M281" s="198" t="s">
        <v>19</v>
      </c>
      <c r="N281" s="199" t="s">
        <v>45</v>
      </c>
      <c r="O281" s="66"/>
      <c r="P281" s="200">
        <f t="shared" si="11"/>
        <v>0</v>
      </c>
      <c r="Q281" s="200">
        <v>0</v>
      </c>
      <c r="R281" s="200">
        <f t="shared" si="12"/>
        <v>0</v>
      </c>
      <c r="S281" s="200">
        <v>1.9460000000000002E-2</v>
      </c>
      <c r="T281" s="201">
        <f t="shared" si="13"/>
        <v>1.9460000000000002E-2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2" t="s">
        <v>205</v>
      </c>
      <c r="AT281" s="202" t="s">
        <v>140</v>
      </c>
      <c r="AU281" s="202" t="s">
        <v>84</v>
      </c>
      <c r="AY281" s="19" t="s">
        <v>138</v>
      </c>
      <c r="BE281" s="203">
        <f t="shared" si="14"/>
        <v>0</v>
      </c>
      <c r="BF281" s="203">
        <f t="shared" si="15"/>
        <v>0</v>
      </c>
      <c r="BG281" s="203">
        <f t="shared" si="16"/>
        <v>0</v>
      </c>
      <c r="BH281" s="203">
        <f t="shared" si="17"/>
        <v>0</v>
      </c>
      <c r="BI281" s="203">
        <f t="shared" si="18"/>
        <v>0</v>
      </c>
      <c r="BJ281" s="19" t="s">
        <v>82</v>
      </c>
      <c r="BK281" s="203">
        <f t="shared" si="19"/>
        <v>0</v>
      </c>
      <c r="BL281" s="19" t="s">
        <v>205</v>
      </c>
      <c r="BM281" s="202" t="s">
        <v>1387</v>
      </c>
    </row>
    <row r="282" spans="1:65" s="2" customFormat="1" ht="21.75" customHeight="1">
      <c r="A282" s="36"/>
      <c r="B282" s="37"/>
      <c r="C282" s="190" t="s">
        <v>429</v>
      </c>
      <c r="D282" s="190" t="s">
        <v>140</v>
      </c>
      <c r="E282" s="191" t="s">
        <v>1388</v>
      </c>
      <c r="F282" s="192" t="s">
        <v>1389</v>
      </c>
      <c r="G282" s="193" t="s">
        <v>489</v>
      </c>
      <c r="H282" s="194">
        <v>1</v>
      </c>
      <c r="I282" s="195"/>
      <c r="J282" s="196">
        <f t="shared" si="10"/>
        <v>0</v>
      </c>
      <c r="K282" s="197"/>
      <c r="L282" s="41"/>
      <c r="M282" s="198" t="s">
        <v>19</v>
      </c>
      <c r="N282" s="199" t="s">
        <v>45</v>
      </c>
      <c r="O282" s="66"/>
      <c r="P282" s="200">
        <f t="shared" si="11"/>
        <v>0</v>
      </c>
      <c r="Q282" s="200">
        <v>1.6469999999999999E-2</v>
      </c>
      <c r="R282" s="200">
        <f t="shared" si="12"/>
        <v>1.6469999999999999E-2</v>
      </c>
      <c r="S282" s="200">
        <v>0</v>
      </c>
      <c r="T282" s="201">
        <f t="shared" si="13"/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2" t="s">
        <v>205</v>
      </c>
      <c r="AT282" s="202" t="s">
        <v>140</v>
      </c>
      <c r="AU282" s="202" t="s">
        <v>84</v>
      </c>
      <c r="AY282" s="19" t="s">
        <v>138</v>
      </c>
      <c r="BE282" s="203">
        <f t="shared" si="14"/>
        <v>0</v>
      </c>
      <c r="BF282" s="203">
        <f t="shared" si="15"/>
        <v>0</v>
      </c>
      <c r="BG282" s="203">
        <f t="shared" si="16"/>
        <v>0</v>
      </c>
      <c r="BH282" s="203">
        <f t="shared" si="17"/>
        <v>0</v>
      </c>
      <c r="BI282" s="203">
        <f t="shared" si="18"/>
        <v>0</v>
      </c>
      <c r="BJ282" s="19" t="s">
        <v>82</v>
      </c>
      <c r="BK282" s="203">
        <f t="shared" si="19"/>
        <v>0</v>
      </c>
      <c r="BL282" s="19" t="s">
        <v>205</v>
      </c>
      <c r="BM282" s="202" t="s">
        <v>1390</v>
      </c>
    </row>
    <row r="283" spans="1:65" s="2" customFormat="1" ht="16.5" customHeight="1">
      <c r="A283" s="36"/>
      <c r="B283" s="37"/>
      <c r="C283" s="190" t="s">
        <v>433</v>
      </c>
      <c r="D283" s="190" t="s">
        <v>140</v>
      </c>
      <c r="E283" s="191" t="s">
        <v>1391</v>
      </c>
      <c r="F283" s="192" t="s">
        <v>1392</v>
      </c>
      <c r="G283" s="193" t="s">
        <v>489</v>
      </c>
      <c r="H283" s="194">
        <v>1</v>
      </c>
      <c r="I283" s="195"/>
      <c r="J283" s="196">
        <f t="shared" si="10"/>
        <v>0</v>
      </c>
      <c r="K283" s="197"/>
      <c r="L283" s="41"/>
      <c r="M283" s="198" t="s">
        <v>19</v>
      </c>
      <c r="N283" s="199" t="s">
        <v>45</v>
      </c>
      <c r="O283" s="66"/>
      <c r="P283" s="200">
        <f t="shared" si="11"/>
        <v>0</v>
      </c>
      <c r="Q283" s="200">
        <v>0</v>
      </c>
      <c r="R283" s="200">
        <f t="shared" si="12"/>
        <v>0</v>
      </c>
      <c r="S283" s="200">
        <v>2.4500000000000001E-2</v>
      </c>
      <c r="T283" s="201">
        <f t="shared" si="13"/>
        <v>2.4500000000000001E-2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2" t="s">
        <v>205</v>
      </c>
      <c r="AT283" s="202" t="s">
        <v>140</v>
      </c>
      <c r="AU283" s="202" t="s">
        <v>84</v>
      </c>
      <c r="AY283" s="19" t="s">
        <v>138</v>
      </c>
      <c r="BE283" s="203">
        <f t="shared" si="14"/>
        <v>0</v>
      </c>
      <c r="BF283" s="203">
        <f t="shared" si="15"/>
        <v>0</v>
      </c>
      <c r="BG283" s="203">
        <f t="shared" si="16"/>
        <v>0</v>
      </c>
      <c r="BH283" s="203">
        <f t="shared" si="17"/>
        <v>0</v>
      </c>
      <c r="BI283" s="203">
        <f t="shared" si="18"/>
        <v>0</v>
      </c>
      <c r="BJ283" s="19" t="s">
        <v>82</v>
      </c>
      <c r="BK283" s="203">
        <f t="shared" si="19"/>
        <v>0</v>
      </c>
      <c r="BL283" s="19" t="s">
        <v>205</v>
      </c>
      <c r="BM283" s="202" t="s">
        <v>1393</v>
      </c>
    </row>
    <row r="284" spans="1:65" s="2" customFormat="1" ht="16.5" customHeight="1">
      <c r="A284" s="36"/>
      <c r="B284" s="37"/>
      <c r="C284" s="190" t="s">
        <v>439</v>
      </c>
      <c r="D284" s="190" t="s">
        <v>140</v>
      </c>
      <c r="E284" s="191" t="s">
        <v>1394</v>
      </c>
      <c r="F284" s="192" t="s">
        <v>1395</v>
      </c>
      <c r="G284" s="193" t="s">
        <v>489</v>
      </c>
      <c r="H284" s="194">
        <v>1</v>
      </c>
      <c r="I284" s="195"/>
      <c r="J284" s="196">
        <f t="shared" si="10"/>
        <v>0</v>
      </c>
      <c r="K284" s="197"/>
      <c r="L284" s="41"/>
      <c r="M284" s="198" t="s">
        <v>19</v>
      </c>
      <c r="N284" s="199" t="s">
        <v>45</v>
      </c>
      <c r="O284" s="66"/>
      <c r="P284" s="200">
        <f t="shared" si="11"/>
        <v>0</v>
      </c>
      <c r="Q284" s="200">
        <v>1.452E-2</v>
      </c>
      <c r="R284" s="200">
        <f t="shared" si="12"/>
        <v>1.452E-2</v>
      </c>
      <c r="S284" s="200">
        <v>0</v>
      </c>
      <c r="T284" s="201">
        <f t="shared" si="13"/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2" t="s">
        <v>205</v>
      </c>
      <c r="AT284" s="202" t="s">
        <v>140</v>
      </c>
      <c r="AU284" s="202" t="s">
        <v>84</v>
      </c>
      <c r="AY284" s="19" t="s">
        <v>138</v>
      </c>
      <c r="BE284" s="203">
        <f t="shared" si="14"/>
        <v>0</v>
      </c>
      <c r="BF284" s="203">
        <f t="shared" si="15"/>
        <v>0</v>
      </c>
      <c r="BG284" s="203">
        <f t="shared" si="16"/>
        <v>0</v>
      </c>
      <c r="BH284" s="203">
        <f t="shared" si="17"/>
        <v>0</v>
      </c>
      <c r="BI284" s="203">
        <f t="shared" si="18"/>
        <v>0</v>
      </c>
      <c r="BJ284" s="19" t="s">
        <v>82</v>
      </c>
      <c r="BK284" s="203">
        <f t="shared" si="19"/>
        <v>0</v>
      </c>
      <c r="BL284" s="19" t="s">
        <v>205</v>
      </c>
      <c r="BM284" s="202" t="s">
        <v>1396</v>
      </c>
    </row>
    <row r="285" spans="1:65" s="2" customFormat="1" ht="16.5" customHeight="1">
      <c r="A285" s="36"/>
      <c r="B285" s="37"/>
      <c r="C285" s="190" t="s">
        <v>447</v>
      </c>
      <c r="D285" s="190" t="s">
        <v>140</v>
      </c>
      <c r="E285" s="191" t="s">
        <v>1397</v>
      </c>
      <c r="F285" s="192" t="s">
        <v>1398</v>
      </c>
      <c r="G285" s="193" t="s">
        <v>489</v>
      </c>
      <c r="H285" s="194">
        <v>1</v>
      </c>
      <c r="I285" s="195"/>
      <c r="J285" s="196">
        <f t="shared" si="10"/>
        <v>0</v>
      </c>
      <c r="K285" s="197"/>
      <c r="L285" s="41"/>
      <c r="M285" s="198" t="s">
        <v>19</v>
      </c>
      <c r="N285" s="199" t="s">
        <v>45</v>
      </c>
      <c r="O285" s="66"/>
      <c r="P285" s="200">
        <f t="shared" si="11"/>
        <v>0</v>
      </c>
      <c r="Q285" s="200">
        <v>1.736E-2</v>
      </c>
      <c r="R285" s="200">
        <f t="shared" si="12"/>
        <v>1.736E-2</v>
      </c>
      <c r="S285" s="200">
        <v>0</v>
      </c>
      <c r="T285" s="201">
        <f t="shared" si="13"/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2" t="s">
        <v>205</v>
      </c>
      <c r="AT285" s="202" t="s">
        <v>140</v>
      </c>
      <c r="AU285" s="202" t="s">
        <v>84</v>
      </c>
      <c r="AY285" s="19" t="s">
        <v>138</v>
      </c>
      <c r="BE285" s="203">
        <f t="shared" si="14"/>
        <v>0</v>
      </c>
      <c r="BF285" s="203">
        <f t="shared" si="15"/>
        <v>0</v>
      </c>
      <c r="BG285" s="203">
        <f t="shared" si="16"/>
        <v>0</v>
      </c>
      <c r="BH285" s="203">
        <f t="shared" si="17"/>
        <v>0</v>
      </c>
      <c r="BI285" s="203">
        <f t="shared" si="18"/>
        <v>0</v>
      </c>
      <c r="BJ285" s="19" t="s">
        <v>82</v>
      </c>
      <c r="BK285" s="203">
        <f t="shared" si="19"/>
        <v>0</v>
      </c>
      <c r="BL285" s="19" t="s">
        <v>205</v>
      </c>
      <c r="BM285" s="202" t="s">
        <v>1399</v>
      </c>
    </row>
    <row r="286" spans="1:65" s="2" customFormat="1" ht="21.75" customHeight="1">
      <c r="A286" s="36"/>
      <c r="B286" s="37"/>
      <c r="C286" s="190" t="s">
        <v>452</v>
      </c>
      <c r="D286" s="190" t="s">
        <v>140</v>
      </c>
      <c r="E286" s="191" t="s">
        <v>1400</v>
      </c>
      <c r="F286" s="192" t="s">
        <v>1401</v>
      </c>
      <c r="G286" s="193" t="s">
        <v>489</v>
      </c>
      <c r="H286" s="194">
        <v>1</v>
      </c>
      <c r="I286" s="195"/>
      <c r="J286" s="196">
        <f t="shared" si="10"/>
        <v>0</v>
      </c>
      <c r="K286" s="197"/>
      <c r="L286" s="41"/>
      <c r="M286" s="198" t="s">
        <v>19</v>
      </c>
      <c r="N286" s="199" t="s">
        <v>45</v>
      </c>
      <c r="O286" s="66"/>
      <c r="P286" s="200">
        <f t="shared" si="11"/>
        <v>0</v>
      </c>
      <c r="Q286" s="200">
        <v>4.9300000000000004E-3</v>
      </c>
      <c r="R286" s="200">
        <f t="shared" si="12"/>
        <v>4.9300000000000004E-3</v>
      </c>
      <c r="S286" s="200">
        <v>0</v>
      </c>
      <c r="T286" s="201">
        <f t="shared" si="13"/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2" t="s">
        <v>205</v>
      </c>
      <c r="AT286" s="202" t="s">
        <v>140</v>
      </c>
      <c r="AU286" s="202" t="s">
        <v>84</v>
      </c>
      <c r="AY286" s="19" t="s">
        <v>138</v>
      </c>
      <c r="BE286" s="203">
        <f t="shared" si="14"/>
        <v>0</v>
      </c>
      <c r="BF286" s="203">
        <f t="shared" si="15"/>
        <v>0</v>
      </c>
      <c r="BG286" s="203">
        <f t="shared" si="16"/>
        <v>0</v>
      </c>
      <c r="BH286" s="203">
        <f t="shared" si="17"/>
        <v>0</v>
      </c>
      <c r="BI286" s="203">
        <f t="shared" si="18"/>
        <v>0</v>
      </c>
      <c r="BJ286" s="19" t="s">
        <v>82</v>
      </c>
      <c r="BK286" s="203">
        <f t="shared" si="19"/>
        <v>0</v>
      </c>
      <c r="BL286" s="19" t="s">
        <v>205</v>
      </c>
      <c r="BM286" s="202" t="s">
        <v>1402</v>
      </c>
    </row>
    <row r="287" spans="1:65" s="2" customFormat="1" ht="16.5" customHeight="1">
      <c r="A287" s="36"/>
      <c r="B287" s="37"/>
      <c r="C287" s="190" t="s">
        <v>456</v>
      </c>
      <c r="D287" s="190" t="s">
        <v>140</v>
      </c>
      <c r="E287" s="191" t="s">
        <v>1403</v>
      </c>
      <c r="F287" s="192" t="s">
        <v>1404</v>
      </c>
      <c r="G287" s="193" t="s">
        <v>489</v>
      </c>
      <c r="H287" s="194">
        <v>1</v>
      </c>
      <c r="I287" s="195"/>
      <c r="J287" s="196">
        <f t="shared" si="10"/>
        <v>0</v>
      </c>
      <c r="K287" s="197"/>
      <c r="L287" s="41"/>
      <c r="M287" s="198" t="s">
        <v>19</v>
      </c>
      <c r="N287" s="199" t="s">
        <v>45</v>
      </c>
      <c r="O287" s="66"/>
      <c r="P287" s="200">
        <f t="shared" si="11"/>
        <v>0</v>
      </c>
      <c r="Q287" s="200">
        <v>1.4749999999999999E-2</v>
      </c>
      <c r="R287" s="200">
        <f t="shared" si="12"/>
        <v>1.4749999999999999E-2</v>
      </c>
      <c r="S287" s="200">
        <v>0</v>
      </c>
      <c r="T287" s="201">
        <f t="shared" si="13"/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2" t="s">
        <v>205</v>
      </c>
      <c r="AT287" s="202" t="s">
        <v>140</v>
      </c>
      <c r="AU287" s="202" t="s">
        <v>84</v>
      </c>
      <c r="AY287" s="19" t="s">
        <v>138</v>
      </c>
      <c r="BE287" s="203">
        <f t="shared" si="14"/>
        <v>0</v>
      </c>
      <c r="BF287" s="203">
        <f t="shared" si="15"/>
        <v>0</v>
      </c>
      <c r="BG287" s="203">
        <f t="shared" si="16"/>
        <v>0</v>
      </c>
      <c r="BH287" s="203">
        <f t="shared" si="17"/>
        <v>0</v>
      </c>
      <c r="BI287" s="203">
        <f t="shared" si="18"/>
        <v>0</v>
      </c>
      <c r="BJ287" s="19" t="s">
        <v>82</v>
      </c>
      <c r="BK287" s="203">
        <f t="shared" si="19"/>
        <v>0</v>
      </c>
      <c r="BL287" s="19" t="s">
        <v>205</v>
      </c>
      <c r="BM287" s="202" t="s">
        <v>1405</v>
      </c>
    </row>
    <row r="288" spans="1:65" s="2" customFormat="1" ht="16.5" customHeight="1">
      <c r="A288" s="36"/>
      <c r="B288" s="37"/>
      <c r="C288" s="190" t="s">
        <v>462</v>
      </c>
      <c r="D288" s="190" t="s">
        <v>140</v>
      </c>
      <c r="E288" s="191" t="s">
        <v>1406</v>
      </c>
      <c r="F288" s="192" t="s">
        <v>1407</v>
      </c>
      <c r="G288" s="193" t="s">
        <v>489</v>
      </c>
      <c r="H288" s="194">
        <v>1</v>
      </c>
      <c r="I288" s="195"/>
      <c r="J288" s="196">
        <f t="shared" si="10"/>
        <v>0</v>
      </c>
      <c r="K288" s="197"/>
      <c r="L288" s="41"/>
      <c r="M288" s="198" t="s">
        <v>19</v>
      </c>
      <c r="N288" s="199" t="s">
        <v>45</v>
      </c>
      <c r="O288" s="66"/>
      <c r="P288" s="200">
        <f t="shared" si="11"/>
        <v>0</v>
      </c>
      <c r="Q288" s="200">
        <v>0</v>
      </c>
      <c r="R288" s="200">
        <f t="shared" si="12"/>
        <v>0</v>
      </c>
      <c r="S288" s="200">
        <v>0.69347000000000003</v>
      </c>
      <c r="T288" s="201">
        <f t="shared" si="13"/>
        <v>0.69347000000000003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2" t="s">
        <v>205</v>
      </c>
      <c r="AT288" s="202" t="s">
        <v>140</v>
      </c>
      <c r="AU288" s="202" t="s">
        <v>84</v>
      </c>
      <c r="AY288" s="19" t="s">
        <v>138</v>
      </c>
      <c r="BE288" s="203">
        <f t="shared" si="14"/>
        <v>0</v>
      </c>
      <c r="BF288" s="203">
        <f t="shared" si="15"/>
        <v>0</v>
      </c>
      <c r="BG288" s="203">
        <f t="shared" si="16"/>
        <v>0</v>
      </c>
      <c r="BH288" s="203">
        <f t="shared" si="17"/>
        <v>0</v>
      </c>
      <c r="BI288" s="203">
        <f t="shared" si="18"/>
        <v>0</v>
      </c>
      <c r="BJ288" s="19" t="s">
        <v>82</v>
      </c>
      <c r="BK288" s="203">
        <f t="shared" si="19"/>
        <v>0</v>
      </c>
      <c r="BL288" s="19" t="s">
        <v>205</v>
      </c>
      <c r="BM288" s="202" t="s">
        <v>1408</v>
      </c>
    </row>
    <row r="289" spans="1:65" s="2" customFormat="1" ht="21.75" customHeight="1">
      <c r="A289" s="36"/>
      <c r="B289" s="37"/>
      <c r="C289" s="190" t="s">
        <v>467</v>
      </c>
      <c r="D289" s="190" t="s">
        <v>140</v>
      </c>
      <c r="E289" s="191" t="s">
        <v>1409</v>
      </c>
      <c r="F289" s="192" t="s">
        <v>1410</v>
      </c>
      <c r="G289" s="193" t="s">
        <v>489</v>
      </c>
      <c r="H289" s="194">
        <v>1</v>
      </c>
      <c r="I289" s="195"/>
      <c r="J289" s="196">
        <f t="shared" si="10"/>
        <v>0</v>
      </c>
      <c r="K289" s="197"/>
      <c r="L289" s="41"/>
      <c r="M289" s="198" t="s">
        <v>19</v>
      </c>
      <c r="N289" s="199" t="s">
        <v>45</v>
      </c>
      <c r="O289" s="66"/>
      <c r="P289" s="200">
        <f t="shared" si="11"/>
        <v>0</v>
      </c>
      <c r="Q289" s="200">
        <v>7.2340000000000002E-2</v>
      </c>
      <c r="R289" s="200">
        <f t="shared" si="12"/>
        <v>7.2340000000000002E-2</v>
      </c>
      <c r="S289" s="200">
        <v>0</v>
      </c>
      <c r="T289" s="201">
        <f t="shared" si="13"/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2" t="s">
        <v>205</v>
      </c>
      <c r="AT289" s="202" t="s">
        <v>140</v>
      </c>
      <c r="AU289" s="202" t="s">
        <v>84</v>
      </c>
      <c r="AY289" s="19" t="s">
        <v>138</v>
      </c>
      <c r="BE289" s="203">
        <f t="shared" si="14"/>
        <v>0</v>
      </c>
      <c r="BF289" s="203">
        <f t="shared" si="15"/>
        <v>0</v>
      </c>
      <c r="BG289" s="203">
        <f t="shared" si="16"/>
        <v>0</v>
      </c>
      <c r="BH289" s="203">
        <f t="shared" si="17"/>
        <v>0</v>
      </c>
      <c r="BI289" s="203">
        <f t="shared" si="18"/>
        <v>0</v>
      </c>
      <c r="BJ289" s="19" t="s">
        <v>82</v>
      </c>
      <c r="BK289" s="203">
        <f t="shared" si="19"/>
        <v>0</v>
      </c>
      <c r="BL289" s="19" t="s">
        <v>205</v>
      </c>
      <c r="BM289" s="202" t="s">
        <v>1411</v>
      </c>
    </row>
    <row r="290" spans="1:65" s="2" customFormat="1" ht="16.5" customHeight="1">
      <c r="A290" s="36"/>
      <c r="B290" s="37"/>
      <c r="C290" s="190" t="s">
        <v>472</v>
      </c>
      <c r="D290" s="190" t="s">
        <v>140</v>
      </c>
      <c r="E290" s="191" t="s">
        <v>1412</v>
      </c>
      <c r="F290" s="192" t="s">
        <v>1413</v>
      </c>
      <c r="G290" s="193" t="s">
        <v>489</v>
      </c>
      <c r="H290" s="194">
        <v>1</v>
      </c>
      <c r="I290" s="195"/>
      <c r="J290" s="196">
        <f t="shared" si="10"/>
        <v>0</v>
      </c>
      <c r="K290" s="197"/>
      <c r="L290" s="41"/>
      <c r="M290" s="198" t="s">
        <v>19</v>
      </c>
      <c r="N290" s="199" t="s">
        <v>45</v>
      </c>
      <c r="O290" s="66"/>
      <c r="P290" s="200">
        <f t="shared" si="11"/>
        <v>0</v>
      </c>
      <c r="Q290" s="200">
        <v>9.5E-4</v>
      </c>
      <c r="R290" s="200">
        <f t="shared" si="12"/>
        <v>9.5E-4</v>
      </c>
      <c r="S290" s="200">
        <v>0</v>
      </c>
      <c r="T290" s="201">
        <f t="shared" si="13"/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2" t="s">
        <v>205</v>
      </c>
      <c r="AT290" s="202" t="s">
        <v>140</v>
      </c>
      <c r="AU290" s="202" t="s">
        <v>84</v>
      </c>
      <c r="AY290" s="19" t="s">
        <v>138</v>
      </c>
      <c r="BE290" s="203">
        <f t="shared" si="14"/>
        <v>0</v>
      </c>
      <c r="BF290" s="203">
        <f t="shared" si="15"/>
        <v>0</v>
      </c>
      <c r="BG290" s="203">
        <f t="shared" si="16"/>
        <v>0</v>
      </c>
      <c r="BH290" s="203">
        <f t="shared" si="17"/>
        <v>0</v>
      </c>
      <c r="BI290" s="203">
        <f t="shared" si="18"/>
        <v>0</v>
      </c>
      <c r="BJ290" s="19" t="s">
        <v>82</v>
      </c>
      <c r="BK290" s="203">
        <f t="shared" si="19"/>
        <v>0</v>
      </c>
      <c r="BL290" s="19" t="s">
        <v>205</v>
      </c>
      <c r="BM290" s="202" t="s">
        <v>1414</v>
      </c>
    </row>
    <row r="291" spans="1:65" s="2" customFormat="1" ht="16.5" customHeight="1">
      <c r="A291" s="36"/>
      <c r="B291" s="37"/>
      <c r="C291" s="190" t="s">
        <v>776</v>
      </c>
      <c r="D291" s="190" t="s">
        <v>140</v>
      </c>
      <c r="E291" s="191" t="s">
        <v>1415</v>
      </c>
      <c r="F291" s="192" t="s">
        <v>1416</v>
      </c>
      <c r="G291" s="193" t="s">
        <v>489</v>
      </c>
      <c r="H291" s="194">
        <v>2</v>
      </c>
      <c r="I291" s="195"/>
      <c r="J291" s="196">
        <f t="shared" si="10"/>
        <v>0</v>
      </c>
      <c r="K291" s="197"/>
      <c r="L291" s="41"/>
      <c r="M291" s="198" t="s">
        <v>19</v>
      </c>
      <c r="N291" s="199" t="s">
        <v>45</v>
      </c>
      <c r="O291" s="66"/>
      <c r="P291" s="200">
        <f t="shared" si="11"/>
        <v>0</v>
      </c>
      <c r="Q291" s="200">
        <v>0</v>
      </c>
      <c r="R291" s="200">
        <f t="shared" si="12"/>
        <v>0</v>
      </c>
      <c r="S291" s="200">
        <v>1.56E-3</v>
      </c>
      <c r="T291" s="201">
        <f t="shared" si="13"/>
        <v>3.1199999999999999E-3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2" t="s">
        <v>205</v>
      </c>
      <c r="AT291" s="202" t="s">
        <v>140</v>
      </c>
      <c r="AU291" s="202" t="s">
        <v>84</v>
      </c>
      <c r="AY291" s="19" t="s">
        <v>138</v>
      </c>
      <c r="BE291" s="203">
        <f t="shared" si="14"/>
        <v>0</v>
      </c>
      <c r="BF291" s="203">
        <f t="shared" si="15"/>
        <v>0</v>
      </c>
      <c r="BG291" s="203">
        <f t="shared" si="16"/>
        <v>0</v>
      </c>
      <c r="BH291" s="203">
        <f t="shared" si="17"/>
        <v>0</v>
      </c>
      <c r="BI291" s="203">
        <f t="shared" si="18"/>
        <v>0</v>
      </c>
      <c r="BJ291" s="19" t="s">
        <v>82</v>
      </c>
      <c r="BK291" s="203">
        <f t="shared" si="19"/>
        <v>0</v>
      </c>
      <c r="BL291" s="19" t="s">
        <v>205</v>
      </c>
      <c r="BM291" s="202" t="s">
        <v>1417</v>
      </c>
    </row>
    <row r="292" spans="1:65" s="2" customFormat="1" ht="16.5" customHeight="1">
      <c r="A292" s="36"/>
      <c r="B292" s="37"/>
      <c r="C292" s="190" t="s">
        <v>782</v>
      </c>
      <c r="D292" s="190" t="s">
        <v>140</v>
      </c>
      <c r="E292" s="191" t="s">
        <v>1418</v>
      </c>
      <c r="F292" s="192" t="s">
        <v>1419</v>
      </c>
      <c r="G292" s="193" t="s">
        <v>489</v>
      </c>
      <c r="H292" s="194">
        <v>1</v>
      </c>
      <c r="I292" s="195"/>
      <c r="J292" s="196">
        <f t="shared" si="10"/>
        <v>0</v>
      </c>
      <c r="K292" s="197"/>
      <c r="L292" s="41"/>
      <c r="M292" s="198" t="s">
        <v>19</v>
      </c>
      <c r="N292" s="199" t="s">
        <v>45</v>
      </c>
      <c r="O292" s="66"/>
      <c r="P292" s="200">
        <f t="shared" si="11"/>
        <v>0</v>
      </c>
      <c r="Q292" s="200">
        <v>1.8E-3</v>
      </c>
      <c r="R292" s="200">
        <f t="shared" si="12"/>
        <v>1.8E-3</v>
      </c>
      <c r="S292" s="200">
        <v>0</v>
      </c>
      <c r="T292" s="201">
        <f t="shared" si="13"/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2" t="s">
        <v>205</v>
      </c>
      <c r="AT292" s="202" t="s">
        <v>140</v>
      </c>
      <c r="AU292" s="202" t="s">
        <v>84</v>
      </c>
      <c r="AY292" s="19" t="s">
        <v>138</v>
      </c>
      <c r="BE292" s="203">
        <f t="shared" si="14"/>
        <v>0</v>
      </c>
      <c r="BF292" s="203">
        <f t="shared" si="15"/>
        <v>0</v>
      </c>
      <c r="BG292" s="203">
        <f t="shared" si="16"/>
        <v>0</v>
      </c>
      <c r="BH292" s="203">
        <f t="shared" si="17"/>
        <v>0</v>
      </c>
      <c r="BI292" s="203">
        <f t="shared" si="18"/>
        <v>0</v>
      </c>
      <c r="BJ292" s="19" t="s">
        <v>82</v>
      </c>
      <c r="BK292" s="203">
        <f t="shared" si="19"/>
        <v>0</v>
      </c>
      <c r="BL292" s="19" t="s">
        <v>205</v>
      </c>
      <c r="BM292" s="202" t="s">
        <v>1420</v>
      </c>
    </row>
    <row r="293" spans="1:65" s="2" customFormat="1" ht="16.5" customHeight="1">
      <c r="A293" s="36"/>
      <c r="B293" s="37"/>
      <c r="C293" s="190" t="s">
        <v>788</v>
      </c>
      <c r="D293" s="190" t="s">
        <v>140</v>
      </c>
      <c r="E293" s="191" t="s">
        <v>1421</v>
      </c>
      <c r="F293" s="192" t="s">
        <v>1422</v>
      </c>
      <c r="G293" s="193" t="s">
        <v>489</v>
      </c>
      <c r="H293" s="194">
        <v>1</v>
      </c>
      <c r="I293" s="195"/>
      <c r="J293" s="196">
        <f t="shared" si="10"/>
        <v>0</v>
      </c>
      <c r="K293" s="197"/>
      <c r="L293" s="41"/>
      <c r="M293" s="198" t="s">
        <v>19</v>
      </c>
      <c r="N293" s="199" t="s">
        <v>45</v>
      </c>
      <c r="O293" s="66"/>
      <c r="P293" s="200">
        <f t="shared" si="11"/>
        <v>0</v>
      </c>
      <c r="Q293" s="200">
        <v>1.8400000000000001E-3</v>
      </c>
      <c r="R293" s="200">
        <f t="shared" si="12"/>
        <v>1.8400000000000001E-3</v>
      </c>
      <c r="S293" s="200">
        <v>0</v>
      </c>
      <c r="T293" s="201">
        <f t="shared" si="13"/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2" t="s">
        <v>205</v>
      </c>
      <c r="AT293" s="202" t="s">
        <v>140</v>
      </c>
      <c r="AU293" s="202" t="s">
        <v>84</v>
      </c>
      <c r="AY293" s="19" t="s">
        <v>138</v>
      </c>
      <c r="BE293" s="203">
        <f t="shared" si="14"/>
        <v>0</v>
      </c>
      <c r="BF293" s="203">
        <f t="shared" si="15"/>
        <v>0</v>
      </c>
      <c r="BG293" s="203">
        <f t="shared" si="16"/>
        <v>0</v>
      </c>
      <c r="BH293" s="203">
        <f t="shared" si="17"/>
        <v>0</v>
      </c>
      <c r="BI293" s="203">
        <f t="shared" si="18"/>
        <v>0</v>
      </c>
      <c r="BJ293" s="19" t="s">
        <v>82</v>
      </c>
      <c r="BK293" s="203">
        <f t="shared" si="19"/>
        <v>0</v>
      </c>
      <c r="BL293" s="19" t="s">
        <v>205</v>
      </c>
      <c r="BM293" s="202" t="s">
        <v>1423</v>
      </c>
    </row>
    <row r="294" spans="1:65" s="2" customFormat="1" ht="16.5" customHeight="1">
      <c r="A294" s="36"/>
      <c r="B294" s="37"/>
      <c r="C294" s="190" t="s">
        <v>792</v>
      </c>
      <c r="D294" s="190" t="s">
        <v>140</v>
      </c>
      <c r="E294" s="191" t="s">
        <v>1424</v>
      </c>
      <c r="F294" s="192" t="s">
        <v>1425</v>
      </c>
      <c r="G294" s="193" t="s">
        <v>239</v>
      </c>
      <c r="H294" s="194">
        <v>1</v>
      </c>
      <c r="I294" s="195"/>
      <c r="J294" s="196">
        <f t="shared" si="10"/>
        <v>0</v>
      </c>
      <c r="K294" s="197"/>
      <c r="L294" s="41"/>
      <c r="M294" s="198" t="s">
        <v>19</v>
      </c>
      <c r="N294" s="199" t="s">
        <v>45</v>
      </c>
      <c r="O294" s="66"/>
      <c r="P294" s="200">
        <f t="shared" si="11"/>
        <v>0</v>
      </c>
      <c r="Q294" s="200">
        <v>0</v>
      </c>
      <c r="R294" s="200">
        <f t="shared" si="12"/>
        <v>0</v>
      </c>
      <c r="S294" s="200">
        <v>2.2499999999999998E-3</v>
      </c>
      <c r="T294" s="201">
        <f t="shared" si="13"/>
        <v>2.2499999999999998E-3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2" t="s">
        <v>205</v>
      </c>
      <c r="AT294" s="202" t="s">
        <v>140</v>
      </c>
      <c r="AU294" s="202" t="s">
        <v>84</v>
      </c>
      <c r="AY294" s="19" t="s">
        <v>138</v>
      </c>
      <c r="BE294" s="203">
        <f t="shared" si="14"/>
        <v>0</v>
      </c>
      <c r="BF294" s="203">
        <f t="shared" si="15"/>
        <v>0</v>
      </c>
      <c r="BG294" s="203">
        <f t="shared" si="16"/>
        <v>0</v>
      </c>
      <c r="BH294" s="203">
        <f t="shared" si="17"/>
        <v>0</v>
      </c>
      <c r="BI294" s="203">
        <f t="shared" si="18"/>
        <v>0</v>
      </c>
      <c r="BJ294" s="19" t="s">
        <v>82</v>
      </c>
      <c r="BK294" s="203">
        <f t="shared" si="19"/>
        <v>0</v>
      </c>
      <c r="BL294" s="19" t="s">
        <v>205</v>
      </c>
      <c r="BM294" s="202" t="s">
        <v>1426</v>
      </c>
    </row>
    <row r="295" spans="1:65" s="2" customFormat="1" ht="16.5" customHeight="1">
      <c r="A295" s="36"/>
      <c r="B295" s="37"/>
      <c r="C295" s="190" t="s">
        <v>800</v>
      </c>
      <c r="D295" s="190" t="s">
        <v>140</v>
      </c>
      <c r="E295" s="191" t="s">
        <v>1427</v>
      </c>
      <c r="F295" s="192" t="s">
        <v>1428</v>
      </c>
      <c r="G295" s="193" t="s">
        <v>489</v>
      </c>
      <c r="H295" s="194">
        <v>1</v>
      </c>
      <c r="I295" s="195"/>
      <c r="J295" s="196">
        <f t="shared" si="10"/>
        <v>0</v>
      </c>
      <c r="K295" s="197"/>
      <c r="L295" s="41"/>
      <c r="M295" s="198" t="s">
        <v>19</v>
      </c>
      <c r="N295" s="199" t="s">
        <v>45</v>
      </c>
      <c r="O295" s="66"/>
      <c r="P295" s="200">
        <f t="shared" si="11"/>
        <v>0</v>
      </c>
      <c r="Q295" s="200">
        <v>1.8400000000000001E-3</v>
      </c>
      <c r="R295" s="200">
        <f t="shared" si="12"/>
        <v>1.8400000000000001E-3</v>
      </c>
      <c r="S295" s="200">
        <v>0</v>
      </c>
      <c r="T295" s="201">
        <f t="shared" si="13"/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2" t="s">
        <v>205</v>
      </c>
      <c r="AT295" s="202" t="s">
        <v>140</v>
      </c>
      <c r="AU295" s="202" t="s">
        <v>84</v>
      </c>
      <c r="AY295" s="19" t="s">
        <v>138</v>
      </c>
      <c r="BE295" s="203">
        <f t="shared" si="14"/>
        <v>0</v>
      </c>
      <c r="BF295" s="203">
        <f t="shared" si="15"/>
        <v>0</v>
      </c>
      <c r="BG295" s="203">
        <f t="shared" si="16"/>
        <v>0</v>
      </c>
      <c r="BH295" s="203">
        <f t="shared" si="17"/>
        <v>0</v>
      </c>
      <c r="BI295" s="203">
        <f t="shared" si="18"/>
        <v>0</v>
      </c>
      <c r="BJ295" s="19" t="s">
        <v>82</v>
      </c>
      <c r="BK295" s="203">
        <f t="shared" si="19"/>
        <v>0</v>
      </c>
      <c r="BL295" s="19" t="s">
        <v>205</v>
      </c>
      <c r="BM295" s="202" t="s">
        <v>1429</v>
      </c>
    </row>
    <row r="296" spans="1:65" s="2" customFormat="1" ht="16.5" customHeight="1">
      <c r="A296" s="36"/>
      <c r="B296" s="37"/>
      <c r="C296" s="190" t="s">
        <v>805</v>
      </c>
      <c r="D296" s="190" t="s">
        <v>140</v>
      </c>
      <c r="E296" s="191" t="s">
        <v>1430</v>
      </c>
      <c r="F296" s="192" t="s">
        <v>1431</v>
      </c>
      <c r="G296" s="193" t="s">
        <v>239</v>
      </c>
      <c r="H296" s="194">
        <v>1</v>
      </c>
      <c r="I296" s="195"/>
      <c r="J296" s="196">
        <f t="shared" si="10"/>
        <v>0</v>
      </c>
      <c r="K296" s="197"/>
      <c r="L296" s="41"/>
      <c r="M296" s="198" t="s">
        <v>19</v>
      </c>
      <c r="N296" s="199" t="s">
        <v>45</v>
      </c>
      <c r="O296" s="66"/>
      <c r="P296" s="200">
        <f t="shared" si="11"/>
        <v>0</v>
      </c>
      <c r="Q296" s="200">
        <v>2.4000000000000001E-4</v>
      </c>
      <c r="R296" s="200">
        <f t="shared" si="12"/>
        <v>2.4000000000000001E-4</v>
      </c>
      <c r="S296" s="200">
        <v>0</v>
      </c>
      <c r="T296" s="201">
        <f t="shared" si="13"/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2" t="s">
        <v>205</v>
      </c>
      <c r="AT296" s="202" t="s">
        <v>140</v>
      </c>
      <c r="AU296" s="202" t="s">
        <v>84</v>
      </c>
      <c r="AY296" s="19" t="s">
        <v>138</v>
      </c>
      <c r="BE296" s="203">
        <f t="shared" si="14"/>
        <v>0</v>
      </c>
      <c r="BF296" s="203">
        <f t="shared" si="15"/>
        <v>0</v>
      </c>
      <c r="BG296" s="203">
        <f t="shared" si="16"/>
        <v>0</v>
      </c>
      <c r="BH296" s="203">
        <f t="shared" si="17"/>
        <v>0</v>
      </c>
      <c r="BI296" s="203">
        <f t="shared" si="18"/>
        <v>0</v>
      </c>
      <c r="BJ296" s="19" t="s">
        <v>82</v>
      </c>
      <c r="BK296" s="203">
        <f t="shared" si="19"/>
        <v>0</v>
      </c>
      <c r="BL296" s="19" t="s">
        <v>205</v>
      </c>
      <c r="BM296" s="202" t="s">
        <v>1432</v>
      </c>
    </row>
    <row r="297" spans="1:65" s="2" customFormat="1" ht="16.5" customHeight="1">
      <c r="A297" s="36"/>
      <c r="B297" s="37"/>
      <c r="C297" s="190" t="s">
        <v>810</v>
      </c>
      <c r="D297" s="190" t="s">
        <v>140</v>
      </c>
      <c r="E297" s="191" t="s">
        <v>1433</v>
      </c>
      <c r="F297" s="192" t="s">
        <v>1434</v>
      </c>
      <c r="G297" s="193" t="s">
        <v>239</v>
      </c>
      <c r="H297" s="194">
        <v>1</v>
      </c>
      <c r="I297" s="195"/>
      <c r="J297" s="196">
        <f t="shared" si="10"/>
        <v>0</v>
      </c>
      <c r="K297" s="197"/>
      <c r="L297" s="41"/>
      <c r="M297" s="198" t="s">
        <v>19</v>
      </c>
      <c r="N297" s="199" t="s">
        <v>45</v>
      </c>
      <c r="O297" s="66"/>
      <c r="P297" s="200">
        <f t="shared" si="11"/>
        <v>0</v>
      </c>
      <c r="Q297" s="200">
        <v>2.7999999999999998E-4</v>
      </c>
      <c r="R297" s="200">
        <f t="shared" si="12"/>
        <v>2.7999999999999998E-4</v>
      </c>
      <c r="S297" s="200">
        <v>0</v>
      </c>
      <c r="T297" s="201">
        <f t="shared" si="13"/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02" t="s">
        <v>205</v>
      </c>
      <c r="AT297" s="202" t="s">
        <v>140</v>
      </c>
      <c r="AU297" s="202" t="s">
        <v>84</v>
      </c>
      <c r="AY297" s="19" t="s">
        <v>138</v>
      </c>
      <c r="BE297" s="203">
        <f t="shared" si="14"/>
        <v>0</v>
      </c>
      <c r="BF297" s="203">
        <f t="shared" si="15"/>
        <v>0</v>
      </c>
      <c r="BG297" s="203">
        <f t="shared" si="16"/>
        <v>0</v>
      </c>
      <c r="BH297" s="203">
        <f t="shared" si="17"/>
        <v>0</v>
      </c>
      <c r="BI297" s="203">
        <f t="shared" si="18"/>
        <v>0</v>
      </c>
      <c r="BJ297" s="19" t="s">
        <v>82</v>
      </c>
      <c r="BK297" s="203">
        <f t="shared" si="19"/>
        <v>0</v>
      </c>
      <c r="BL297" s="19" t="s">
        <v>205</v>
      </c>
      <c r="BM297" s="202" t="s">
        <v>1435</v>
      </c>
    </row>
    <row r="298" spans="1:65" s="12" customFormat="1" ht="22.9" customHeight="1">
      <c r="B298" s="174"/>
      <c r="C298" s="175"/>
      <c r="D298" s="176" t="s">
        <v>73</v>
      </c>
      <c r="E298" s="188" t="s">
        <v>1436</v>
      </c>
      <c r="F298" s="188" t="s">
        <v>1437</v>
      </c>
      <c r="G298" s="175"/>
      <c r="H298" s="175"/>
      <c r="I298" s="178"/>
      <c r="J298" s="189">
        <f>BK298</f>
        <v>0</v>
      </c>
      <c r="K298" s="175"/>
      <c r="L298" s="180"/>
      <c r="M298" s="181"/>
      <c r="N298" s="182"/>
      <c r="O298" s="182"/>
      <c r="P298" s="183">
        <f>P299</f>
        <v>0</v>
      </c>
      <c r="Q298" s="182"/>
      <c r="R298" s="183">
        <f>R299</f>
        <v>2.5190000000000001E-2</v>
      </c>
      <c r="S298" s="182"/>
      <c r="T298" s="184">
        <f>T299</f>
        <v>0</v>
      </c>
      <c r="AR298" s="185" t="s">
        <v>84</v>
      </c>
      <c r="AT298" s="186" t="s">
        <v>73</v>
      </c>
      <c r="AU298" s="186" t="s">
        <v>82</v>
      </c>
      <c r="AY298" s="185" t="s">
        <v>138</v>
      </c>
      <c r="BK298" s="187">
        <f>BK299</f>
        <v>0</v>
      </c>
    </row>
    <row r="299" spans="1:65" s="2" customFormat="1" ht="21.75" customHeight="1">
      <c r="A299" s="36"/>
      <c r="B299" s="37"/>
      <c r="C299" s="190" t="s">
        <v>814</v>
      </c>
      <c r="D299" s="190" t="s">
        <v>140</v>
      </c>
      <c r="E299" s="191" t="s">
        <v>1438</v>
      </c>
      <c r="F299" s="192" t="s">
        <v>1439</v>
      </c>
      <c r="G299" s="193" t="s">
        <v>489</v>
      </c>
      <c r="H299" s="194">
        <v>1</v>
      </c>
      <c r="I299" s="195"/>
      <c r="J299" s="196">
        <f>ROUND(I299*H299,2)</f>
        <v>0</v>
      </c>
      <c r="K299" s="197"/>
      <c r="L299" s="41"/>
      <c r="M299" s="198" t="s">
        <v>19</v>
      </c>
      <c r="N299" s="199" t="s">
        <v>45</v>
      </c>
      <c r="O299" s="66"/>
      <c r="P299" s="200">
        <f>O299*H299</f>
        <v>0</v>
      </c>
      <c r="Q299" s="200">
        <v>2.5190000000000001E-2</v>
      </c>
      <c r="R299" s="200">
        <f>Q299*H299</f>
        <v>2.5190000000000001E-2</v>
      </c>
      <c r="S299" s="200">
        <v>0</v>
      </c>
      <c r="T299" s="201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2" t="s">
        <v>205</v>
      </c>
      <c r="AT299" s="202" t="s">
        <v>140</v>
      </c>
      <c r="AU299" s="202" t="s">
        <v>84</v>
      </c>
      <c r="AY299" s="19" t="s">
        <v>138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19" t="s">
        <v>82</v>
      </c>
      <c r="BK299" s="203">
        <f>ROUND(I299*H299,2)</f>
        <v>0</v>
      </c>
      <c r="BL299" s="19" t="s">
        <v>205</v>
      </c>
      <c r="BM299" s="202" t="s">
        <v>1440</v>
      </c>
    </row>
    <row r="300" spans="1:65" s="12" customFormat="1" ht="22.9" customHeight="1">
      <c r="B300" s="174"/>
      <c r="C300" s="175"/>
      <c r="D300" s="176" t="s">
        <v>73</v>
      </c>
      <c r="E300" s="188" t="s">
        <v>1441</v>
      </c>
      <c r="F300" s="188" t="s">
        <v>1442</v>
      </c>
      <c r="G300" s="175"/>
      <c r="H300" s="175"/>
      <c r="I300" s="178"/>
      <c r="J300" s="189">
        <f>BK300</f>
        <v>0</v>
      </c>
      <c r="K300" s="175"/>
      <c r="L300" s="180"/>
      <c r="M300" s="181"/>
      <c r="N300" s="182"/>
      <c r="O300" s="182"/>
      <c r="P300" s="183">
        <f>SUM(P301:P303)</f>
        <v>0</v>
      </c>
      <c r="Q300" s="182"/>
      <c r="R300" s="183">
        <f>SUM(R301:R303)</f>
        <v>3.0000000000000001E-3</v>
      </c>
      <c r="S300" s="182"/>
      <c r="T300" s="184">
        <f>SUM(T301:T303)</f>
        <v>0</v>
      </c>
      <c r="AR300" s="185" t="s">
        <v>84</v>
      </c>
      <c r="AT300" s="186" t="s">
        <v>73</v>
      </c>
      <c r="AU300" s="186" t="s">
        <v>82</v>
      </c>
      <c r="AY300" s="185" t="s">
        <v>138</v>
      </c>
      <c r="BK300" s="187">
        <f>SUM(BK301:BK303)</f>
        <v>0</v>
      </c>
    </row>
    <row r="301" spans="1:65" s="2" customFormat="1" ht="21.75" customHeight="1">
      <c r="A301" s="36"/>
      <c r="B301" s="37"/>
      <c r="C301" s="190" t="s">
        <v>818</v>
      </c>
      <c r="D301" s="190" t="s">
        <v>140</v>
      </c>
      <c r="E301" s="191" t="s">
        <v>1443</v>
      </c>
      <c r="F301" s="192" t="s">
        <v>1444</v>
      </c>
      <c r="G301" s="193" t="s">
        <v>239</v>
      </c>
      <c r="H301" s="194">
        <v>2</v>
      </c>
      <c r="I301" s="195"/>
      <c r="J301" s="196">
        <f>ROUND(I301*H301,2)</f>
        <v>0</v>
      </c>
      <c r="K301" s="197"/>
      <c r="L301" s="41"/>
      <c r="M301" s="198" t="s">
        <v>19</v>
      </c>
      <c r="N301" s="199" t="s">
        <v>45</v>
      </c>
      <c r="O301" s="66"/>
      <c r="P301" s="200">
        <f>O301*H301</f>
        <v>0</v>
      </c>
      <c r="Q301" s="200">
        <v>0</v>
      </c>
      <c r="R301" s="200">
        <f>Q301*H301</f>
        <v>0</v>
      </c>
      <c r="S301" s="200">
        <v>0</v>
      </c>
      <c r="T301" s="201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2" t="s">
        <v>205</v>
      </c>
      <c r="AT301" s="202" t="s">
        <v>140</v>
      </c>
      <c r="AU301" s="202" t="s">
        <v>84</v>
      </c>
      <c r="AY301" s="19" t="s">
        <v>138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19" t="s">
        <v>82</v>
      </c>
      <c r="BK301" s="203">
        <f>ROUND(I301*H301,2)</f>
        <v>0</v>
      </c>
      <c r="BL301" s="19" t="s">
        <v>205</v>
      </c>
      <c r="BM301" s="202" t="s">
        <v>1445</v>
      </c>
    </row>
    <row r="302" spans="1:65" s="2" customFormat="1" ht="16.5" customHeight="1">
      <c r="A302" s="36"/>
      <c r="B302" s="37"/>
      <c r="C302" s="190" t="s">
        <v>822</v>
      </c>
      <c r="D302" s="190" t="s">
        <v>140</v>
      </c>
      <c r="E302" s="191" t="s">
        <v>1446</v>
      </c>
      <c r="F302" s="192" t="s">
        <v>1447</v>
      </c>
      <c r="G302" s="193" t="s">
        <v>239</v>
      </c>
      <c r="H302" s="194">
        <v>2</v>
      </c>
      <c r="I302" s="195"/>
      <c r="J302" s="196">
        <f>ROUND(I302*H302,2)</f>
        <v>0</v>
      </c>
      <c r="K302" s="197"/>
      <c r="L302" s="41"/>
      <c r="M302" s="198" t="s">
        <v>19</v>
      </c>
      <c r="N302" s="199" t="s">
        <v>45</v>
      </c>
      <c r="O302" s="66"/>
      <c r="P302" s="200">
        <f>O302*H302</f>
        <v>0</v>
      </c>
      <c r="Q302" s="200">
        <v>0</v>
      </c>
      <c r="R302" s="200">
        <f>Q302*H302</f>
        <v>0</v>
      </c>
      <c r="S302" s="200">
        <v>0</v>
      </c>
      <c r="T302" s="201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2" t="s">
        <v>205</v>
      </c>
      <c r="AT302" s="202" t="s">
        <v>140</v>
      </c>
      <c r="AU302" s="202" t="s">
        <v>84</v>
      </c>
      <c r="AY302" s="19" t="s">
        <v>138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19" t="s">
        <v>82</v>
      </c>
      <c r="BK302" s="203">
        <f>ROUND(I302*H302,2)</f>
        <v>0</v>
      </c>
      <c r="BL302" s="19" t="s">
        <v>205</v>
      </c>
      <c r="BM302" s="202" t="s">
        <v>1448</v>
      </c>
    </row>
    <row r="303" spans="1:65" s="2" customFormat="1" ht="16.5" customHeight="1">
      <c r="A303" s="36"/>
      <c r="B303" s="37"/>
      <c r="C303" s="227" t="s">
        <v>826</v>
      </c>
      <c r="D303" s="227" t="s">
        <v>173</v>
      </c>
      <c r="E303" s="228" t="s">
        <v>1449</v>
      </c>
      <c r="F303" s="229" t="s">
        <v>1450</v>
      </c>
      <c r="G303" s="230" t="s">
        <v>239</v>
      </c>
      <c r="H303" s="231">
        <v>2</v>
      </c>
      <c r="I303" s="232"/>
      <c r="J303" s="233">
        <f>ROUND(I303*H303,2)</f>
        <v>0</v>
      </c>
      <c r="K303" s="234"/>
      <c r="L303" s="235"/>
      <c r="M303" s="236" t="s">
        <v>19</v>
      </c>
      <c r="N303" s="237" t="s">
        <v>45</v>
      </c>
      <c r="O303" s="66"/>
      <c r="P303" s="200">
        <f>O303*H303</f>
        <v>0</v>
      </c>
      <c r="Q303" s="200">
        <v>1.5E-3</v>
      </c>
      <c r="R303" s="200">
        <f>Q303*H303</f>
        <v>3.0000000000000001E-3</v>
      </c>
      <c r="S303" s="200">
        <v>0</v>
      </c>
      <c r="T303" s="201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2" t="s">
        <v>303</v>
      </c>
      <c r="AT303" s="202" t="s">
        <v>173</v>
      </c>
      <c r="AU303" s="202" t="s">
        <v>84</v>
      </c>
      <c r="AY303" s="19" t="s">
        <v>138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19" t="s">
        <v>82</v>
      </c>
      <c r="BK303" s="203">
        <f>ROUND(I303*H303,2)</f>
        <v>0</v>
      </c>
      <c r="BL303" s="19" t="s">
        <v>205</v>
      </c>
      <c r="BM303" s="202" t="s">
        <v>1451</v>
      </c>
    </row>
    <row r="304" spans="1:65" s="12" customFormat="1" ht="22.9" customHeight="1">
      <c r="B304" s="174"/>
      <c r="C304" s="175"/>
      <c r="D304" s="176" t="s">
        <v>73</v>
      </c>
      <c r="E304" s="188" t="s">
        <v>301</v>
      </c>
      <c r="F304" s="188" t="s">
        <v>302</v>
      </c>
      <c r="G304" s="175"/>
      <c r="H304" s="175"/>
      <c r="I304" s="178"/>
      <c r="J304" s="189">
        <f>BK304</f>
        <v>0</v>
      </c>
      <c r="K304" s="175"/>
      <c r="L304" s="180"/>
      <c r="M304" s="181"/>
      <c r="N304" s="182"/>
      <c r="O304" s="182"/>
      <c r="P304" s="183">
        <f>SUM(P305:P306)</f>
        <v>0</v>
      </c>
      <c r="Q304" s="182"/>
      <c r="R304" s="183">
        <f>SUM(R305:R306)</f>
        <v>0</v>
      </c>
      <c r="S304" s="182"/>
      <c r="T304" s="184">
        <f>SUM(T305:T306)</f>
        <v>4.3823999999999996</v>
      </c>
      <c r="AR304" s="185" t="s">
        <v>84</v>
      </c>
      <c r="AT304" s="186" t="s">
        <v>73</v>
      </c>
      <c r="AU304" s="186" t="s">
        <v>82</v>
      </c>
      <c r="AY304" s="185" t="s">
        <v>138</v>
      </c>
      <c r="BK304" s="187">
        <f>SUM(BK305:BK306)</f>
        <v>0</v>
      </c>
    </row>
    <row r="305" spans="1:65" s="2" customFormat="1" ht="16.5" customHeight="1">
      <c r="A305" s="36"/>
      <c r="B305" s="37"/>
      <c r="C305" s="190" t="s">
        <v>830</v>
      </c>
      <c r="D305" s="190" t="s">
        <v>140</v>
      </c>
      <c r="E305" s="191" t="s">
        <v>1452</v>
      </c>
      <c r="F305" s="192" t="s">
        <v>1453</v>
      </c>
      <c r="G305" s="193" t="s">
        <v>143</v>
      </c>
      <c r="H305" s="194">
        <v>91.3</v>
      </c>
      <c r="I305" s="195"/>
      <c r="J305" s="196">
        <f>ROUND(I305*H305,2)</f>
        <v>0</v>
      </c>
      <c r="K305" s="197"/>
      <c r="L305" s="41"/>
      <c r="M305" s="198" t="s">
        <v>19</v>
      </c>
      <c r="N305" s="199" t="s">
        <v>45</v>
      </c>
      <c r="O305" s="66"/>
      <c r="P305" s="200">
        <f>O305*H305</f>
        <v>0</v>
      </c>
      <c r="Q305" s="200">
        <v>0</v>
      </c>
      <c r="R305" s="200">
        <f>Q305*H305</f>
        <v>0</v>
      </c>
      <c r="S305" s="200">
        <v>1.7999999999999999E-2</v>
      </c>
      <c r="T305" s="201">
        <f>S305*H305</f>
        <v>1.6433999999999997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2" t="s">
        <v>205</v>
      </c>
      <c r="AT305" s="202" t="s">
        <v>140</v>
      </c>
      <c r="AU305" s="202" t="s">
        <v>84</v>
      </c>
      <c r="AY305" s="19" t="s">
        <v>138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19" t="s">
        <v>82</v>
      </c>
      <c r="BK305" s="203">
        <f>ROUND(I305*H305,2)</f>
        <v>0</v>
      </c>
      <c r="BL305" s="19" t="s">
        <v>205</v>
      </c>
      <c r="BM305" s="202" t="s">
        <v>1454</v>
      </c>
    </row>
    <row r="306" spans="1:65" s="2" customFormat="1" ht="16.5" customHeight="1">
      <c r="A306" s="36"/>
      <c r="B306" s="37"/>
      <c r="C306" s="190" t="s">
        <v>835</v>
      </c>
      <c r="D306" s="190" t="s">
        <v>140</v>
      </c>
      <c r="E306" s="191" t="s">
        <v>1455</v>
      </c>
      <c r="F306" s="192" t="s">
        <v>1456</v>
      </c>
      <c r="G306" s="193" t="s">
        <v>143</v>
      </c>
      <c r="H306" s="194">
        <v>91.3</v>
      </c>
      <c r="I306" s="195"/>
      <c r="J306" s="196">
        <f>ROUND(I306*H306,2)</f>
        <v>0</v>
      </c>
      <c r="K306" s="197"/>
      <c r="L306" s="41"/>
      <c r="M306" s="198" t="s">
        <v>19</v>
      </c>
      <c r="N306" s="199" t="s">
        <v>45</v>
      </c>
      <c r="O306" s="66"/>
      <c r="P306" s="200">
        <f>O306*H306</f>
        <v>0</v>
      </c>
      <c r="Q306" s="200">
        <v>0</v>
      </c>
      <c r="R306" s="200">
        <f>Q306*H306</f>
        <v>0</v>
      </c>
      <c r="S306" s="200">
        <v>0.03</v>
      </c>
      <c r="T306" s="201">
        <f>S306*H306</f>
        <v>2.7389999999999999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2" t="s">
        <v>205</v>
      </c>
      <c r="AT306" s="202" t="s">
        <v>140</v>
      </c>
      <c r="AU306" s="202" t="s">
        <v>84</v>
      </c>
      <c r="AY306" s="19" t="s">
        <v>138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9" t="s">
        <v>82</v>
      </c>
      <c r="BK306" s="203">
        <f>ROUND(I306*H306,2)</f>
        <v>0</v>
      </c>
      <c r="BL306" s="19" t="s">
        <v>205</v>
      </c>
      <c r="BM306" s="202" t="s">
        <v>1457</v>
      </c>
    </row>
    <row r="307" spans="1:65" s="12" customFormat="1" ht="22.9" customHeight="1">
      <c r="B307" s="174"/>
      <c r="C307" s="175"/>
      <c r="D307" s="176" t="s">
        <v>73</v>
      </c>
      <c r="E307" s="188" t="s">
        <v>1458</v>
      </c>
      <c r="F307" s="188" t="s">
        <v>1459</v>
      </c>
      <c r="G307" s="175"/>
      <c r="H307" s="175"/>
      <c r="I307" s="178"/>
      <c r="J307" s="189">
        <f>BK307</f>
        <v>0</v>
      </c>
      <c r="K307" s="175"/>
      <c r="L307" s="180"/>
      <c r="M307" s="181"/>
      <c r="N307" s="182"/>
      <c r="O307" s="182"/>
      <c r="P307" s="183">
        <f>SUM(P308:P322)</f>
        <v>0</v>
      </c>
      <c r="Q307" s="182"/>
      <c r="R307" s="183">
        <f>SUM(R308:R322)</f>
        <v>2.4331516</v>
      </c>
      <c r="S307" s="182"/>
      <c r="T307" s="184">
        <f>SUM(T308:T322)</f>
        <v>0</v>
      </c>
      <c r="AR307" s="185" t="s">
        <v>84</v>
      </c>
      <c r="AT307" s="186" t="s">
        <v>73</v>
      </c>
      <c r="AU307" s="186" t="s">
        <v>82</v>
      </c>
      <c r="AY307" s="185" t="s">
        <v>138</v>
      </c>
      <c r="BK307" s="187">
        <f>SUM(BK308:BK322)</f>
        <v>0</v>
      </c>
    </row>
    <row r="308" spans="1:65" s="2" customFormat="1" ht="21.75" customHeight="1">
      <c r="A308" s="36"/>
      <c r="B308" s="37"/>
      <c r="C308" s="190" t="s">
        <v>839</v>
      </c>
      <c r="D308" s="190" t="s">
        <v>140</v>
      </c>
      <c r="E308" s="191" t="s">
        <v>1460</v>
      </c>
      <c r="F308" s="192" t="s">
        <v>1461</v>
      </c>
      <c r="G308" s="193" t="s">
        <v>143</v>
      </c>
      <c r="H308" s="194">
        <v>11.4</v>
      </c>
      <c r="I308" s="195"/>
      <c r="J308" s="196">
        <f>ROUND(I308*H308,2)</f>
        <v>0</v>
      </c>
      <c r="K308" s="197"/>
      <c r="L308" s="41"/>
      <c r="M308" s="198" t="s">
        <v>19</v>
      </c>
      <c r="N308" s="199" t="s">
        <v>45</v>
      </c>
      <c r="O308" s="66"/>
      <c r="P308" s="200">
        <f>O308*H308</f>
        <v>0</v>
      </c>
      <c r="Q308" s="200">
        <v>2.818E-2</v>
      </c>
      <c r="R308" s="200">
        <f>Q308*H308</f>
        <v>0.32125200000000004</v>
      </c>
      <c r="S308" s="200">
        <v>0</v>
      </c>
      <c r="T308" s="201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2" t="s">
        <v>205</v>
      </c>
      <c r="AT308" s="202" t="s">
        <v>140</v>
      </c>
      <c r="AU308" s="202" t="s">
        <v>84</v>
      </c>
      <c r="AY308" s="19" t="s">
        <v>138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9" t="s">
        <v>82</v>
      </c>
      <c r="BK308" s="203">
        <f>ROUND(I308*H308,2)</f>
        <v>0</v>
      </c>
      <c r="BL308" s="19" t="s">
        <v>205</v>
      </c>
      <c r="BM308" s="202" t="s">
        <v>1462</v>
      </c>
    </row>
    <row r="309" spans="1:65" s="13" customFormat="1" ht="11.25">
      <c r="B309" s="204"/>
      <c r="C309" s="205"/>
      <c r="D309" s="206" t="s">
        <v>146</v>
      </c>
      <c r="E309" s="207" t="s">
        <v>19</v>
      </c>
      <c r="F309" s="208" t="s">
        <v>1463</v>
      </c>
      <c r="G309" s="205"/>
      <c r="H309" s="209">
        <v>11.4</v>
      </c>
      <c r="I309" s="210"/>
      <c r="J309" s="205"/>
      <c r="K309" s="205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146</v>
      </c>
      <c r="AU309" s="215" t="s">
        <v>84</v>
      </c>
      <c r="AV309" s="13" t="s">
        <v>84</v>
      </c>
      <c r="AW309" s="13" t="s">
        <v>35</v>
      </c>
      <c r="AX309" s="13" t="s">
        <v>82</v>
      </c>
      <c r="AY309" s="215" t="s">
        <v>138</v>
      </c>
    </row>
    <row r="310" spans="1:65" s="2" customFormat="1" ht="21.75" customHeight="1">
      <c r="A310" s="36"/>
      <c r="B310" s="37"/>
      <c r="C310" s="190" t="s">
        <v>843</v>
      </c>
      <c r="D310" s="190" t="s">
        <v>140</v>
      </c>
      <c r="E310" s="191" t="s">
        <v>1464</v>
      </c>
      <c r="F310" s="192" t="s">
        <v>1465</v>
      </c>
      <c r="G310" s="193" t="s">
        <v>143</v>
      </c>
      <c r="H310" s="194">
        <v>156.02000000000001</v>
      </c>
      <c r="I310" s="195"/>
      <c r="J310" s="196">
        <f>ROUND(I310*H310,2)</f>
        <v>0</v>
      </c>
      <c r="K310" s="197"/>
      <c r="L310" s="41"/>
      <c r="M310" s="198" t="s">
        <v>19</v>
      </c>
      <c r="N310" s="199" t="s">
        <v>45</v>
      </c>
      <c r="O310" s="66"/>
      <c r="P310" s="200">
        <f>O310*H310</f>
        <v>0</v>
      </c>
      <c r="Q310" s="200">
        <v>1.223E-2</v>
      </c>
      <c r="R310" s="200">
        <f>Q310*H310</f>
        <v>1.9081246000000001</v>
      </c>
      <c r="S310" s="200">
        <v>0</v>
      </c>
      <c r="T310" s="201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2" t="s">
        <v>205</v>
      </c>
      <c r="AT310" s="202" t="s">
        <v>140</v>
      </c>
      <c r="AU310" s="202" t="s">
        <v>84</v>
      </c>
      <c r="AY310" s="19" t="s">
        <v>138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19" t="s">
        <v>82</v>
      </c>
      <c r="BK310" s="203">
        <f>ROUND(I310*H310,2)</f>
        <v>0</v>
      </c>
      <c r="BL310" s="19" t="s">
        <v>205</v>
      </c>
      <c r="BM310" s="202" t="s">
        <v>1466</v>
      </c>
    </row>
    <row r="311" spans="1:65" s="13" customFormat="1" ht="11.25">
      <c r="B311" s="204"/>
      <c r="C311" s="205"/>
      <c r="D311" s="206" t="s">
        <v>146</v>
      </c>
      <c r="E311" s="207" t="s">
        <v>19</v>
      </c>
      <c r="F311" s="208" t="s">
        <v>1467</v>
      </c>
      <c r="G311" s="205"/>
      <c r="H311" s="209">
        <v>4.42</v>
      </c>
      <c r="I311" s="210"/>
      <c r="J311" s="205"/>
      <c r="K311" s="205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146</v>
      </c>
      <c r="AU311" s="215" t="s">
        <v>84</v>
      </c>
      <c r="AV311" s="13" t="s">
        <v>84</v>
      </c>
      <c r="AW311" s="13" t="s">
        <v>35</v>
      </c>
      <c r="AX311" s="13" t="s">
        <v>74</v>
      </c>
      <c r="AY311" s="215" t="s">
        <v>138</v>
      </c>
    </row>
    <row r="312" spans="1:65" s="13" customFormat="1" ht="11.25">
      <c r="B312" s="204"/>
      <c r="C312" s="205"/>
      <c r="D312" s="206" t="s">
        <v>146</v>
      </c>
      <c r="E312" s="207" t="s">
        <v>19</v>
      </c>
      <c r="F312" s="208" t="s">
        <v>751</v>
      </c>
      <c r="G312" s="205"/>
      <c r="H312" s="209">
        <v>12</v>
      </c>
      <c r="I312" s="210"/>
      <c r="J312" s="205"/>
      <c r="K312" s="205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146</v>
      </c>
      <c r="AU312" s="215" t="s">
        <v>84</v>
      </c>
      <c r="AV312" s="13" t="s">
        <v>84</v>
      </c>
      <c r="AW312" s="13" t="s">
        <v>35</v>
      </c>
      <c r="AX312" s="13" t="s">
        <v>74</v>
      </c>
      <c r="AY312" s="215" t="s">
        <v>138</v>
      </c>
    </row>
    <row r="313" spans="1:65" s="13" customFormat="1" ht="11.25">
      <c r="B313" s="204"/>
      <c r="C313" s="205"/>
      <c r="D313" s="206" t="s">
        <v>146</v>
      </c>
      <c r="E313" s="207" t="s">
        <v>19</v>
      </c>
      <c r="F313" s="208" t="s">
        <v>1468</v>
      </c>
      <c r="G313" s="205"/>
      <c r="H313" s="209">
        <v>18.8</v>
      </c>
      <c r="I313" s="210"/>
      <c r="J313" s="205"/>
      <c r="K313" s="205"/>
      <c r="L313" s="211"/>
      <c r="M313" s="212"/>
      <c r="N313" s="213"/>
      <c r="O313" s="213"/>
      <c r="P313" s="213"/>
      <c r="Q313" s="213"/>
      <c r="R313" s="213"/>
      <c r="S313" s="213"/>
      <c r="T313" s="214"/>
      <c r="AT313" s="215" t="s">
        <v>146</v>
      </c>
      <c r="AU313" s="215" t="s">
        <v>84</v>
      </c>
      <c r="AV313" s="13" t="s">
        <v>84</v>
      </c>
      <c r="AW313" s="13" t="s">
        <v>35</v>
      </c>
      <c r="AX313" s="13" t="s">
        <v>74</v>
      </c>
      <c r="AY313" s="215" t="s">
        <v>138</v>
      </c>
    </row>
    <row r="314" spans="1:65" s="13" customFormat="1" ht="11.25">
      <c r="B314" s="204"/>
      <c r="C314" s="205"/>
      <c r="D314" s="206" t="s">
        <v>146</v>
      </c>
      <c r="E314" s="207" t="s">
        <v>19</v>
      </c>
      <c r="F314" s="208" t="s">
        <v>1469</v>
      </c>
      <c r="G314" s="205"/>
      <c r="H314" s="209">
        <v>15.04</v>
      </c>
      <c r="I314" s="210"/>
      <c r="J314" s="205"/>
      <c r="K314" s="205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146</v>
      </c>
      <c r="AU314" s="215" t="s">
        <v>84</v>
      </c>
      <c r="AV314" s="13" t="s">
        <v>84</v>
      </c>
      <c r="AW314" s="13" t="s">
        <v>35</v>
      </c>
      <c r="AX314" s="13" t="s">
        <v>74</v>
      </c>
      <c r="AY314" s="215" t="s">
        <v>138</v>
      </c>
    </row>
    <row r="315" spans="1:65" s="13" customFormat="1" ht="11.25">
      <c r="B315" s="204"/>
      <c r="C315" s="205"/>
      <c r="D315" s="206" t="s">
        <v>146</v>
      </c>
      <c r="E315" s="207" t="s">
        <v>19</v>
      </c>
      <c r="F315" s="208" t="s">
        <v>1248</v>
      </c>
      <c r="G315" s="205"/>
      <c r="H315" s="209">
        <v>7.98</v>
      </c>
      <c r="I315" s="210"/>
      <c r="J315" s="205"/>
      <c r="K315" s="205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146</v>
      </c>
      <c r="AU315" s="215" t="s">
        <v>84</v>
      </c>
      <c r="AV315" s="13" t="s">
        <v>84</v>
      </c>
      <c r="AW315" s="13" t="s">
        <v>35</v>
      </c>
      <c r="AX315" s="13" t="s">
        <v>74</v>
      </c>
      <c r="AY315" s="215" t="s">
        <v>138</v>
      </c>
    </row>
    <row r="316" spans="1:65" s="13" customFormat="1" ht="11.25">
      <c r="B316" s="204"/>
      <c r="C316" s="205"/>
      <c r="D316" s="206" t="s">
        <v>146</v>
      </c>
      <c r="E316" s="207" t="s">
        <v>19</v>
      </c>
      <c r="F316" s="208" t="s">
        <v>1249</v>
      </c>
      <c r="G316" s="205"/>
      <c r="H316" s="209">
        <v>2.1</v>
      </c>
      <c r="I316" s="210"/>
      <c r="J316" s="205"/>
      <c r="K316" s="205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146</v>
      </c>
      <c r="AU316" s="215" t="s">
        <v>84</v>
      </c>
      <c r="AV316" s="13" t="s">
        <v>84</v>
      </c>
      <c r="AW316" s="13" t="s">
        <v>35</v>
      </c>
      <c r="AX316" s="13" t="s">
        <v>74</v>
      </c>
      <c r="AY316" s="215" t="s">
        <v>138</v>
      </c>
    </row>
    <row r="317" spans="1:65" s="13" customFormat="1" ht="11.25">
      <c r="B317" s="204"/>
      <c r="C317" s="205"/>
      <c r="D317" s="206" t="s">
        <v>146</v>
      </c>
      <c r="E317" s="207" t="s">
        <v>19</v>
      </c>
      <c r="F317" s="208" t="s">
        <v>1247</v>
      </c>
      <c r="G317" s="205"/>
      <c r="H317" s="209">
        <v>33.28</v>
      </c>
      <c r="I317" s="210"/>
      <c r="J317" s="205"/>
      <c r="K317" s="205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146</v>
      </c>
      <c r="AU317" s="215" t="s">
        <v>84</v>
      </c>
      <c r="AV317" s="13" t="s">
        <v>84</v>
      </c>
      <c r="AW317" s="13" t="s">
        <v>35</v>
      </c>
      <c r="AX317" s="13" t="s">
        <v>74</v>
      </c>
      <c r="AY317" s="215" t="s">
        <v>138</v>
      </c>
    </row>
    <row r="318" spans="1:65" s="13" customFormat="1" ht="11.25">
      <c r="B318" s="204"/>
      <c r="C318" s="205"/>
      <c r="D318" s="206" t="s">
        <v>146</v>
      </c>
      <c r="E318" s="207" t="s">
        <v>19</v>
      </c>
      <c r="F318" s="208" t="s">
        <v>1470</v>
      </c>
      <c r="G318" s="205"/>
      <c r="H318" s="209">
        <v>62.4</v>
      </c>
      <c r="I318" s="210"/>
      <c r="J318" s="205"/>
      <c r="K318" s="205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146</v>
      </c>
      <c r="AU318" s="215" t="s">
        <v>84</v>
      </c>
      <c r="AV318" s="13" t="s">
        <v>84</v>
      </c>
      <c r="AW318" s="13" t="s">
        <v>35</v>
      </c>
      <c r="AX318" s="13" t="s">
        <v>74</v>
      </c>
      <c r="AY318" s="215" t="s">
        <v>138</v>
      </c>
    </row>
    <row r="319" spans="1:65" s="14" customFormat="1" ht="11.25">
      <c r="B319" s="216"/>
      <c r="C319" s="217"/>
      <c r="D319" s="206" t="s">
        <v>146</v>
      </c>
      <c r="E319" s="218" t="s">
        <v>19</v>
      </c>
      <c r="F319" s="219" t="s">
        <v>150</v>
      </c>
      <c r="G319" s="217"/>
      <c r="H319" s="220">
        <v>156.02000000000001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146</v>
      </c>
      <c r="AU319" s="226" t="s">
        <v>84</v>
      </c>
      <c r="AV319" s="14" t="s">
        <v>144</v>
      </c>
      <c r="AW319" s="14" t="s">
        <v>35</v>
      </c>
      <c r="AX319" s="14" t="s">
        <v>82</v>
      </c>
      <c r="AY319" s="226" t="s">
        <v>138</v>
      </c>
    </row>
    <row r="320" spans="1:65" s="2" customFormat="1" ht="21.75" customHeight="1">
      <c r="A320" s="36"/>
      <c r="B320" s="37"/>
      <c r="C320" s="190" t="s">
        <v>847</v>
      </c>
      <c r="D320" s="190" t="s">
        <v>140</v>
      </c>
      <c r="E320" s="191" t="s">
        <v>1471</v>
      </c>
      <c r="F320" s="192" t="s">
        <v>1472</v>
      </c>
      <c r="G320" s="193" t="s">
        <v>143</v>
      </c>
      <c r="H320" s="194">
        <v>16.25</v>
      </c>
      <c r="I320" s="195"/>
      <c r="J320" s="196">
        <f>ROUND(I320*H320,2)</f>
        <v>0</v>
      </c>
      <c r="K320" s="197"/>
      <c r="L320" s="41"/>
      <c r="M320" s="198" t="s">
        <v>19</v>
      </c>
      <c r="N320" s="199" t="s">
        <v>45</v>
      </c>
      <c r="O320" s="66"/>
      <c r="P320" s="200">
        <f>O320*H320</f>
        <v>0</v>
      </c>
      <c r="Q320" s="200">
        <v>1.2540000000000001E-2</v>
      </c>
      <c r="R320" s="200">
        <f>Q320*H320</f>
        <v>0.20377500000000001</v>
      </c>
      <c r="S320" s="200">
        <v>0</v>
      </c>
      <c r="T320" s="201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02" t="s">
        <v>205</v>
      </c>
      <c r="AT320" s="202" t="s">
        <v>140</v>
      </c>
      <c r="AU320" s="202" t="s">
        <v>84</v>
      </c>
      <c r="AY320" s="19" t="s">
        <v>138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19" t="s">
        <v>82</v>
      </c>
      <c r="BK320" s="203">
        <f>ROUND(I320*H320,2)</f>
        <v>0</v>
      </c>
      <c r="BL320" s="19" t="s">
        <v>205</v>
      </c>
      <c r="BM320" s="202" t="s">
        <v>1473</v>
      </c>
    </row>
    <row r="321" spans="1:65" s="13" customFormat="1" ht="11.25">
      <c r="B321" s="204"/>
      <c r="C321" s="205"/>
      <c r="D321" s="206" t="s">
        <v>146</v>
      </c>
      <c r="E321" s="207" t="s">
        <v>19</v>
      </c>
      <c r="F321" s="208" t="s">
        <v>1474</v>
      </c>
      <c r="G321" s="205"/>
      <c r="H321" s="209">
        <v>16.25</v>
      </c>
      <c r="I321" s="210"/>
      <c r="J321" s="205"/>
      <c r="K321" s="205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146</v>
      </c>
      <c r="AU321" s="215" t="s">
        <v>84</v>
      </c>
      <c r="AV321" s="13" t="s">
        <v>84</v>
      </c>
      <c r="AW321" s="13" t="s">
        <v>35</v>
      </c>
      <c r="AX321" s="13" t="s">
        <v>82</v>
      </c>
      <c r="AY321" s="215" t="s">
        <v>138</v>
      </c>
    </row>
    <row r="322" spans="1:65" s="2" customFormat="1" ht="33" customHeight="1">
      <c r="A322" s="36"/>
      <c r="B322" s="37"/>
      <c r="C322" s="190" t="s">
        <v>851</v>
      </c>
      <c r="D322" s="190" t="s">
        <v>140</v>
      </c>
      <c r="E322" s="191" t="s">
        <v>1475</v>
      </c>
      <c r="F322" s="192" t="s">
        <v>1476</v>
      </c>
      <c r="G322" s="193" t="s">
        <v>218</v>
      </c>
      <c r="H322" s="194">
        <v>2.4329999999999998</v>
      </c>
      <c r="I322" s="195"/>
      <c r="J322" s="196">
        <f>ROUND(I322*H322,2)</f>
        <v>0</v>
      </c>
      <c r="K322" s="197"/>
      <c r="L322" s="41"/>
      <c r="M322" s="198" t="s">
        <v>19</v>
      </c>
      <c r="N322" s="199" t="s">
        <v>45</v>
      </c>
      <c r="O322" s="66"/>
      <c r="P322" s="200">
        <f>O322*H322</f>
        <v>0</v>
      </c>
      <c r="Q322" s="200">
        <v>0</v>
      </c>
      <c r="R322" s="200">
        <f>Q322*H322</f>
        <v>0</v>
      </c>
      <c r="S322" s="200">
        <v>0</v>
      </c>
      <c r="T322" s="201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2" t="s">
        <v>205</v>
      </c>
      <c r="AT322" s="202" t="s">
        <v>140</v>
      </c>
      <c r="AU322" s="202" t="s">
        <v>84</v>
      </c>
      <c r="AY322" s="19" t="s">
        <v>138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19" t="s">
        <v>82</v>
      </c>
      <c r="BK322" s="203">
        <f>ROUND(I322*H322,2)</f>
        <v>0</v>
      </c>
      <c r="BL322" s="19" t="s">
        <v>205</v>
      </c>
      <c r="BM322" s="202" t="s">
        <v>1477</v>
      </c>
    </row>
    <row r="323" spans="1:65" s="12" customFormat="1" ht="22.9" customHeight="1">
      <c r="B323" s="174"/>
      <c r="C323" s="175"/>
      <c r="D323" s="176" t="s">
        <v>73</v>
      </c>
      <c r="E323" s="188" t="s">
        <v>761</v>
      </c>
      <c r="F323" s="188" t="s">
        <v>762</v>
      </c>
      <c r="G323" s="175"/>
      <c r="H323" s="175"/>
      <c r="I323" s="178"/>
      <c r="J323" s="189">
        <f>BK323</f>
        <v>0</v>
      </c>
      <c r="K323" s="175"/>
      <c r="L323" s="180"/>
      <c r="M323" s="181"/>
      <c r="N323" s="182"/>
      <c r="O323" s="182"/>
      <c r="P323" s="183">
        <f>SUM(P324:P338)</f>
        <v>0</v>
      </c>
      <c r="Q323" s="182"/>
      <c r="R323" s="183">
        <f>SUM(R324:R338)</f>
        <v>0.18791000000000002</v>
      </c>
      <c r="S323" s="182"/>
      <c r="T323" s="184">
        <f>SUM(T324:T338)</f>
        <v>0.13100000000000001</v>
      </c>
      <c r="AR323" s="185" t="s">
        <v>84</v>
      </c>
      <c r="AT323" s="186" t="s">
        <v>73</v>
      </c>
      <c r="AU323" s="186" t="s">
        <v>82</v>
      </c>
      <c r="AY323" s="185" t="s">
        <v>138</v>
      </c>
      <c r="BK323" s="187">
        <f>SUM(BK324:BK338)</f>
        <v>0</v>
      </c>
    </row>
    <row r="324" spans="1:65" s="2" customFormat="1" ht="21.75" customHeight="1">
      <c r="A324" s="36"/>
      <c r="B324" s="37"/>
      <c r="C324" s="190" t="s">
        <v>855</v>
      </c>
      <c r="D324" s="190" t="s">
        <v>140</v>
      </c>
      <c r="E324" s="191" t="s">
        <v>1478</v>
      </c>
      <c r="F324" s="192" t="s">
        <v>1479</v>
      </c>
      <c r="G324" s="193" t="s">
        <v>239</v>
      </c>
      <c r="H324" s="194">
        <v>11</v>
      </c>
      <c r="I324" s="195"/>
      <c r="J324" s="196">
        <f t="shared" ref="J324:J338" si="20">ROUND(I324*H324,2)</f>
        <v>0</v>
      </c>
      <c r="K324" s="197"/>
      <c r="L324" s="41"/>
      <c r="M324" s="198" t="s">
        <v>19</v>
      </c>
      <c r="N324" s="199" t="s">
        <v>45</v>
      </c>
      <c r="O324" s="66"/>
      <c r="P324" s="200">
        <f t="shared" ref="P324:P338" si="21">O324*H324</f>
        <v>0</v>
      </c>
      <c r="Q324" s="200">
        <v>0</v>
      </c>
      <c r="R324" s="200">
        <f t="shared" ref="R324:R338" si="22">Q324*H324</f>
        <v>0</v>
      </c>
      <c r="S324" s="200">
        <v>0</v>
      </c>
      <c r="T324" s="201">
        <f t="shared" ref="T324:T338" si="23"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2" t="s">
        <v>205</v>
      </c>
      <c r="AT324" s="202" t="s">
        <v>140</v>
      </c>
      <c r="AU324" s="202" t="s">
        <v>84</v>
      </c>
      <c r="AY324" s="19" t="s">
        <v>138</v>
      </c>
      <c r="BE324" s="203">
        <f t="shared" ref="BE324:BE338" si="24">IF(N324="základní",J324,0)</f>
        <v>0</v>
      </c>
      <c r="BF324" s="203">
        <f t="shared" ref="BF324:BF338" si="25">IF(N324="snížená",J324,0)</f>
        <v>0</v>
      </c>
      <c r="BG324" s="203">
        <f t="shared" ref="BG324:BG338" si="26">IF(N324="zákl. přenesená",J324,0)</f>
        <v>0</v>
      </c>
      <c r="BH324" s="203">
        <f t="shared" ref="BH324:BH338" si="27">IF(N324="sníž. přenesená",J324,0)</f>
        <v>0</v>
      </c>
      <c r="BI324" s="203">
        <f t="shared" ref="BI324:BI338" si="28">IF(N324="nulová",J324,0)</f>
        <v>0</v>
      </c>
      <c r="BJ324" s="19" t="s">
        <v>82</v>
      </c>
      <c r="BK324" s="203">
        <f t="shared" ref="BK324:BK338" si="29">ROUND(I324*H324,2)</f>
        <v>0</v>
      </c>
      <c r="BL324" s="19" t="s">
        <v>205</v>
      </c>
      <c r="BM324" s="202" t="s">
        <v>1480</v>
      </c>
    </row>
    <row r="325" spans="1:65" s="2" customFormat="1" ht="16.5" customHeight="1">
      <c r="A325" s="36"/>
      <c r="B325" s="37"/>
      <c r="C325" s="227" t="s">
        <v>859</v>
      </c>
      <c r="D325" s="227" t="s">
        <v>173</v>
      </c>
      <c r="E325" s="228" t="s">
        <v>1481</v>
      </c>
      <c r="F325" s="229" t="s">
        <v>1482</v>
      </c>
      <c r="G325" s="230" t="s">
        <v>239</v>
      </c>
      <c r="H325" s="231">
        <v>5</v>
      </c>
      <c r="I325" s="232"/>
      <c r="J325" s="233">
        <f t="shared" si="20"/>
        <v>0</v>
      </c>
      <c r="K325" s="234"/>
      <c r="L325" s="235"/>
      <c r="M325" s="236" t="s">
        <v>19</v>
      </c>
      <c r="N325" s="237" t="s">
        <v>45</v>
      </c>
      <c r="O325" s="66"/>
      <c r="P325" s="200">
        <f t="shared" si="21"/>
        <v>0</v>
      </c>
      <c r="Q325" s="200">
        <v>1.6E-2</v>
      </c>
      <c r="R325" s="200">
        <f t="shared" si="22"/>
        <v>0.08</v>
      </c>
      <c r="S325" s="200">
        <v>0</v>
      </c>
      <c r="T325" s="201">
        <f t="shared" si="23"/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02" t="s">
        <v>303</v>
      </c>
      <c r="AT325" s="202" t="s">
        <v>173</v>
      </c>
      <c r="AU325" s="202" t="s">
        <v>84</v>
      </c>
      <c r="AY325" s="19" t="s">
        <v>138</v>
      </c>
      <c r="BE325" s="203">
        <f t="shared" si="24"/>
        <v>0</v>
      </c>
      <c r="BF325" s="203">
        <f t="shared" si="25"/>
        <v>0</v>
      </c>
      <c r="BG325" s="203">
        <f t="shared" si="26"/>
        <v>0</v>
      </c>
      <c r="BH325" s="203">
        <f t="shared" si="27"/>
        <v>0</v>
      </c>
      <c r="BI325" s="203">
        <f t="shared" si="28"/>
        <v>0</v>
      </c>
      <c r="BJ325" s="19" t="s">
        <v>82</v>
      </c>
      <c r="BK325" s="203">
        <f t="shared" si="29"/>
        <v>0</v>
      </c>
      <c r="BL325" s="19" t="s">
        <v>205</v>
      </c>
      <c r="BM325" s="202" t="s">
        <v>1483</v>
      </c>
    </row>
    <row r="326" spans="1:65" s="2" customFormat="1" ht="16.5" customHeight="1">
      <c r="A326" s="36"/>
      <c r="B326" s="37"/>
      <c r="C326" s="227" t="s">
        <v>865</v>
      </c>
      <c r="D326" s="227" t="s">
        <v>173</v>
      </c>
      <c r="E326" s="228" t="s">
        <v>1484</v>
      </c>
      <c r="F326" s="229" t="s">
        <v>1485</v>
      </c>
      <c r="G326" s="230" t="s">
        <v>239</v>
      </c>
      <c r="H326" s="231">
        <v>5</v>
      </c>
      <c r="I326" s="232"/>
      <c r="J326" s="233">
        <f t="shared" si="20"/>
        <v>0</v>
      </c>
      <c r="K326" s="234"/>
      <c r="L326" s="235"/>
      <c r="M326" s="236" t="s">
        <v>19</v>
      </c>
      <c r="N326" s="237" t="s">
        <v>45</v>
      </c>
      <c r="O326" s="66"/>
      <c r="P326" s="200">
        <f t="shared" si="21"/>
        <v>0</v>
      </c>
      <c r="Q326" s="200">
        <v>1.2999999999999999E-2</v>
      </c>
      <c r="R326" s="200">
        <f t="shared" si="22"/>
        <v>6.5000000000000002E-2</v>
      </c>
      <c r="S326" s="200">
        <v>0</v>
      </c>
      <c r="T326" s="201">
        <f t="shared" si="23"/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2" t="s">
        <v>303</v>
      </c>
      <c r="AT326" s="202" t="s">
        <v>173</v>
      </c>
      <c r="AU326" s="202" t="s">
        <v>84</v>
      </c>
      <c r="AY326" s="19" t="s">
        <v>138</v>
      </c>
      <c r="BE326" s="203">
        <f t="shared" si="24"/>
        <v>0</v>
      </c>
      <c r="BF326" s="203">
        <f t="shared" si="25"/>
        <v>0</v>
      </c>
      <c r="BG326" s="203">
        <f t="shared" si="26"/>
        <v>0</v>
      </c>
      <c r="BH326" s="203">
        <f t="shared" si="27"/>
        <v>0</v>
      </c>
      <c r="BI326" s="203">
        <f t="shared" si="28"/>
        <v>0</v>
      </c>
      <c r="BJ326" s="19" t="s">
        <v>82</v>
      </c>
      <c r="BK326" s="203">
        <f t="shared" si="29"/>
        <v>0</v>
      </c>
      <c r="BL326" s="19" t="s">
        <v>205</v>
      </c>
      <c r="BM326" s="202" t="s">
        <v>1486</v>
      </c>
    </row>
    <row r="327" spans="1:65" s="2" customFormat="1" ht="16.5" customHeight="1">
      <c r="A327" s="36"/>
      <c r="B327" s="37"/>
      <c r="C327" s="227" t="s">
        <v>869</v>
      </c>
      <c r="D327" s="227" t="s">
        <v>173</v>
      </c>
      <c r="E327" s="228" t="s">
        <v>1487</v>
      </c>
      <c r="F327" s="229" t="s">
        <v>1488</v>
      </c>
      <c r="G327" s="230" t="s">
        <v>239</v>
      </c>
      <c r="H327" s="231">
        <v>1</v>
      </c>
      <c r="I327" s="232"/>
      <c r="J327" s="233">
        <f t="shared" si="20"/>
        <v>0</v>
      </c>
      <c r="K327" s="234"/>
      <c r="L327" s="235"/>
      <c r="M327" s="236" t="s">
        <v>19</v>
      </c>
      <c r="N327" s="237" t="s">
        <v>45</v>
      </c>
      <c r="O327" s="66"/>
      <c r="P327" s="200">
        <f t="shared" si="21"/>
        <v>0</v>
      </c>
      <c r="Q327" s="200">
        <v>1.6E-2</v>
      </c>
      <c r="R327" s="200">
        <f t="shared" si="22"/>
        <v>1.6E-2</v>
      </c>
      <c r="S327" s="200">
        <v>0</v>
      </c>
      <c r="T327" s="201">
        <f t="shared" si="23"/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02" t="s">
        <v>303</v>
      </c>
      <c r="AT327" s="202" t="s">
        <v>173</v>
      </c>
      <c r="AU327" s="202" t="s">
        <v>84</v>
      </c>
      <c r="AY327" s="19" t="s">
        <v>138</v>
      </c>
      <c r="BE327" s="203">
        <f t="shared" si="24"/>
        <v>0</v>
      </c>
      <c r="BF327" s="203">
        <f t="shared" si="25"/>
        <v>0</v>
      </c>
      <c r="BG327" s="203">
        <f t="shared" si="26"/>
        <v>0</v>
      </c>
      <c r="BH327" s="203">
        <f t="shared" si="27"/>
        <v>0</v>
      </c>
      <c r="BI327" s="203">
        <f t="shared" si="28"/>
        <v>0</v>
      </c>
      <c r="BJ327" s="19" t="s">
        <v>82</v>
      </c>
      <c r="BK327" s="203">
        <f t="shared" si="29"/>
        <v>0</v>
      </c>
      <c r="BL327" s="19" t="s">
        <v>205</v>
      </c>
      <c r="BM327" s="202" t="s">
        <v>1489</v>
      </c>
    </row>
    <row r="328" spans="1:65" s="2" customFormat="1" ht="16.5" customHeight="1">
      <c r="A328" s="36"/>
      <c r="B328" s="37"/>
      <c r="C328" s="190" t="s">
        <v>873</v>
      </c>
      <c r="D328" s="190" t="s">
        <v>140</v>
      </c>
      <c r="E328" s="191" t="s">
        <v>1490</v>
      </c>
      <c r="F328" s="192" t="s">
        <v>1491</v>
      </c>
      <c r="G328" s="193" t="s">
        <v>239</v>
      </c>
      <c r="H328" s="194">
        <v>11</v>
      </c>
      <c r="I328" s="195"/>
      <c r="J328" s="196">
        <f t="shared" si="20"/>
        <v>0</v>
      </c>
      <c r="K328" s="197"/>
      <c r="L328" s="41"/>
      <c r="M328" s="198" t="s">
        <v>19</v>
      </c>
      <c r="N328" s="199" t="s">
        <v>45</v>
      </c>
      <c r="O328" s="66"/>
      <c r="P328" s="200">
        <f t="shared" si="21"/>
        <v>0</v>
      </c>
      <c r="Q328" s="200">
        <v>0</v>
      </c>
      <c r="R328" s="200">
        <f t="shared" si="22"/>
        <v>0</v>
      </c>
      <c r="S328" s="200">
        <v>0</v>
      </c>
      <c r="T328" s="201">
        <f t="shared" si="23"/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02" t="s">
        <v>205</v>
      </c>
      <c r="AT328" s="202" t="s">
        <v>140</v>
      </c>
      <c r="AU328" s="202" t="s">
        <v>84</v>
      </c>
      <c r="AY328" s="19" t="s">
        <v>138</v>
      </c>
      <c r="BE328" s="203">
        <f t="shared" si="24"/>
        <v>0</v>
      </c>
      <c r="BF328" s="203">
        <f t="shared" si="25"/>
        <v>0</v>
      </c>
      <c r="BG328" s="203">
        <f t="shared" si="26"/>
        <v>0</v>
      </c>
      <c r="BH328" s="203">
        <f t="shared" si="27"/>
        <v>0</v>
      </c>
      <c r="BI328" s="203">
        <f t="shared" si="28"/>
        <v>0</v>
      </c>
      <c r="BJ328" s="19" t="s">
        <v>82</v>
      </c>
      <c r="BK328" s="203">
        <f t="shared" si="29"/>
        <v>0</v>
      </c>
      <c r="BL328" s="19" t="s">
        <v>205</v>
      </c>
      <c r="BM328" s="202" t="s">
        <v>1492</v>
      </c>
    </row>
    <row r="329" spans="1:65" s="2" customFormat="1" ht="16.5" customHeight="1">
      <c r="A329" s="36"/>
      <c r="B329" s="37"/>
      <c r="C329" s="190" t="s">
        <v>879</v>
      </c>
      <c r="D329" s="190" t="s">
        <v>140</v>
      </c>
      <c r="E329" s="191" t="s">
        <v>1493</v>
      </c>
      <c r="F329" s="192" t="s">
        <v>1494</v>
      </c>
      <c r="G329" s="193" t="s">
        <v>239</v>
      </c>
      <c r="H329" s="194">
        <v>11</v>
      </c>
      <c r="I329" s="195"/>
      <c r="J329" s="196">
        <f t="shared" si="20"/>
        <v>0</v>
      </c>
      <c r="K329" s="197"/>
      <c r="L329" s="41"/>
      <c r="M329" s="198" t="s">
        <v>19</v>
      </c>
      <c r="N329" s="199" t="s">
        <v>45</v>
      </c>
      <c r="O329" s="66"/>
      <c r="P329" s="200">
        <f t="shared" si="21"/>
        <v>0</v>
      </c>
      <c r="Q329" s="200">
        <v>0</v>
      </c>
      <c r="R329" s="200">
        <f t="shared" si="22"/>
        <v>0</v>
      </c>
      <c r="S329" s="200">
        <v>0</v>
      </c>
      <c r="T329" s="201">
        <f t="shared" si="23"/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02" t="s">
        <v>205</v>
      </c>
      <c r="AT329" s="202" t="s">
        <v>140</v>
      </c>
      <c r="AU329" s="202" t="s">
        <v>84</v>
      </c>
      <c r="AY329" s="19" t="s">
        <v>138</v>
      </c>
      <c r="BE329" s="203">
        <f t="shared" si="24"/>
        <v>0</v>
      </c>
      <c r="BF329" s="203">
        <f t="shared" si="25"/>
        <v>0</v>
      </c>
      <c r="BG329" s="203">
        <f t="shared" si="26"/>
        <v>0</v>
      </c>
      <c r="BH329" s="203">
        <f t="shared" si="27"/>
        <v>0</v>
      </c>
      <c r="BI329" s="203">
        <f t="shared" si="28"/>
        <v>0</v>
      </c>
      <c r="BJ329" s="19" t="s">
        <v>82</v>
      </c>
      <c r="BK329" s="203">
        <f t="shared" si="29"/>
        <v>0</v>
      </c>
      <c r="BL329" s="19" t="s">
        <v>205</v>
      </c>
      <c r="BM329" s="202" t="s">
        <v>1495</v>
      </c>
    </row>
    <row r="330" spans="1:65" s="2" customFormat="1" ht="16.5" customHeight="1">
      <c r="A330" s="36"/>
      <c r="B330" s="37"/>
      <c r="C330" s="227" t="s">
        <v>883</v>
      </c>
      <c r="D330" s="227" t="s">
        <v>173</v>
      </c>
      <c r="E330" s="228" t="s">
        <v>1496</v>
      </c>
      <c r="F330" s="229" t="s">
        <v>1497</v>
      </c>
      <c r="G330" s="230" t="s">
        <v>239</v>
      </c>
      <c r="H330" s="231">
        <v>11</v>
      </c>
      <c r="I330" s="232"/>
      <c r="J330" s="233">
        <f t="shared" si="20"/>
        <v>0</v>
      </c>
      <c r="K330" s="234"/>
      <c r="L330" s="235"/>
      <c r="M330" s="236" t="s">
        <v>19</v>
      </c>
      <c r="N330" s="237" t="s">
        <v>45</v>
      </c>
      <c r="O330" s="66"/>
      <c r="P330" s="200">
        <f t="shared" si="21"/>
        <v>0</v>
      </c>
      <c r="Q330" s="200">
        <v>1.1999999999999999E-3</v>
      </c>
      <c r="R330" s="200">
        <f t="shared" si="22"/>
        <v>1.3199999999999998E-2</v>
      </c>
      <c r="S330" s="200">
        <v>0</v>
      </c>
      <c r="T330" s="201">
        <f t="shared" si="23"/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2" t="s">
        <v>303</v>
      </c>
      <c r="AT330" s="202" t="s">
        <v>173</v>
      </c>
      <c r="AU330" s="202" t="s">
        <v>84</v>
      </c>
      <c r="AY330" s="19" t="s">
        <v>138</v>
      </c>
      <c r="BE330" s="203">
        <f t="shared" si="24"/>
        <v>0</v>
      </c>
      <c r="BF330" s="203">
        <f t="shared" si="25"/>
        <v>0</v>
      </c>
      <c r="BG330" s="203">
        <f t="shared" si="26"/>
        <v>0</v>
      </c>
      <c r="BH330" s="203">
        <f t="shared" si="27"/>
        <v>0</v>
      </c>
      <c r="BI330" s="203">
        <f t="shared" si="28"/>
        <v>0</v>
      </c>
      <c r="BJ330" s="19" t="s">
        <v>82</v>
      </c>
      <c r="BK330" s="203">
        <f t="shared" si="29"/>
        <v>0</v>
      </c>
      <c r="BL330" s="19" t="s">
        <v>205</v>
      </c>
      <c r="BM330" s="202" t="s">
        <v>1498</v>
      </c>
    </row>
    <row r="331" spans="1:65" s="2" customFormat="1" ht="16.5" customHeight="1">
      <c r="A331" s="36"/>
      <c r="B331" s="37"/>
      <c r="C331" s="227" t="s">
        <v>887</v>
      </c>
      <c r="D331" s="227" t="s">
        <v>173</v>
      </c>
      <c r="E331" s="228" t="s">
        <v>1499</v>
      </c>
      <c r="F331" s="229" t="s">
        <v>1500</v>
      </c>
      <c r="G331" s="230" t="s">
        <v>239</v>
      </c>
      <c r="H331" s="231">
        <v>11</v>
      </c>
      <c r="I331" s="232"/>
      <c r="J331" s="233">
        <f t="shared" si="20"/>
        <v>0</v>
      </c>
      <c r="K331" s="234"/>
      <c r="L331" s="235"/>
      <c r="M331" s="236" t="s">
        <v>19</v>
      </c>
      <c r="N331" s="237" t="s">
        <v>45</v>
      </c>
      <c r="O331" s="66"/>
      <c r="P331" s="200">
        <f t="shared" si="21"/>
        <v>0</v>
      </c>
      <c r="Q331" s="200">
        <v>1.4999999999999999E-4</v>
      </c>
      <c r="R331" s="200">
        <f t="shared" si="22"/>
        <v>1.6499999999999998E-3</v>
      </c>
      <c r="S331" s="200">
        <v>0</v>
      </c>
      <c r="T331" s="201">
        <f t="shared" si="23"/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02" t="s">
        <v>303</v>
      </c>
      <c r="AT331" s="202" t="s">
        <v>173</v>
      </c>
      <c r="AU331" s="202" t="s">
        <v>84</v>
      </c>
      <c r="AY331" s="19" t="s">
        <v>138</v>
      </c>
      <c r="BE331" s="203">
        <f t="shared" si="24"/>
        <v>0</v>
      </c>
      <c r="BF331" s="203">
        <f t="shared" si="25"/>
        <v>0</v>
      </c>
      <c r="BG331" s="203">
        <f t="shared" si="26"/>
        <v>0</v>
      </c>
      <c r="BH331" s="203">
        <f t="shared" si="27"/>
        <v>0</v>
      </c>
      <c r="BI331" s="203">
        <f t="shared" si="28"/>
        <v>0</v>
      </c>
      <c r="BJ331" s="19" t="s">
        <v>82</v>
      </c>
      <c r="BK331" s="203">
        <f t="shared" si="29"/>
        <v>0</v>
      </c>
      <c r="BL331" s="19" t="s">
        <v>205</v>
      </c>
      <c r="BM331" s="202" t="s">
        <v>1501</v>
      </c>
    </row>
    <row r="332" spans="1:65" s="2" customFormat="1" ht="16.5" customHeight="1">
      <c r="A332" s="36"/>
      <c r="B332" s="37"/>
      <c r="C332" s="190" t="s">
        <v>889</v>
      </c>
      <c r="D332" s="190" t="s">
        <v>140</v>
      </c>
      <c r="E332" s="191" t="s">
        <v>1502</v>
      </c>
      <c r="F332" s="192" t="s">
        <v>1503</v>
      </c>
      <c r="G332" s="193" t="s">
        <v>239</v>
      </c>
      <c r="H332" s="194">
        <v>11</v>
      </c>
      <c r="I332" s="195"/>
      <c r="J332" s="196">
        <f t="shared" si="20"/>
        <v>0</v>
      </c>
      <c r="K332" s="197"/>
      <c r="L332" s="41"/>
      <c r="M332" s="198" t="s">
        <v>19</v>
      </c>
      <c r="N332" s="199" t="s">
        <v>45</v>
      </c>
      <c r="O332" s="66"/>
      <c r="P332" s="200">
        <f t="shared" si="21"/>
        <v>0</v>
      </c>
      <c r="Q332" s="200">
        <v>0</v>
      </c>
      <c r="R332" s="200">
        <f t="shared" si="22"/>
        <v>0</v>
      </c>
      <c r="S332" s="200">
        <v>0</v>
      </c>
      <c r="T332" s="201">
        <f t="shared" si="23"/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02" t="s">
        <v>205</v>
      </c>
      <c r="AT332" s="202" t="s">
        <v>140</v>
      </c>
      <c r="AU332" s="202" t="s">
        <v>84</v>
      </c>
      <c r="AY332" s="19" t="s">
        <v>138</v>
      </c>
      <c r="BE332" s="203">
        <f t="shared" si="24"/>
        <v>0</v>
      </c>
      <c r="BF332" s="203">
        <f t="shared" si="25"/>
        <v>0</v>
      </c>
      <c r="BG332" s="203">
        <f t="shared" si="26"/>
        <v>0</v>
      </c>
      <c r="BH332" s="203">
        <f t="shared" si="27"/>
        <v>0</v>
      </c>
      <c r="BI332" s="203">
        <f t="shared" si="28"/>
        <v>0</v>
      </c>
      <c r="BJ332" s="19" t="s">
        <v>82</v>
      </c>
      <c r="BK332" s="203">
        <f t="shared" si="29"/>
        <v>0</v>
      </c>
      <c r="BL332" s="19" t="s">
        <v>205</v>
      </c>
      <c r="BM332" s="202" t="s">
        <v>1504</v>
      </c>
    </row>
    <row r="333" spans="1:65" s="2" customFormat="1" ht="16.5" customHeight="1">
      <c r="A333" s="36"/>
      <c r="B333" s="37"/>
      <c r="C333" s="227" t="s">
        <v>893</v>
      </c>
      <c r="D333" s="227" t="s">
        <v>173</v>
      </c>
      <c r="E333" s="228" t="s">
        <v>1505</v>
      </c>
      <c r="F333" s="229" t="s">
        <v>1506</v>
      </c>
      <c r="G333" s="230" t="s">
        <v>239</v>
      </c>
      <c r="H333" s="231">
        <v>6</v>
      </c>
      <c r="I333" s="232"/>
      <c r="J333" s="233">
        <f t="shared" si="20"/>
        <v>0</v>
      </c>
      <c r="K333" s="234"/>
      <c r="L333" s="235"/>
      <c r="M333" s="236" t="s">
        <v>19</v>
      </c>
      <c r="N333" s="237" t="s">
        <v>45</v>
      </c>
      <c r="O333" s="66"/>
      <c r="P333" s="200">
        <f t="shared" si="21"/>
        <v>0</v>
      </c>
      <c r="Q333" s="200">
        <v>1.23E-3</v>
      </c>
      <c r="R333" s="200">
        <f t="shared" si="22"/>
        <v>7.3799999999999994E-3</v>
      </c>
      <c r="S333" s="200">
        <v>0</v>
      </c>
      <c r="T333" s="201">
        <f t="shared" si="23"/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02" t="s">
        <v>303</v>
      </c>
      <c r="AT333" s="202" t="s">
        <v>173</v>
      </c>
      <c r="AU333" s="202" t="s">
        <v>84</v>
      </c>
      <c r="AY333" s="19" t="s">
        <v>138</v>
      </c>
      <c r="BE333" s="203">
        <f t="shared" si="24"/>
        <v>0</v>
      </c>
      <c r="BF333" s="203">
        <f t="shared" si="25"/>
        <v>0</v>
      </c>
      <c r="BG333" s="203">
        <f t="shared" si="26"/>
        <v>0</v>
      </c>
      <c r="BH333" s="203">
        <f t="shared" si="27"/>
        <v>0</v>
      </c>
      <c r="BI333" s="203">
        <f t="shared" si="28"/>
        <v>0</v>
      </c>
      <c r="BJ333" s="19" t="s">
        <v>82</v>
      </c>
      <c r="BK333" s="203">
        <f t="shared" si="29"/>
        <v>0</v>
      </c>
      <c r="BL333" s="19" t="s">
        <v>205</v>
      </c>
      <c r="BM333" s="202" t="s">
        <v>1507</v>
      </c>
    </row>
    <row r="334" spans="1:65" s="2" customFormat="1" ht="16.5" customHeight="1">
      <c r="A334" s="36"/>
      <c r="B334" s="37"/>
      <c r="C334" s="227" t="s">
        <v>897</v>
      </c>
      <c r="D334" s="227" t="s">
        <v>173</v>
      </c>
      <c r="E334" s="228" t="s">
        <v>1508</v>
      </c>
      <c r="F334" s="229" t="s">
        <v>1509</v>
      </c>
      <c r="G334" s="230" t="s">
        <v>239</v>
      </c>
      <c r="H334" s="231">
        <v>5</v>
      </c>
      <c r="I334" s="232"/>
      <c r="J334" s="233">
        <f t="shared" si="20"/>
        <v>0</v>
      </c>
      <c r="K334" s="234"/>
      <c r="L334" s="235"/>
      <c r="M334" s="236" t="s">
        <v>19</v>
      </c>
      <c r="N334" s="237" t="s">
        <v>45</v>
      </c>
      <c r="O334" s="66"/>
      <c r="P334" s="200">
        <f t="shared" si="21"/>
        <v>0</v>
      </c>
      <c r="Q334" s="200">
        <v>9.2000000000000003E-4</v>
      </c>
      <c r="R334" s="200">
        <f t="shared" si="22"/>
        <v>4.5999999999999999E-3</v>
      </c>
      <c r="S334" s="200">
        <v>0</v>
      </c>
      <c r="T334" s="201">
        <f t="shared" si="23"/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2" t="s">
        <v>303</v>
      </c>
      <c r="AT334" s="202" t="s">
        <v>173</v>
      </c>
      <c r="AU334" s="202" t="s">
        <v>84</v>
      </c>
      <c r="AY334" s="19" t="s">
        <v>138</v>
      </c>
      <c r="BE334" s="203">
        <f t="shared" si="24"/>
        <v>0</v>
      </c>
      <c r="BF334" s="203">
        <f t="shared" si="25"/>
        <v>0</v>
      </c>
      <c r="BG334" s="203">
        <f t="shared" si="26"/>
        <v>0</v>
      </c>
      <c r="BH334" s="203">
        <f t="shared" si="27"/>
        <v>0</v>
      </c>
      <c r="BI334" s="203">
        <f t="shared" si="28"/>
        <v>0</v>
      </c>
      <c r="BJ334" s="19" t="s">
        <v>82</v>
      </c>
      <c r="BK334" s="203">
        <f t="shared" si="29"/>
        <v>0</v>
      </c>
      <c r="BL334" s="19" t="s">
        <v>205</v>
      </c>
      <c r="BM334" s="202" t="s">
        <v>1510</v>
      </c>
    </row>
    <row r="335" spans="1:65" s="2" customFormat="1" ht="16.5" customHeight="1">
      <c r="A335" s="36"/>
      <c r="B335" s="37"/>
      <c r="C335" s="190" t="s">
        <v>901</v>
      </c>
      <c r="D335" s="190" t="s">
        <v>140</v>
      </c>
      <c r="E335" s="191" t="s">
        <v>1511</v>
      </c>
      <c r="F335" s="192" t="s">
        <v>1512</v>
      </c>
      <c r="G335" s="193" t="s">
        <v>239</v>
      </c>
      <c r="H335" s="194">
        <v>1</v>
      </c>
      <c r="I335" s="195"/>
      <c r="J335" s="196">
        <f t="shared" si="20"/>
        <v>0</v>
      </c>
      <c r="K335" s="197"/>
      <c r="L335" s="41"/>
      <c r="M335" s="198" t="s">
        <v>19</v>
      </c>
      <c r="N335" s="199" t="s">
        <v>45</v>
      </c>
      <c r="O335" s="66"/>
      <c r="P335" s="200">
        <f t="shared" si="21"/>
        <v>0</v>
      </c>
      <c r="Q335" s="200">
        <v>0</v>
      </c>
      <c r="R335" s="200">
        <f t="shared" si="22"/>
        <v>0</v>
      </c>
      <c r="S335" s="200">
        <v>0</v>
      </c>
      <c r="T335" s="201">
        <f t="shared" si="23"/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02" t="s">
        <v>205</v>
      </c>
      <c r="AT335" s="202" t="s">
        <v>140</v>
      </c>
      <c r="AU335" s="202" t="s">
        <v>84</v>
      </c>
      <c r="AY335" s="19" t="s">
        <v>138</v>
      </c>
      <c r="BE335" s="203">
        <f t="shared" si="24"/>
        <v>0</v>
      </c>
      <c r="BF335" s="203">
        <f t="shared" si="25"/>
        <v>0</v>
      </c>
      <c r="BG335" s="203">
        <f t="shared" si="26"/>
        <v>0</v>
      </c>
      <c r="BH335" s="203">
        <f t="shared" si="27"/>
        <v>0</v>
      </c>
      <c r="BI335" s="203">
        <f t="shared" si="28"/>
        <v>0</v>
      </c>
      <c r="BJ335" s="19" t="s">
        <v>82</v>
      </c>
      <c r="BK335" s="203">
        <f t="shared" si="29"/>
        <v>0</v>
      </c>
      <c r="BL335" s="19" t="s">
        <v>205</v>
      </c>
      <c r="BM335" s="202" t="s">
        <v>1513</v>
      </c>
    </row>
    <row r="336" spans="1:65" s="2" customFormat="1" ht="16.5" customHeight="1">
      <c r="A336" s="36"/>
      <c r="B336" s="37"/>
      <c r="C336" s="190" t="s">
        <v>905</v>
      </c>
      <c r="D336" s="190" t="s">
        <v>140</v>
      </c>
      <c r="E336" s="191" t="s">
        <v>1514</v>
      </c>
      <c r="F336" s="192" t="s">
        <v>1515</v>
      </c>
      <c r="G336" s="193" t="s">
        <v>239</v>
      </c>
      <c r="H336" s="194">
        <v>1</v>
      </c>
      <c r="I336" s="195"/>
      <c r="J336" s="196">
        <f t="shared" si="20"/>
        <v>0</v>
      </c>
      <c r="K336" s="197"/>
      <c r="L336" s="41"/>
      <c r="M336" s="198" t="s">
        <v>19</v>
      </c>
      <c r="N336" s="199" t="s">
        <v>45</v>
      </c>
      <c r="O336" s="66"/>
      <c r="P336" s="200">
        <f t="shared" si="21"/>
        <v>0</v>
      </c>
      <c r="Q336" s="200">
        <v>8.0000000000000007E-5</v>
      </c>
      <c r="R336" s="200">
        <f t="shared" si="22"/>
        <v>8.0000000000000007E-5</v>
      </c>
      <c r="S336" s="200">
        <v>0</v>
      </c>
      <c r="T336" s="201">
        <f t="shared" si="23"/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02" t="s">
        <v>205</v>
      </c>
      <c r="AT336" s="202" t="s">
        <v>140</v>
      </c>
      <c r="AU336" s="202" t="s">
        <v>84</v>
      </c>
      <c r="AY336" s="19" t="s">
        <v>138</v>
      </c>
      <c r="BE336" s="203">
        <f t="shared" si="24"/>
        <v>0</v>
      </c>
      <c r="BF336" s="203">
        <f t="shared" si="25"/>
        <v>0</v>
      </c>
      <c r="BG336" s="203">
        <f t="shared" si="26"/>
        <v>0</v>
      </c>
      <c r="BH336" s="203">
        <f t="shared" si="27"/>
        <v>0</v>
      </c>
      <c r="BI336" s="203">
        <f t="shared" si="28"/>
        <v>0</v>
      </c>
      <c r="BJ336" s="19" t="s">
        <v>82</v>
      </c>
      <c r="BK336" s="203">
        <f t="shared" si="29"/>
        <v>0</v>
      </c>
      <c r="BL336" s="19" t="s">
        <v>205</v>
      </c>
      <c r="BM336" s="202" t="s">
        <v>1516</v>
      </c>
    </row>
    <row r="337" spans="1:65" s="2" customFormat="1" ht="16.5" customHeight="1">
      <c r="A337" s="36"/>
      <c r="B337" s="37"/>
      <c r="C337" s="190" t="s">
        <v>912</v>
      </c>
      <c r="D337" s="190" t="s">
        <v>140</v>
      </c>
      <c r="E337" s="191" t="s">
        <v>1517</v>
      </c>
      <c r="F337" s="192" t="s">
        <v>1518</v>
      </c>
      <c r="G337" s="193" t="s">
        <v>239</v>
      </c>
      <c r="H337" s="194">
        <v>1</v>
      </c>
      <c r="I337" s="195"/>
      <c r="J337" s="196">
        <f t="shared" si="20"/>
        <v>0</v>
      </c>
      <c r="K337" s="197"/>
      <c r="L337" s="41"/>
      <c r="M337" s="198" t="s">
        <v>19</v>
      </c>
      <c r="N337" s="199" t="s">
        <v>45</v>
      </c>
      <c r="O337" s="66"/>
      <c r="P337" s="200">
        <f t="shared" si="21"/>
        <v>0</v>
      </c>
      <c r="Q337" s="200">
        <v>0</v>
      </c>
      <c r="R337" s="200">
        <f t="shared" si="22"/>
        <v>0</v>
      </c>
      <c r="S337" s="200">
        <v>0.13100000000000001</v>
      </c>
      <c r="T337" s="201">
        <f t="shared" si="23"/>
        <v>0.13100000000000001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02" t="s">
        <v>205</v>
      </c>
      <c r="AT337" s="202" t="s">
        <v>140</v>
      </c>
      <c r="AU337" s="202" t="s">
        <v>84</v>
      </c>
      <c r="AY337" s="19" t="s">
        <v>138</v>
      </c>
      <c r="BE337" s="203">
        <f t="shared" si="24"/>
        <v>0</v>
      </c>
      <c r="BF337" s="203">
        <f t="shared" si="25"/>
        <v>0</v>
      </c>
      <c r="BG337" s="203">
        <f t="shared" si="26"/>
        <v>0</v>
      </c>
      <c r="BH337" s="203">
        <f t="shared" si="27"/>
        <v>0</v>
      </c>
      <c r="BI337" s="203">
        <f t="shared" si="28"/>
        <v>0</v>
      </c>
      <c r="BJ337" s="19" t="s">
        <v>82</v>
      </c>
      <c r="BK337" s="203">
        <f t="shared" si="29"/>
        <v>0</v>
      </c>
      <c r="BL337" s="19" t="s">
        <v>205</v>
      </c>
      <c r="BM337" s="202" t="s">
        <v>1519</v>
      </c>
    </row>
    <row r="338" spans="1:65" s="2" customFormat="1" ht="21.75" customHeight="1">
      <c r="A338" s="36"/>
      <c r="B338" s="37"/>
      <c r="C338" s="190" t="s">
        <v>1520</v>
      </c>
      <c r="D338" s="190" t="s">
        <v>140</v>
      </c>
      <c r="E338" s="191" t="s">
        <v>1521</v>
      </c>
      <c r="F338" s="192" t="s">
        <v>1522</v>
      </c>
      <c r="G338" s="193" t="s">
        <v>218</v>
      </c>
      <c r="H338" s="194">
        <v>0.188</v>
      </c>
      <c r="I338" s="195"/>
      <c r="J338" s="196">
        <f t="shared" si="20"/>
        <v>0</v>
      </c>
      <c r="K338" s="197"/>
      <c r="L338" s="41"/>
      <c r="M338" s="198" t="s">
        <v>19</v>
      </c>
      <c r="N338" s="199" t="s">
        <v>45</v>
      </c>
      <c r="O338" s="66"/>
      <c r="P338" s="200">
        <f t="shared" si="21"/>
        <v>0</v>
      </c>
      <c r="Q338" s="200">
        <v>0</v>
      </c>
      <c r="R338" s="200">
        <f t="shared" si="22"/>
        <v>0</v>
      </c>
      <c r="S338" s="200">
        <v>0</v>
      </c>
      <c r="T338" s="201">
        <f t="shared" si="23"/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02" t="s">
        <v>205</v>
      </c>
      <c r="AT338" s="202" t="s">
        <v>140</v>
      </c>
      <c r="AU338" s="202" t="s">
        <v>84</v>
      </c>
      <c r="AY338" s="19" t="s">
        <v>138</v>
      </c>
      <c r="BE338" s="203">
        <f t="shared" si="24"/>
        <v>0</v>
      </c>
      <c r="BF338" s="203">
        <f t="shared" si="25"/>
        <v>0</v>
      </c>
      <c r="BG338" s="203">
        <f t="shared" si="26"/>
        <v>0</v>
      </c>
      <c r="BH338" s="203">
        <f t="shared" si="27"/>
        <v>0</v>
      </c>
      <c r="BI338" s="203">
        <f t="shared" si="28"/>
        <v>0</v>
      </c>
      <c r="BJ338" s="19" t="s">
        <v>82</v>
      </c>
      <c r="BK338" s="203">
        <f t="shared" si="29"/>
        <v>0</v>
      </c>
      <c r="BL338" s="19" t="s">
        <v>205</v>
      </c>
      <c r="BM338" s="202" t="s">
        <v>1523</v>
      </c>
    </row>
    <row r="339" spans="1:65" s="12" customFormat="1" ht="22.9" customHeight="1">
      <c r="B339" s="174"/>
      <c r="C339" s="175"/>
      <c r="D339" s="176" t="s">
        <v>73</v>
      </c>
      <c r="E339" s="188" t="s">
        <v>1524</v>
      </c>
      <c r="F339" s="188" t="s">
        <v>1525</v>
      </c>
      <c r="G339" s="175"/>
      <c r="H339" s="175"/>
      <c r="I339" s="178"/>
      <c r="J339" s="189">
        <f>BK339</f>
        <v>0</v>
      </c>
      <c r="K339" s="175"/>
      <c r="L339" s="180"/>
      <c r="M339" s="181"/>
      <c r="N339" s="182"/>
      <c r="O339" s="182"/>
      <c r="P339" s="183">
        <f>SUM(P340:P379)</f>
        <v>0</v>
      </c>
      <c r="Q339" s="182"/>
      <c r="R339" s="183">
        <f>SUM(R340:R379)</f>
        <v>9.5252797000000005</v>
      </c>
      <c r="S339" s="182"/>
      <c r="T339" s="184">
        <f>SUM(T340:T379)</f>
        <v>9.6109147000000004</v>
      </c>
      <c r="AR339" s="185" t="s">
        <v>84</v>
      </c>
      <c r="AT339" s="186" t="s">
        <v>73</v>
      </c>
      <c r="AU339" s="186" t="s">
        <v>82</v>
      </c>
      <c r="AY339" s="185" t="s">
        <v>138</v>
      </c>
      <c r="BK339" s="187">
        <f>SUM(BK340:BK379)</f>
        <v>0</v>
      </c>
    </row>
    <row r="340" spans="1:65" s="2" customFormat="1" ht="16.5" customHeight="1">
      <c r="A340" s="36"/>
      <c r="B340" s="37"/>
      <c r="C340" s="190" t="s">
        <v>1526</v>
      </c>
      <c r="D340" s="190" t="s">
        <v>140</v>
      </c>
      <c r="E340" s="191" t="s">
        <v>1527</v>
      </c>
      <c r="F340" s="192" t="s">
        <v>1528</v>
      </c>
      <c r="G340" s="193" t="s">
        <v>143</v>
      </c>
      <c r="H340" s="194">
        <v>181.27</v>
      </c>
      <c r="I340" s="195"/>
      <c r="J340" s="196">
        <f>ROUND(I340*H340,2)</f>
        <v>0</v>
      </c>
      <c r="K340" s="197"/>
      <c r="L340" s="41"/>
      <c r="M340" s="198" t="s">
        <v>19</v>
      </c>
      <c r="N340" s="199" t="s">
        <v>45</v>
      </c>
      <c r="O340" s="66"/>
      <c r="P340" s="200">
        <f>O340*H340</f>
        <v>0</v>
      </c>
      <c r="Q340" s="200">
        <v>0</v>
      </c>
      <c r="R340" s="200">
        <f>Q340*H340</f>
        <v>0</v>
      </c>
      <c r="S340" s="200">
        <v>0</v>
      </c>
      <c r="T340" s="201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02" t="s">
        <v>205</v>
      </c>
      <c r="AT340" s="202" t="s">
        <v>140</v>
      </c>
      <c r="AU340" s="202" t="s">
        <v>84</v>
      </c>
      <c r="AY340" s="19" t="s">
        <v>138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19" t="s">
        <v>82</v>
      </c>
      <c r="BK340" s="203">
        <f>ROUND(I340*H340,2)</f>
        <v>0</v>
      </c>
      <c r="BL340" s="19" t="s">
        <v>205</v>
      </c>
      <c r="BM340" s="202" t="s">
        <v>1529</v>
      </c>
    </row>
    <row r="341" spans="1:65" s="2" customFormat="1" ht="21.75" customHeight="1">
      <c r="A341" s="36"/>
      <c r="B341" s="37"/>
      <c r="C341" s="190" t="s">
        <v>1530</v>
      </c>
      <c r="D341" s="190" t="s">
        <v>140</v>
      </c>
      <c r="E341" s="191" t="s">
        <v>1531</v>
      </c>
      <c r="F341" s="192" t="s">
        <v>1532</v>
      </c>
      <c r="G341" s="193" t="s">
        <v>143</v>
      </c>
      <c r="H341" s="194">
        <v>181.27</v>
      </c>
      <c r="I341" s="195"/>
      <c r="J341" s="196">
        <f>ROUND(I341*H341,2)</f>
        <v>0</v>
      </c>
      <c r="K341" s="197"/>
      <c r="L341" s="41"/>
      <c r="M341" s="198" t="s">
        <v>19</v>
      </c>
      <c r="N341" s="199" t="s">
        <v>45</v>
      </c>
      <c r="O341" s="66"/>
      <c r="P341" s="200">
        <f>O341*H341</f>
        <v>0</v>
      </c>
      <c r="Q341" s="200">
        <v>7.4999999999999997E-3</v>
      </c>
      <c r="R341" s="200">
        <f>Q341*H341</f>
        <v>1.3595250000000001</v>
      </c>
      <c r="S341" s="200">
        <v>0</v>
      </c>
      <c r="T341" s="201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2" t="s">
        <v>205</v>
      </c>
      <c r="AT341" s="202" t="s">
        <v>140</v>
      </c>
      <c r="AU341" s="202" t="s">
        <v>84</v>
      </c>
      <c r="AY341" s="19" t="s">
        <v>138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19" t="s">
        <v>82</v>
      </c>
      <c r="BK341" s="203">
        <f>ROUND(I341*H341,2)</f>
        <v>0</v>
      </c>
      <c r="BL341" s="19" t="s">
        <v>205</v>
      </c>
      <c r="BM341" s="202" t="s">
        <v>1533</v>
      </c>
    </row>
    <row r="342" spans="1:65" s="2" customFormat="1" ht="16.5" customHeight="1">
      <c r="A342" s="36"/>
      <c r="B342" s="37"/>
      <c r="C342" s="190" t="s">
        <v>1534</v>
      </c>
      <c r="D342" s="190" t="s">
        <v>140</v>
      </c>
      <c r="E342" s="191" t="s">
        <v>1535</v>
      </c>
      <c r="F342" s="192" t="s">
        <v>1536</v>
      </c>
      <c r="G342" s="193" t="s">
        <v>157</v>
      </c>
      <c r="H342" s="194">
        <v>181.27</v>
      </c>
      <c r="I342" s="195"/>
      <c r="J342" s="196">
        <f>ROUND(I342*H342,2)</f>
        <v>0</v>
      </c>
      <c r="K342" s="197"/>
      <c r="L342" s="41"/>
      <c r="M342" s="198" t="s">
        <v>19</v>
      </c>
      <c r="N342" s="199" t="s">
        <v>45</v>
      </c>
      <c r="O342" s="66"/>
      <c r="P342" s="200">
        <f>O342*H342</f>
        <v>0</v>
      </c>
      <c r="Q342" s="200">
        <v>0</v>
      </c>
      <c r="R342" s="200">
        <f>Q342*H342</f>
        <v>0</v>
      </c>
      <c r="S342" s="200">
        <v>1.174E-2</v>
      </c>
      <c r="T342" s="201">
        <f>S342*H342</f>
        <v>2.1281098000000003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02" t="s">
        <v>205</v>
      </c>
      <c r="AT342" s="202" t="s">
        <v>140</v>
      </c>
      <c r="AU342" s="202" t="s">
        <v>84</v>
      </c>
      <c r="AY342" s="19" t="s">
        <v>138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19" t="s">
        <v>82</v>
      </c>
      <c r="BK342" s="203">
        <f>ROUND(I342*H342,2)</f>
        <v>0</v>
      </c>
      <c r="BL342" s="19" t="s">
        <v>205</v>
      </c>
      <c r="BM342" s="202" t="s">
        <v>1537</v>
      </c>
    </row>
    <row r="343" spans="1:65" s="2" customFormat="1" ht="16.5" customHeight="1">
      <c r="A343" s="36"/>
      <c r="B343" s="37"/>
      <c r="C343" s="190" t="s">
        <v>1538</v>
      </c>
      <c r="D343" s="190" t="s">
        <v>140</v>
      </c>
      <c r="E343" s="191" t="s">
        <v>1539</v>
      </c>
      <c r="F343" s="192" t="s">
        <v>1540</v>
      </c>
      <c r="G343" s="193" t="s">
        <v>157</v>
      </c>
      <c r="H343" s="194">
        <v>151.6</v>
      </c>
      <c r="I343" s="195"/>
      <c r="J343" s="196">
        <f>ROUND(I343*H343,2)</f>
        <v>0</v>
      </c>
      <c r="K343" s="197"/>
      <c r="L343" s="41"/>
      <c r="M343" s="198" t="s">
        <v>19</v>
      </c>
      <c r="N343" s="199" t="s">
        <v>45</v>
      </c>
      <c r="O343" s="66"/>
      <c r="P343" s="200">
        <f>O343*H343</f>
        <v>0</v>
      </c>
      <c r="Q343" s="200">
        <v>4.2999999999999999E-4</v>
      </c>
      <c r="R343" s="200">
        <f>Q343*H343</f>
        <v>6.5187999999999996E-2</v>
      </c>
      <c r="S343" s="200">
        <v>0</v>
      </c>
      <c r="T343" s="201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02" t="s">
        <v>205</v>
      </c>
      <c r="AT343" s="202" t="s">
        <v>140</v>
      </c>
      <c r="AU343" s="202" t="s">
        <v>84</v>
      </c>
      <c r="AY343" s="19" t="s">
        <v>138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19" t="s">
        <v>82</v>
      </c>
      <c r="BK343" s="203">
        <f>ROUND(I343*H343,2)</f>
        <v>0</v>
      </c>
      <c r="BL343" s="19" t="s">
        <v>205</v>
      </c>
      <c r="BM343" s="202" t="s">
        <v>1541</v>
      </c>
    </row>
    <row r="344" spans="1:65" s="13" customFormat="1" ht="11.25">
      <c r="B344" s="204"/>
      <c r="C344" s="205"/>
      <c r="D344" s="206" t="s">
        <v>146</v>
      </c>
      <c r="E344" s="207" t="s">
        <v>19</v>
      </c>
      <c r="F344" s="208" t="s">
        <v>1232</v>
      </c>
      <c r="G344" s="205"/>
      <c r="H344" s="209">
        <v>9.4</v>
      </c>
      <c r="I344" s="210"/>
      <c r="J344" s="205"/>
      <c r="K344" s="205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146</v>
      </c>
      <c r="AU344" s="215" t="s">
        <v>84</v>
      </c>
      <c r="AV344" s="13" t="s">
        <v>84</v>
      </c>
      <c r="AW344" s="13" t="s">
        <v>35</v>
      </c>
      <c r="AX344" s="13" t="s">
        <v>74</v>
      </c>
      <c r="AY344" s="215" t="s">
        <v>138</v>
      </c>
    </row>
    <row r="345" spans="1:65" s="13" customFormat="1" ht="11.25">
      <c r="B345" s="204"/>
      <c r="C345" s="205"/>
      <c r="D345" s="206" t="s">
        <v>146</v>
      </c>
      <c r="E345" s="207" t="s">
        <v>19</v>
      </c>
      <c r="F345" s="208" t="s">
        <v>1233</v>
      </c>
      <c r="G345" s="205"/>
      <c r="H345" s="209">
        <v>14</v>
      </c>
      <c r="I345" s="210"/>
      <c r="J345" s="205"/>
      <c r="K345" s="205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146</v>
      </c>
      <c r="AU345" s="215" t="s">
        <v>84</v>
      </c>
      <c r="AV345" s="13" t="s">
        <v>84</v>
      </c>
      <c r="AW345" s="13" t="s">
        <v>35</v>
      </c>
      <c r="AX345" s="13" t="s">
        <v>74</v>
      </c>
      <c r="AY345" s="215" t="s">
        <v>138</v>
      </c>
    </row>
    <row r="346" spans="1:65" s="13" customFormat="1" ht="11.25">
      <c r="B346" s="204"/>
      <c r="C346" s="205"/>
      <c r="D346" s="206" t="s">
        <v>146</v>
      </c>
      <c r="E346" s="207" t="s">
        <v>19</v>
      </c>
      <c r="F346" s="208" t="s">
        <v>1234</v>
      </c>
      <c r="G346" s="205"/>
      <c r="H346" s="209">
        <v>30.2</v>
      </c>
      <c r="I346" s="210"/>
      <c r="J346" s="205"/>
      <c r="K346" s="205"/>
      <c r="L346" s="211"/>
      <c r="M346" s="212"/>
      <c r="N346" s="213"/>
      <c r="O346" s="213"/>
      <c r="P346" s="213"/>
      <c r="Q346" s="213"/>
      <c r="R346" s="213"/>
      <c r="S346" s="213"/>
      <c r="T346" s="214"/>
      <c r="AT346" s="215" t="s">
        <v>146</v>
      </c>
      <c r="AU346" s="215" t="s">
        <v>84</v>
      </c>
      <c r="AV346" s="13" t="s">
        <v>84</v>
      </c>
      <c r="AW346" s="13" t="s">
        <v>35</v>
      </c>
      <c r="AX346" s="13" t="s">
        <v>74</v>
      </c>
      <c r="AY346" s="215" t="s">
        <v>138</v>
      </c>
    </row>
    <row r="347" spans="1:65" s="13" customFormat="1" ht="11.25">
      <c r="B347" s="204"/>
      <c r="C347" s="205"/>
      <c r="D347" s="206" t="s">
        <v>146</v>
      </c>
      <c r="E347" s="207" t="s">
        <v>19</v>
      </c>
      <c r="F347" s="208" t="s">
        <v>1235</v>
      </c>
      <c r="G347" s="205"/>
      <c r="H347" s="209">
        <v>7.2</v>
      </c>
      <c r="I347" s="210"/>
      <c r="J347" s="205"/>
      <c r="K347" s="205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146</v>
      </c>
      <c r="AU347" s="215" t="s">
        <v>84</v>
      </c>
      <c r="AV347" s="13" t="s">
        <v>84</v>
      </c>
      <c r="AW347" s="13" t="s">
        <v>35</v>
      </c>
      <c r="AX347" s="13" t="s">
        <v>74</v>
      </c>
      <c r="AY347" s="215" t="s">
        <v>138</v>
      </c>
    </row>
    <row r="348" spans="1:65" s="13" customFormat="1" ht="11.25">
      <c r="B348" s="204"/>
      <c r="C348" s="205"/>
      <c r="D348" s="206" t="s">
        <v>146</v>
      </c>
      <c r="E348" s="207" t="s">
        <v>19</v>
      </c>
      <c r="F348" s="208" t="s">
        <v>1237</v>
      </c>
      <c r="G348" s="205"/>
      <c r="H348" s="209">
        <v>17.399999999999999</v>
      </c>
      <c r="I348" s="210"/>
      <c r="J348" s="205"/>
      <c r="K348" s="205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146</v>
      </c>
      <c r="AU348" s="215" t="s">
        <v>84</v>
      </c>
      <c r="AV348" s="13" t="s">
        <v>84</v>
      </c>
      <c r="AW348" s="13" t="s">
        <v>35</v>
      </c>
      <c r="AX348" s="13" t="s">
        <v>74</v>
      </c>
      <c r="AY348" s="215" t="s">
        <v>138</v>
      </c>
    </row>
    <row r="349" spans="1:65" s="13" customFormat="1" ht="11.25">
      <c r="B349" s="204"/>
      <c r="C349" s="205"/>
      <c r="D349" s="206" t="s">
        <v>146</v>
      </c>
      <c r="E349" s="207" t="s">
        <v>19</v>
      </c>
      <c r="F349" s="208" t="s">
        <v>1238</v>
      </c>
      <c r="G349" s="205"/>
      <c r="H349" s="209">
        <v>21.8</v>
      </c>
      <c r="I349" s="210"/>
      <c r="J349" s="205"/>
      <c r="K349" s="205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146</v>
      </c>
      <c r="AU349" s="215" t="s">
        <v>84</v>
      </c>
      <c r="AV349" s="13" t="s">
        <v>84</v>
      </c>
      <c r="AW349" s="13" t="s">
        <v>35</v>
      </c>
      <c r="AX349" s="13" t="s">
        <v>74</v>
      </c>
      <c r="AY349" s="215" t="s">
        <v>138</v>
      </c>
    </row>
    <row r="350" spans="1:65" s="13" customFormat="1" ht="11.25">
      <c r="B350" s="204"/>
      <c r="C350" s="205"/>
      <c r="D350" s="206" t="s">
        <v>146</v>
      </c>
      <c r="E350" s="207" t="s">
        <v>19</v>
      </c>
      <c r="F350" s="208" t="s">
        <v>1239</v>
      </c>
      <c r="G350" s="205"/>
      <c r="H350" s="209">
        <v>33.6</v>
      </c>
      <c r="I350" s="210"/>
      <c r="J350" s="205"/>
      <c r="K350" s="205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146</v>
      </c>
      <c r="AU350" s="215" t="s">
        <v>84</v>
      </c>
      <c r="AV350" s="13" t="s">
        <v>84</v>
      </c>
      <c r="AW350" s="13" t="s">
        <v>35</v>
      </c>
      <c r="AX350" s="13" t="s">
        <v>74</v>
      </c>
      <c r="AY350" s="215" t="s">
        <v>138</v>
      </c>
    </row>
    <row r="351" spans="1:65" s="13" customFormat="1" ht="11.25">
      <c r="B351" s="204"/>
      <c r="C351" s="205"/>
      <c r="D351" s="206" t="s">
        <v>146</v>
      </c>
      <c r="E351" s="207" t="s">
        <v>19</v>
      </c>
      <c r="F351" s="208" t="s">
        <v>1240</v>
      </c>
      <c r="G351" s="205"/>
      <c r="H351" s="209">
        <v>11.8</v>
      </c>
      <c r="I351" s="210"/>
      <c r="J351" s="205"/>
      <c r="K351" s="205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146</v>
      </c>
      <c r="AU351" s="215" t="s">
        <v>84</v>
      </c>
      <c r="AV351" s="13" t="s">
        <v>84</v>
      </c>
      <c r="AW351" s="13" t="s">
        <v>35</v>
      </c>
      <c r="AX351" s="13" t="s">
        <v>74</v>
      </c>
      <c r="AY351" s="215" t="s">
        <v>138</v>
      </c>
    </row>
    <row r="352" spans="1:65" s="13" customFormat="1" ht="11.25">
      <c r="B352" s="204"/>
      <c r="C352" s="205"/>
      <c r="D352" s="206" t="s">
        <v>146</v>
      </c>
      <c r="E352" s="207" t="s">
        <v>19</v>
      </c>
      <c r="F352" s="208" t="s">
        <v>1241</v>
      </c>
      <c r="G352" s="205"/>
      <c r="H352" s="209">
        <v>6.2</v>
      </c>
      <c r="I352" s="210"/>
      <c r="J352" s="205"/>
      <c r="K352" s="205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146</v>
      </c>
      <c r="AU352" s="215" t="s">
        <v>84</v>
      </c>
      <c r="AV352" s="13" t="s">
        <v>84</v>
      </c>
      <c r="AW352" s="13" t="s">
        <v>35</v>
      </c>
      <c r="AX352" s="13" t="s">
        <v>74</v>
      </c>
      <c r="AY352" s="215" t="s">
        <v>138</v>
      </c>
    </row>
    <row r="353" spans="1:65" s="14" customFormat="1" ht="11.25">
      <c r="B353" s="216"/>
      <c r="C353" s="217"/>
      <c r="D353" s="206" t="s">
        <v>146</v>
      </c>
      <c r="E353" s="218" t="s">
        <v>19</v>
      </c>
      <c r="F353" s="219" t="s">
        <v>150</v>
      </c>
      <c r="G353" s="217"/>
      <c r="H353" s="220">
        <v>151.6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146</v>
      </c>
      <c r="AU353" s="226" t="s">
        <v>84</v>
      </c>
      <c r="AV353" s="14" t="s">
        <v>144</v>
      </c>
      <c r="AW353" s="14" t="s">
        <v>35</v>
      </c>
      <c r="AX353" s="14" t="s">
        <v>82</v>
      </c>
      <c r="AY353" s="226" t="s">
        <v>138</v>
      </c>
    </row>
    <row r="354" spans="1:65" s="2" customFormat="1" ht="16.5" customHeight="1">
      <c r="A354" s="36"/>
      <c r="B354" s="37"/>
      <c r="C354" s="227" t="s">
        <v>1542</v>
      </c>
      <c r="D354" s="227" t="s">
        <v>173</v>
      </c>
      <c r="E354" s="228" t="s">
        <v>1543</v>
      </c>
      <c r="F354" s="229" t="s">
        <v>1544</v>
      </c>
      <c r="G354" s="230" t="s">
        <v>239</v>
      </c>
      <c r="H354" s="231">
        <v>555.86599999999999</v>
      </c>
      <c r="I354" s="232"/>
      <c r="J354" s="233">
        <f>ROUND(I354*H354,2)</f>
        <v>0</v>
      </c>
      <c r="K354" s="234"/>
      <c r="L354" s="235"/>
      <c r="M354" s="236" t="s">
        <v>19</v>
      </c>
      <c r="N354" s="237" t="s">
        <v>45</v>
      </c>
      <c r="O354" s="66"/>
      <c r="P354" s="200">
        <f>O354*H354</f>
        <v>0</v>
      </c>
      <c r="Q354" s="200">
        <v>4.4999999999999999E-4</v>
      </c>
      <c r="R354" s="200">
        <f>Q354*H354</f>
        <v>0.25013969999999996</v>
      </c>
      <c r="S354" s="200">
        <v>0</v>
      </c>
      <c r="T354" s="201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02" t="s">
        <v>303</v>
      </c>
      <c r="AT354" s="202" t="s">
        <v>173</v>
      </c>
      <c r="AU354" s="202" t="s">
        <v>84</v>
      </c>
      <c r="AY354" s="19" t="s">
        <v>138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19" t="s">
        <v>82</v>
      </c>
      <c r="BK354" s="203">
        <f>ROUND(I354*H354,2)</f>
        <v>0</v>
      </c>
      <c r="BL354" s="19" t="s">
        <v>205</v>
      </c>
      <c r="BM354" s="202" t="s">
        <v>1545</v>
      </c>
    </row>
    <row r="355" spans="1:65" s="13" customFormat="1" ht="11.25">
      <c r="B355" s="204"/>
      <c r="C355" s="205"/>
      <c r="D355" s="206" t="s">
        <v>146</v>
      </c>
      <c r="E355" s="207" t="s">
        <v>19</v>
      </c>
      <c r="F355" s="208" t="s">
        <v>1546</v>
      </c>
      <c r="G355" s="205"/>
      <c r="H355" s="209">
        <v>505.33300000000003</v>
      </c>
      <c r="I355" s="210"/>
      <c r="J355" s="205"/>
      <c r="K355" s="205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146</v>
      </c>
      <c r="AU355" s="215" t="s">
        <v>84</v>
      </c>
      <c r="AV355" s="13" t="s">
        <v>84</v>
      </c>
      <c r="AW355" s="13" t="s">
        <v>35</v>
      </c>
      <c r="AX355" s="13" t="s">
        <v>82</v>
      </c>
      <c r="AY355" s="215" t="s">
        <v>138</v>
      </c>
    </row>
    <row r="356" spans="1:65" s="13" customFormat="1" ht="11.25">
      <c r="B356" s="204"/>
      <c r="C356" s="205"/>
      <c r="D356" s="206" t="s">
        <v>146</v>
      </c>
      <c r="E356" s="205"/>
      <c r="F356" s="208" t="s">
        <v>1547</v>
      </c>
      <c r="G356" s="205"/>
      <c r="H356" s="209">
        <v>555.86599999999999</v>
      </c>
      <c r="I356" s="210"/>
      <c r="J356" s="205"/>
      <c r="K356" s="205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146</v>
      </c>
      <c r="AU356" s="215" t="s">
        <v>84</v>
      </c>
      <c r="AV356" s="13" t="s">
        <v>84</v>
      </c>
      <c r="AW356" s="13" t="s">
        <v>4</v>
      </c>
      <c r="AX356" s="13" t="s">
        <v>82</v>
      </c>
      <c r="AY356" s="215" t="s">
        <v>138</v>
      </c>
    </row>
    <row r="357" spans="1:65" s="2" customFormat="1" ht="16.5" customHeight="1">
      <c r="A357" s="36"/>
      <c r="B357" s="37"/>
      <c r="C357" s="190" t="s">
        <v>1548</v>
      </c>
      <c r="D357" s="190" t="s">
        <v>140</v>
      </c>
      <c r="E357" s="191" t="s">
        <v>1549</v>
      </c>
      <c r="F357" s="192" t="s">
        <v>1550</v>
      </c>
      <c r="G357" s="193" t="s">
        <v>143</v>
      </c>
      <c r="H357" s="194">
        <v>89.97</v>
      </c>
      <c r="I357" s="195"/>
      <c r="J357" s="196">
        <f>ROUND(I357*H357,2)</f>
        <v>0</v>
      </c>
      <c r="K357" s="197"/>
      <c r="L357" s="41"/>
      <c r="M357" s="198" t="s">
        <v>19</v>
      </c>
      <c r="N357" s="199" t="s">
        <v>45</v>
      </c>
      <c r="O357" s="66"/>
      <c r="P357" s="200">
        <f>O357*H357</f>
        <v>0</v>
      </c>
      <c r="Q357" s="200">
        <v>0</v>
      </c>
      <c r="R357" s="200">
        <f>Q357*H357</f>
        <v>0</v>
      </c>
      <c r="S357" s="200">
        <v>8.3169999999999994E-2</v>
      </c>
      <c r="T357" s="201">
        <f>S357*H357</f>
        <v>7.4828048999999996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2" t="s">
        <v>205</v>
      </c>
      <c r="AT357" s="202" t="s">
        <v>140</v>
      </c>
      <c r="AU357" s="202" t="s">
        <v>84</v>
      </c>
      <c r="AY357" s="19" t="s">
        <v>138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19" t="s">
        <v>82</v>
      </c>
      <c r="BK357" s="203">
        <f>ROUND(I357*H357,2)</f>
        <v>0</v>
      </c>
      <c r="BL357" s="19" t="s">
        <v>205</v>
      </c>
      <c r="BM357" s="202" t="s">
        <v>1551</v>
      </c>
    </row>
    <row r="358" spans="1:65" s="13" customFormat="1" ht="11.25">
      <c r="B358" s="204"/>
      <c r="C358" s="205"/>
      <c r="D358" s="206" t="s">
        <v>146</v>
      </c>
      <c r="E358" s="207" t="s">
        <v>19</v>
      </c>
      <c r="F358" s="208" t="s">
        <v>1221</v>
      </c>
      <c r="G358" s="205"/>
      <c r="H358" s="209">
        <v>4.42</v>
      </c>
      <c r="I358" s="210"/>
      <c r="J358" s="205"/>
      <c r="K358" s="205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146</v>
      </c>
      <c r="AU358" s="215" t="s">
        <v>84</v>
      </c>
      <c r="AV358" s="13" t="s">
        <v>84</v>
      </c>
      <c r="AW358" s="13" t="s">
        <v>35</v>
      </c>
      <c r="AX358" s="13" t="s">
        <v>74</v>
      </c>
      <c r="AY358" s="215" t="s">
        <v>138</v>
      </c>
    </row>
    <row r="359" spans="1:65" s="13" customFormat="1" ht="11.25">
      <c r="B359" s="204"/>
      <c r="C359" s="205"/>
      <c r="D359" s="206" t="s">
        <v>146</v>
      </c>
      <c r="E359" s="207" t="s">
        <v>19</v>
      </c>
      <c r="F359" s="208" t="s">
        <v>1222</v>
      </c>
      <c r="G359" s="205"/>
      <c r="H359" s="209">
        <v>12</v>
      </c>
      <c r="I359" s="210"/>
      <c r="J359" s="205"/>
      <c r="K359" s="205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146</v>
      </c>
      <c r="AU359" s="215" t="s">
        <v>84</v>
      </c>
      <c r="AV359" s="13" t="s">
        <v>84</v>
      </c>
      <c r="AW359" s="13" t="s">
        <v>35</v>
      </c>
      <c r="AX359" s="13" t="s">
        <v>74</v>
      </c>
      <c r="AY359" s="215" t="s">
        <v>138</v>
      </c>
    </row>
    <row r="360" spans="1:65" s="13" customFormat="1" ht="11.25">
      <c r="B360" s="204"/>
      <c r="C360" s="205"/>
      <c r="D360" s="206" t="s">
        <v>146</v>
      </c>
      <c r="E360" s="207" t="s">
        <v>19</v>
      </c>
      <c r="F360" s="208" t="s">
        <v>1223</v>
      </c>
      <c r="G360" s="205"/>
      <c r="H360" s="209">
        <v>56.8</v>
      </c>
      <c r="I360" s="210"/>
      <c r="J360" s="205"/>
      <c r="K360" s="205"/>
      <c r="L360" s="211"/>
      <c r="M360" s="212"/>
      <c r="N360" s="213"/>
      <c r="O360" s="213"/>
      <c r="P360" s="213"/>
      <c r="Q360" s="213"/>
      <c r="R360" s="213"/>
      <c r="S360" s="213"/>
      <c r="T360" s="214"/>
      <c r="AT360" s="215" t="s">
        <v>146</v>
      </c>
      <c r="AU360" s="215" t="s">
        <v>84</v>
      </c>
      <c r="AV360" s="13" t="s">
        <v>84</v>
      </c>
      <c r="AW360" s="13" t="s">
        <v>35</v>
      </c>
      <c r="AX360" s="13" t="s">
        <v>74</v>
      </c>
      <c r="AY360" s="215" t="s">
        <v>138</v>
      </c>
    </row>
    <row r="361" spans="1:65" s="13" customFormat="1" ht="11.25">
      <c r="B361" s="204"/>
      <c r="C361" s="205"/>
      <c r="D361" s="206" t="s">
        <v>146</v>
      </c>
      <c r="E361" s="207" t="s">
        <v>19</v>
      </c>
      <c r="F361" s="208" t="s">
        <v>1224</v>
      </c>
      <c r="G361" s="205"/>
      <c r="H361" s="209">
        <v>1.8</v>
      </c>
      <c r="I361" s="210"/>
      <c r="J361" s="205"/>
      <c r="K361" s="205"/>
      <c r="L361" s="211"/>
      <c r="M361" s="212"/>
      <c r="N361" s="213"/>
      <c r="O361" s="213"/>
      <c r="P361" s="213"/>
      <c r="Q361" s="213"/>
      <c r="R361" s="213"/>
      <c r="S361" s="213"/>
      <c r="T361" s="214"/>
      <c r="AT361" s="215" t="s">
        <v>146</v>
      </c>
      <c r="AU361" s="215" t="s">
        <v>84</v>
      </c>
      <c r="AV361" s="13" t="s">
        <v>84</v>
      </c>
      <c r="AW361" s="13" t="s">
        <v>35</v>
      </c>
      <c r="AX361" s="13" t="s">
        <v>74</v>
      </c>
      <c r="AY361" s="215" t="s">
        <v>138</v>
      </c>
    </row>
    <row r="362" spans="1:65" s="13" customFormat="1" ht="11.25">
      <c r="B362" s="204"/>
      <c r="C362" s="205"/>
      <c r="D362" s="206" t="s">
        <v>146</v>
      </c>
      <c r="E362" s="207" t="s">
        <v>19</v>
      </c>
      <c r="F362" s="208" t="s">
        <v>1225</v>
      </c>
      <c r="G362" s="205"/>
      <c r="H362" s="209">
        <v>14.95</v>
      </c>
      <c r="I362" s="210"/>
      <c r="J362" s="205"/>
      <c r="K362" s="205"/>
      <c r="L362" s="211"/>
      <c r="M362" s="212"/>
      <c r="N362" s="213"/>
      <c r="O362" s="213"/>
      <c r="P362" s="213"/>
      <c r="Q362" s="213"/>
      <c r="R362" s="213"/>
      <c r="S362" s="213"/>
      <c r="T362" s="214"/>
      <c r="AT362" s="215" t="s">
        <v>146</v>
      </c>
      <c r="AU362" s="215" t="s">
        <v>84</v>
      </c>
      <c r="AV362" s="13" t="s">
        <v>84</v>
      </c>
      <c r="AW362" s="13" t="s">
        <v>35</v>
      </c>
      <c r="AX362" s="13" t="s">
        <v>74</v>
      </c>
      <c r="AY362" s="215" t="s">
        <v>138</v>
      </c>
    </row>
    <row r="363" spans="1:65" s="14" customFormat="1" ht="11.25">
      <c r="B363" s="216"/>
      <c r="C363" s="217"/>
      <c r="D363" s="206" t="s">
        <v>146</v>
      </c>
      <c r="E363" s="218" t="s">
        <v>19</v>
      </c>
      <c r="F363" s="219" t="s">
        <v>150</v>
      </c>
      <c r="G363" s="217"/>
      <c r="H363" s="220">
        <v>89.97</v>
      </c>
      <c r="I363" s="221"/>
      <c r="J363" s="217"/>
      <c r="K363" s="217"/>
      <c r="L363" s="222"/>
      <c r="M363" s="223"/>
      <c r="N363" s="224"/>
      <c r="O363" s="224"/>
      <c r="P363" s="224"/>
      <c r="Q363" s="224"/>
      <c r="R363" s="224"/>
      <c r="S363" s="224"/>
      <c r="T363" s="225"/>
      <c r="AT363" s="226" t="s">
        <v>146</v>
      </c>
      <c r="AU363" s="226" t="s">
        <v>84</v>
      </c>
      <c r="AV363" s="14" t="s">
        <v>144</v>
      </c>
      <c r="AW363" s="14" t="s">
        <v>35</v>
      </c>
      <c r="AX363" s="14" t="s">
        <v>82</v>
      </c>
      <c r="AY363" s="226" t="s">
        <v>138</v>
      </c>
    </row>
    <row r="364" spans="1:65" s="2" customFormat="1" ht="21.75" customHeight="1">
      <c r="A364" s="36"/>
      <c r="B364" s="37"/>
      <c r="C364" s="190" t="s">
        <v>1552</v>
      </c>
      <c r="D364" s="190" t="s">
        <v>140</v>
      </c>
      <c r="E364" s="191" t="s">
        <v>1553</v>
      </c>
      <c r="F364" s="192" t="s">
        <v>1554</v>
      </c>
      <c r="G364" s="193" t="s">
        <v>143</v>
      </c>
      <c r="H364" s="194">
        <v>181.27</v>
      </c>
      <c r="I364" s="195"/>
      <c r="J364" s="196">
        <f>ROUND(I364*H364,2)</f>
        <v>0</v>
      </c>
      <c r="K364" s="197"/>
      <c r="L364" s="41"/>
      <c r="M364" s="198" t="s">
        <v>19</v>
      </c>
      <c r="N364" s="199" t="s">
        <v>45</v>
      </c>
      <c r="O364" s="66"/>
      <c r="P364" s="200">
        <f>O364*H364</f>
        <v>0</v>
      </c>
      <c r="Q364" s="200">
        <v>6.3E-3</v>
      </c>
      <c r="R364" s="200">
        <f>Q364*H364</f>
        <v>1.142001</v>
      </c>
      <c r="S364" s="200">
        <v>0</v>
      </c>
      <c r="T364" s="201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2" t="s">
        <v>205</v>
      </c>
      <c r="AT364" s="202" t="s">
        <v>140</v>
      </c>
      <c r="AU364" s="202" t="s">
        <v>84</v>
      </c>
      <c r="AY364" s="19" t="s">
        <v>138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19" t="s">
        <v>82</v>
      </c>
      <c r="BK364" s="203">
        <f>ROUND(I364*H364,2)</f>
        <v>0</v>
      </c>
      <c r="BL364" s="19" t="s">
        <v>205</v>
      </c>
      <c r="BM364" s="202" t="s">
        <v>1555</v>
      </c>
    </row>
    <row r="365" spans="1:65" s="13" customFormat="1" ht="11.25">
      <c r="B365" s="204"/>
      <c r="C365" s="205"/>
      <c r="D365" s="206" t="s">
        <v>146</v>
      </c>
      <c r="E365" s="207" t="s">
        <v>19</v>
      </c>
      <c r="F365" s="208" t="s">
        <v>1221</v>
      </c>
      <c r="G365" s="205"/>
      <c r="H365" s="209">
        <v>4.42</v>
      </c>
      <c r="I365" s="210"/>
      <c r="J365" s="205"/>
      <c r="K365" s="205"/>
      <c r="L365" s="211"/>
      <c r="M365" s="212"/>
      <c r="N365" s="213"/>
      <c r="O365" s="213"/>
      <c r="P365" s="213"/>
      <c r="Q365" s="213"/>
      <c r="R365" s="213"/>
      <c r="S365" s="213"/>
      <c r="T365" s="214"/>
      <c r="AT365" s="215" t="s">
        <v>146</v>
      </c>
      <c r="AU365" s="215" t="s">
        <v>84</v>
      </c>
      <c r="AV365" s="13" t="s">
        <v>84</v>
      </c>
      <c r="AW365" s="13" t="s">
        <v>35</v>
      </c>
      <c r="AX365" s="13" t="s">
        <v>74</v>
      </c>
      <c r="AY365" s="215" t="s">
        <v>138</v>
      </c>
    </row>
    <row r="366" spans="1:65" s="13" customFormat="1" ht="11.25">
      <c r="B366" s="204"/>
      <c r="C366" s="205"/>
      <c r="D366" s="206" t="s">
        <v>146</v>
      </c>
      <c r="E366" s="207" t="s">
        <v>19</v>
      </c>
      <c r="F366" s="208" t="s">
        <v>1222</v>
      </c>
      <c r="G366" s="205"/>
      <c r="H366" s="209">
        <v>12</v>
      </c>
      <c r="I366" s="210"/>
      <c r="J366" s="205"/>
      <c r="K366" s="205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146</v>
      </c>
      <c r="AU366" s="215" t="s">
        <v>84</v>
      </c>
      <c r="AV366" s="13" t="s">
        <v>84</v>
      </c>
      <c r="AW366" s="13" t="s">
        <v>35</v>
      </c>
      <c r="AX366" s="13" t="s">
        <v>74</v>
      </c>
      <c r="AY366" s="215" t="s">
        <v>138</v>
      </c>
    </row>
    <row r="367" spans="1:65" s="13" customFormat="1" ht="11.25">
      <c r="B367" s="204"/>
      <c r="C367" s="205"/>
      <c r="D367" s="206" t="s">
        <v>146</v>
      </c>
      <c r="E367" s="207" t="s">
        <v>19</v>
      </c>
      <c r="F367" s="208" t="s">
        <v>1223</v>
      </c>
      <c r="G367" s="205"/>
      <c r="H367" s="209">
        <v>56.8</v>
      </c>
      <c r="I367" s="210"/>
      <c r="J367" s="205"/>
      <c r="K367" s="205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146</v>
      </c>
      <c r="AU367" s="215" t="s">
        <v>84</v>
      </c>
      <c r="AV367" s="13" t="s">
        <v>84</v>
      </c>
      <c r="AW367" s="13" t="s">
        <v>35</v>
      </c>
      <c r="AX367" s="13" t="s">
        <v>74</v>
      </c>
      <c r="AY367" s="215" t="s">
        <v>138</v>
      </c>
    </row>
    <row r="368" spans="1:65" s="13" customFormat="1" ht="11.25">
      <c r="B368" s="204"/>
      <c r="C368" s="205"/>
      <c r="D368" s="206" t="s">
        <v>146</v>
      </c>
      <c r="E368" s="207" t="s">
        <v>19</v>
      </c>
      <c r="F368" s="208" t="s">
        <v>1224</v>
      </c>
      <c r="G368" s="205"/>
      <c r="H368" s="209">
        <v>1.8</v>
      </c>
      <c r="I368" s="210"/>
      <c r="J368" s="205"/>
      <c r="K368" s="205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146</v>
      </c>
      <c r="AU368" s="215" t="s">
        <v>84</v>
      </c>
      <c r="AV368" s="13" t="s">
        <v>84</v>
      </c>
      <c r="AW368" s="13" t="s">
        <v>35</v>
      </c>
      <c r="AX368" s="13" t="s">
        <v>74</v>
      </c>
      <c r="AY368" s="215" t="s">
        <v>138</v>
      </c>
    </row>
    <row r="369" spans="1:65" s="13" customFormat="1" ht="11.25">
      <c r="B369" s="204"/>
      <c r="C369" s="205"/>
      <c r="D369" s="206" t="s">
        <v>146</v>
      </c>
      <c r="E369" s="207" t="s">
        <v>19</v>
      </c>
      <c r="F369" s="208" t="s">
        <v>1225</v>
      </c>
      <c r="G369" s="205"/>
      <c r="H369" s="209">
        <v>14.95</v>
      </c>
      <c r="I369" s="210"/>
      <c r="J369" s="205"/>
      <c r="K369" s="205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146</v>
      </c>
      <c r="AU369" s="215" t="s">
        <v>84</v>
      </c>
      <c r="AV369" s="13" t="s">
        <v>84</v>
      </c>
      <c r="AW369" s="13" t="s">
        <v>35</v>
      </c>
      <c r="AX369" s="13" t="s">
        <v>74</v>
      </c>
      <c r="AY369" s="215" t="s">
        <v>138</v>
      </c>
    </row>
    <row r="370" spans="1:65" s="13" customFormat="1" ht="11.25">
      <c r="B370" s="204"/>
      <c r="C370" s="205"/>
      <c r="D370" s="206" t="s">
        <v>146</v>
      </c>
      <c r="E370" s="207" t="s">
        <v>19</v>
      </c>
      <c r="F370" s="208" t="s">
        <v>1556</v>
      </c>
      <c r="G370" s="205"/>
      <c r="H370" s="209">
        <v>18.8</v>
      </c>
      <c r="I370" s="210"/>
      <c r="J370" s="205"/>
      <c r="K370" s="205"/>
      <c r="L370" s="211"/>
      <c r="M370" s="212"/>
      <c r="N370" s="213"/>
      <c r="O370" s="213"/>
      <c r="P370" s="213"/>
      <c r="Q370" s="213"/>
      <c r="R370" s="213"/>
      <c r="S370" s="213"/>
      <c r="T370" s="214"/>
      <c r="AT370" s="215" t="s">
        <v>146</v>
      </c>
      <c r="AU370" s="215" t="s">
        <v>84</v>
      </c>
      <c r="AV370" s="13" t="s">
        <v>84</v>
      </c>
      <c r="AW370" s="13" t="s">
        <v>35</v>
      </c>
      <c r="AX370" s="13" t="s">
        <v>74</v>
      </c>
      <c r="AY370" s="215" t="s">
        <v>138</v>
      </c>
    </row>
    <row r="371" spans="1:65" s="13" customFormat="1" ht="11.25">
      <c r="B371" s="204"/>
      <c r="C371" s="205"/>
      <c r="D371" s="206" t="s">
        <v>146</v>
      </c>
      <c r="E371" s="207" t="s">
        <v>19</v>
      </c>
      <c r="F371" s="208" t="s">
        <v>1557</v>
      </c>
      <c r="G371" s="205"/>
      <c r="H371" s="209">
        <v>29.14</v>
      </c>
      <c r="I371" s="210"/>
      <c r="J371" s="205"/>
      <c r="K371" s="205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146</v>
      </c>
      <c r="AU371" s="215" t="s">
        <v>84</v>
      </c>
      <c r="AV371" s="13" t="s">
        <v>84</v>
      </c>
      <c r="AW371" s="13" t="s">
        <v>35</v>
      </c>
      <c r="AX371" s="13" t="s">
        <v>74</v>
      </c>
      <c r="AY371" s="215" t="s">
        <v>138</v>
      </c>
    </row>
    <row r="372" spans="1:65" s="13" customFormat="1" ht="11.25">
      <c r="B372" s="204"/>
      <c r="C372" s="205"/>
      <c r="D372" s="206" t="s">
        <v>146</v>
      </c>
      <c r="E372" s="207" t="s">
        <v>19</v>
      </c>
      <c r="F372" s="208" t="s">
        <v>1558</v>
      </c>
      <c r="G372" s="205"/>
      <c r="H372" s="209">
        <v>33.28</v>
      </c>
      <c r="I372" s="210"/>
      <c r="J372" s="205"/>
      <c r="K372" s="205"/>
      <c r="L372" s="211"/>
      <c r="M372" s="212"/>
      <c r="N372" s="213"/>
      <c r="O372" s="213"/>
      <c r="P372" s="213"/>
      <c r="Q372" s="213"/>
      <c r="R372" s="213"/>
      <c r="S372" s="213"/>
      <c r="T372" s="214"/>
      <c r="AT372" s="215" t="s">
        <v>146</v>
      </c>
      <c r="AU372" s="215" t="s">
        <v>84</v>
      </c>
      <c r="AV372" s="13" t="s">
        <v>84</v>
      </c>
      <c r="AW372" s="13" t="s">
        <v>35</v>
      </c>
      <c r="AX372" s="13" t="s">
        <v>74</v>
      </c>
      <c r="AY372" s="215" t="s">
        <v>138</v>
      </c>
    </row>
    <row r="373" spans="1:65" s="13" customFormat="1" ht="11.25">
      <c r="B373" s="204"/>
      <c r="C373" s="205"/>
      <c r="D373" s="206" t="s">
        <v>146</v>
      </c>
      <c r="E373" s="207" t="s">
        <v>19</v>
      </c>
      <c r="F373" s="208" t="s">
        <v>1559</v>
      </c>
      <c r="G373" s="205"/>
      <c r="H373" s="209">
        <v>7.98</v>
      </c>
      <c r="I373" s="210"/>
      <c r="J373" s="205"/>
      <c r="K373" s="205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146</v>
      </c>
      <c r="AU373" s="215" t="s">
        <v>84</v>
      </c>
      <c r="AV373" s="13" t="s">
        <v>84</v>
      </c>
      <c r="AW373" s="13" t="s">
        <v>35</v>
      </c>
      <c r="AX373" s="13" t="s">
        <v>74</v>
      </c>
      <c r="AY373" s="215" t="s">
        <v>138</v>
      </c>
    </row>
    <row r="374" spans="1:65" s="13" customFormat="1" ht="11.25">
      <c r="B374" s="204"/>
      <c r="C374" s="205"/>
      <c r="D374" s="206" t="s">
        <v>146</v>
      </c>
      <c r="E374" s="207" t="s">
        <v>19</v>
      </c>
      <c r="F374" s="208" t="s">
        <v>1560</v>
      </c>
      <c r="G374" s="205"/>
      <c r="H374" s="209">
        <v>2.1</v>
      </c>
      <c r="I374" s="210"/>
      <c r="J374" s="205"/>
      <c r="K374" s="205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146</v>
      </c>
      <c r="AU374" s="215" t="s">
        <v>84</v>
      </c>
      <c r="AV374" s="13" t="s">
        <v>84</v>
      </c>
      <c r="AW374" s="13" t="s">
        <v>35</v>
      </c>
      <c r="AX374" s="13" t="s">
        <v>74</v>
      </c>
      <c r="AY374" s="215" t="s">
        <v>138</v>
      </c>
    </row>
    <row r="375" spans="1:65" s="14" customFormat="1" ht="11.25">
      <c r="B375" s="216"/>
      <c r="C375" s="217"/>
      <c r="D375" s="206" t="s">
        <v>146</v>
      </c>
      <c r="E375" s="218" t="s">
        <v>19</v>
      </c>
      <c r="F375" s="219" t="s">
        <v>150</v>
      </c>
      <c r="G375" s="217"/>
      <c r="H375" s="220">
        <v>181.26999999999998</v>
      </c>
      <c r="I375" s="221"/>
      <c r="J375" s="217"/>
      <c r="K375" s="217"/>
      <c r="L375" s="222"/>
      <c r="M375" s="223"/>
      <c r="N375" s="224"/>
      <c r="O375" s="224"/>
      <c r="P375" s="224"/>
      <c r="Q375" s="224"/>
      <c r="R375" s="224"/>
      <c r="S375" s="224"/>
      <c r="T375" s="225"/>
      <c r="AT375" s="226" t="s">
        <v>146</v>
      </c>
      <c r="AU375" s="226" t="s">
        <v>84</v>
      </c>
      <c r="AV375" s="14" t="s">
        <v>144</v>
      </c>
      <c r="AW375" s="14" t="s">
        <v>35</v>
      </c>
      <c r="AX375" s="14" t="s">
        <v>82</v>
      </c>
      <c r="AY375" s="226" t="s">
        <v>138</v>
      </c>
    </row>
    <row r="376" spans="1:65" s="2" customFormat="1" ht="21.75" customHeight="1">
      <c r="A376" s="36"/>
      <c r="B376" s="37"/>
      <c r="C376" s="227" t="s">
        <v>1561</v>
      </c>
      <c r="D376" s="227" t="s">
        <v>173</v>
      </c>
      <c r="E376" s="228" t="s">
        <v>1562</v>
      </c>
      <c r="F376" s="229" t="s">
        <v>1563</v>
      </c>
      <c r="G376" s="230" t="s">
        <v>143</v>
      </c>
      <c r="H376" s="231">
        <v>199.39699999999999</v>
      </c>
      <c r="I376" s="232"/>
      <c r="J376" s="233">
        <f>ROUND(I376*H376,2)</f>
        <v>0</v>
      </c>
      <c r="K376" s="234"/>
      <c r="L376" s="235"/>
      <c r="M376" s="236" t="s">
        <v>19</v>
      </c>
      <c r="N376" s="237" t="s">
        <v>45</v>
      </c>
      <c r="O376" s="66"/>
      <c r="P376" s="200">
        <f>O376*H376</f>
        <v>0</v>
      </c>
      <c r="Q376" s="200">
        <v>3.3000000000000002E-2</v>
      </c>
      <c r="R376" s="200">
        <f>Q376*H376</f>
        <v>6.580101</v>
      </c>
      <c r="S376" s="200">
        <v>0</v>
      </c>
      <c r="T376" s="201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02" t="s">
        <v>303</v>
      </c>
      <c r="AT376" s="202" t="s">
        <v>173</v>
      </c>
      <c r="AU376" s="202" t="s">
        <v>84</v>
      </c>
      <c r="AY376" s="19" t="s">
        <v>138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19" t="s">
        <v>82</v>
      </c>
      <c r="BK376" s="203">
        <f>ROUND(I376*H376,2)</f>
        <v>0</v>
      </c>
      <c r="BL376" s="19" t="s">
        <v>205</v>
      </c>
      <c r="BM376" s="202" t="s">
        <v>1564</v>
      </c>
    </row>
    <row r="377" spans="1:65" s="13" customFormat="1" ht="11.25">
      <c r="B377" s="204"/>
      <c r="C377" s="205"/>
      <c r="D377" s="206" t="s">
        <v>146</v>
      </c>
      <c r="E377" s="205"/>
      <c r="F377" s="208" t="s">
        <v>1565</v>
      </c>
      <c r="G377" s="205"/>
      <c r="H377" s="209">
        <v>199.39699999999999</v>
      </c>
      <c r="I377" s="210"/>
      <c r="J377" s="205"/>
      <c r="K377" s="205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146</v>
      </c>
      <c r="AU377" s="215" t="s">
        <v>84</v>
      </c>
      <c r="AV377" s="13" t="s">
        <v>84</v>
      </c>
      <c r="AW377" s="13" t="s">
        <v>4</v>
      </c>
      <c r="AX377" s="13" t="s">
        <v>82</v>
      </c>
      <c r="AY377" s="215" t="s">
        <v>138</v>
      </c>
    </row>
    <row r="378" spans="1:65" s="2" customFormat="1" ht="16.5" customHeight="1">
      <c r="A378" s="36"/>
      <c r="B378" s="37"/>
      <c r="C378" s="190" t="s">
        <v>1566</v>
      </c>
      <c r="D378" s="190" t="s">
        <v>140</v>
      </c>
      <c r="E378" s="191" t="s">
        <v>1567</v>
      </c>
      <c r="F378" s="192" t="s">
        <v>1568</v>
      </c>
      <c r="G378" s="193" t="s">
        <v>143</v>
      </c>
      <c r="H378" s="194">
        <v>85.55</v>
      </c>
      <c r="I378" s="195"/>
      <c r="J378" s="196">
        <f>ROUND(I378*H378,2)</f>
        <v>0</v>
      </c>
      <c r="K378" s="197"/>
      <c r="L378" s="41"/>
      <c r="M378" s="198" t="s">
        <v>19</v>
      </c>
      <c r="N378" s="199" t="s">
        <v>45</v>
      </c>
      <c r="O378" s="66"/>
      <c r="P378" s="200">
        <f>O378*H378</f>
        <v>0</v>
      </c>
      <c r="Q378" s="200">
        <v>1.5E-3</v>
      </c>
      <c r="R378" s="200">
        <f>Q378*H378</f>
        <v>0.12832499999999999</v>
      </c>
      <c r="S378" s="200">
        <v>0</v>
      </c>
      <c r="T378" s="201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02" t="s">
        <v>205</v>
      </c>
      <c r="AT378" s="202" t="s">
        <v>140</v>
      </c>
      <c r="AU378" s="202" t="s">
        <v>84</v>
      </c>
      <c r="AY378" s="19" t="s">
        <v>138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19" t="s">
        <v>82</v>
      </c>
      <c r="BK378" s="203">
        <f>ROUND(I378*H378,2)</f>
        <v>0</v>
      </c>
      <c r="BL378" s="19" t="s">
        <v>205</v>
      </c>
      <c r="BM378" s="202" t="s">
        <v>1569</v>
      </c>
    </row>
    <row r="379" spans="1:65" s="2" customFormat="1" ht="21.75" customHeight="1">
      <c r="A379" s="36"/>
      <c r="B379" s="37"/>
      <c r="C379" s="190" t="s">
        <v>1570</v>
      </c>
      <c r="D379" s="190" t="s">
        <v>140</v>
      </c>
      <c r="E379" s="191" t="s">
        <v>1571</v>
      </c>
      <c r="F379" s="192" t="s">
        <v>1572</v>
      </c>
      <c r="G379" s="193" t="s">
        <v>218</v>
      </c>
      <c r="H379" s="194">
        <v>9.5250000000000004</v>
      </c>
      <c r="I379" s="195"/>
      <c r="J379" s="196">
        <f>ROUND(I379*H379,2)</f>
        <v>0</v>
      </c>
      <c r="K379" s="197"/>
      <c r="L379" s="41"/>
      <c r="M379" s="198" t="s">
        <v>19</v>
      </c>
      <c r="N379" s="199" t="s">
        <v>45</v>
      </c>
      <c r="O379" s="66"/>
      <c r="P379" s="200">
        <f>O379*H379</f>
        <v>0</v>
      </c>
      <c r="Q379" s="200">
        <v>0</v>
      </c>
      <c r="R379" s="200">
        <f>Q379*H379</f>
        <v>0</v>
      </c>
      <c r="S379" s="200">
        <v>0</v>
      </c>
      <c r="T379" s="201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02" t="s">
        <v>205</v>
      </c>
      <c r="AT379" s="202" t="s">
        <v>140</v>
      </c>
      <c r="AU379" s="202" t="s">
        <v>84</v>
      </c>
      <c r="AY379" s="19" t="s">
        <v>138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19" t="s">
        <v>82</v>
      </c>
      <c r="BK379" s="203">
        <f>ROUND(I379*H379,2)</f>
        <v>0</v>
      </c>
      <c r="BL379" s="19" t="s">
        <v>205</v>
      </c>
      <c r="BM379" s="202" t="s">
        <v>1573</v>
      </c>
    </row>
    <row r="380" spans="1:65" s="12" customFormat="1" ht="22.9" customHeight="1">
      <c r="B380" s="174"/>
      <c r="C380" s="175"/>
      <c r="D380" s="176" t="s">
        <v>73</v>
      </c>
      <c r="E380" s="188" t="s">
        <v>1574</v>
      </c>
      <c r="F380" s="188" t="s">
        <v>1575</v>
      </c>
      <c r="G380" s="175"/>
      <c r="H380" s="175"/>
      <c r="I380" s="178"/>
      <c r="J380" s="189">
        <f>BK380</f>
        <v>0</v>
      </c>
      <c r="K380" s="175"/>
      <c r="L380" s="180"/>
      <c r="M380" s="181"/>
      <c r="N380" s="182"/>
      <c r="O380" s="182"/>
      <c r="P380" s="183">
        <f>SUM(P381:P387)</f>
        <v>0</v>
      </c>
      <c r="Q380" s="182"/>
      <c r="R380" s="183">
        <f>SUM(R381:R387)</f>
        <v>0</v>
      </c>
      <c r="S380" s="182"/>
      <c r="T380" s="184">
        <f>SUM(T381:T387)</f>
        <v>2.2825000000000002</v>
      </c>
      <c r="AR380" s="185" t="s">
        <v>84</v>
      </c>
      <c r="AT380" s="186" t="s">
        <v>73</v>
      </c>
      <c r="AU380" s="186" t="s">
        <v>82</v>
      </c>
      <c r="AY380" s="185" t="s">
        <v>138</v>
      </c>
      <c r="BK380" s="187">
        <f>SUM(BK381:BK387)</f>
        <v>0</v>
      </c>
    </row>
    <row r="381" spans="1:65" s="2" customFormat="1" ht="16.5" customHeight="1">
      <c r="A381" s="36"/>
      <c r="B381" s="37"/>
      <c r="C381" s="190" t="s">
        <v>1576</v>
      </c>
      <c r="D381" s="190" t="s">
        <v>140</v>
      </c>
      <c r="E381" s="191" t="s">
        <v>1577</v>
      </c>
      <c r="F381" s="192" t="s">
        <v>1578</v>
      </c>
      <c r="G381" s="193" t="s">
        <v>143</v>
      </c>
      <c r="H381" s="194">
        <v>91.3</v>
      </c>
      <c r="I381" s="195"/>
      <c r="J381" s="196">
        <f>ROUND(I381*H381,2)</f>
        <v>0</v>
      </c>
      <c r="K381" s="197"/>
      <c r="L381" s="41"/>
      <c r="M381" s="198" t="s">
        <v>19</v>
      </c>
      <c r="N381" s="199" t="s">
        <v>45</v>
      </c>
      <c r="O381" s="66"/>
      <c r="P381" s="200">
        <f>O381*H381</f>
        <v>0</v>
      </c>
      <c r="Q381" s="200">
        <v>0</v>
      </c>
      <c r="R381" s="200">
        <f>Q381*H381</f>
        <v>0</v>
      </c>
      <c r="S381" s="200">
        <v>2.5000000000000001E-2</v>
      </c>
      <c r="T381" s="201">
        <f>S381*H381</f>
        <v>2.2825000000000002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202" t="s">
        <v>205</v>
      </c>
      <c r="AT381" s="202" t="s">
        <v>140</v>
      </c>
      <c r="AU381" s="202" t="s">
        <v>84</v>
      </c>
      <c r="AY381" s="19" t="s">
        <v>138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19" t="s">
        <v>82</v>
      </c>
      <c r="BK381" s="203">
        <f>ROUND(I381*H381,2)</f>
        <v>0</v>
      </c>
      <c r="BL381" s="19" t="s">
        <v>205</v>
      </c>
      <c r="BM381" s="202" t="s">
        <v>1579</v>
      </c>
    </row>
    <row r="382" spans="1:65" s="13" customFormat="1" ht="11.25">
      <c r="B382" s="204"/>
      <c r="C382" s="205"/>
      <c r="D382" s="206" t="s">
        <v>146</v>
      </c>
      <c r="E382" s="207" t="s">
        <v>19</v>
      </c>
      <c r="F382" s="208" t="s">
        <v>1245</v>
      </c>
      <c r="G382" s="205"/>
      <c r="H382" s="209">
        <v>18.8</v>
      </c>
      <c r="I382" s="210"/>
      <c r="J382" s="205"/>
      <c r="K382" s="205"/>
      <c r="L382" s="211"/>
      <c r="M382" s="212"/>
      <c r="N382" s="213"/>
      <c r="O382" s="213"/>
      <c r="P382" s="213"/>
      <c r="Q382" s="213"/>
      <c r="R382" s="213"/>
      <c r="S382" s="213"/>
      <c r="T382" s="214"/>
      <c r="AT382" s="215" t="s">
        <v>146</v>
      </c>
      <c r="AU382" s="215" t="s">
        <v>84</v>
      </c>
      <c r="AV382" s="13" t="s">
        <v>84</v>
      </c>
      <c r="AW382" s="13" t="s">
        <v>35</v>
      </c>
      <c r="AX382" s="13" t="s">
        <v>74</v>
      </c>
      <c r="AY382" s="215" t="s">
        <v>138</v>
      </c>
    </row>
    <row r="383" spans="1:65" s="13" customFormat="1" ht="11.25">
      <c r="B383" s="204"/>
      <c r="C383" s="205"/>
      <c r="D383" s="206" t="s">
        <v>146</v>
      </c>
      <c r="E383" s="207" t="s">
        <v>19</v>
      </c>
      <c r="F383" s="208" t="s">
        <v>1246</v>
      </c>
      <c r="G383" s="205"/>
      <c r="H383" s="209">
        <v>29.14</v>
      </c>
      <c r="I383" s="210"/>
      <c r="J383" s="205"/>
      <c r="K383" s="205"/>
      <c r="L383" s="211"/>
      <c r="M383" s="212"/>
      <c r="N383" s="213"/>
      <c r="O383" s="213"/>
      <c r="P383" s="213"/>
      <c r="Q383" s="213"/>
      <c r="R383" s="213"/>
      <c r="S383" s="213"/>
      <c r="T383" s="214"/>
      <c r="AT383" s="215" t="s">
        <v>146</v>
      </c>
      <c r="AU383" s="215" t="s">
        <v>84</v>
      </c>
      <c r="AV383" s="13" t="s">
        <v>84</v>
      </c>
      <c r="AW383" s="13" t="s">
        <v>35</v>
      </c>
      <c r="AX383" s="13" t="s">
        <v>74</v>
      </c>
      <c r="AY383" s="215" t="s">
        <v>138</v>
      </c>
    </row>
    <row r="384" spans="1:65" s="13" customFormat="1" ht="11.25">
      <c r="B384" s="204"/>
      <c r="C384" s="205"/>
      <c r="D384" s="206" t="s">
        <v>146</v>
      </c>
      <c r="E384" s="207" t="s">
        <v>19</v>
      </c>
      <c r="F384" s="208" t="s">
        <v>1247</v>
      </c>
      <c r="G384" s="205"/>
      <c r="H384" s="209">
        <v>33.28</v>
      </c>
      <c r="I384" s="210"/>
      <c r="J384" s="205"/>
      <c r="K384" s="205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146</v>
      </c>
      <c r="AU384" s="215" t="s">
        <v>84</v>
      </c>
      <c r="AV384" s="13" t="s">
        <v>84</v>
      </c>
      <c r="AW384" s="13" t="s">
        <v>35</v>
      </c>
      <c r="AX384" s="13" t="s">
        <v>74</v>
      </c>
      <c r="AY384" s="215" t="s">
        <v>138</v>
      </c>
    </row>
    <row r="385" spans="1:65" s="13" customFormat="1" ht="11.25">
      <c r="B385" s="204"/>
      <c r="C385" s="205"/>
      <c r="D385" s="206" t="s">
        <v>146</v>
      </c>
      <c r="E385" s="207" t="s">
        <v>19</v>
      </c>
      <c r="F385" s="208" t="s">
        <v>1248</v>
      </c>
      <c r="G385" s="205"/>
      <c r="H385" s="209">
        <v>7.98</v>
      </c>
      <c r="I385" s="210"/>
      <c r="J385" s="205"/>
      <c r="K385" s="205"/>
      <c r="L385" s="211"/>
      <c r="M385" s="212"/>
      <c r="N385" s="213"/>
      <c r="O385" s="213"/>
      <c r="P385" s="213"/>
      <c r="Q385" s="213"/>
      <c r="R385" s="213"/>
      <c r="S385" s="213"/>
      <c r="T385" s="214"/>
      <c r="AT385" s="215" t="s">
        <v>146</v>
      </c>
      <c r="AU385" s="215" t="s">
        <v>84</v>
      </c>
      <c r="AV385" s="13" t="s">
        <v>84</v>
      </c>
      <c r="AW385" s="13" t="s">
        <v>35</v>
      </c>
      <c r="AX385" s="13" t="s">
        <v>74</v>
      </c>
      <c r="AY385" s="215" t="s">
        <v>138</v>
      </c>
    </row>
    <row r="386" spans="1:65" s="13" customFormat="1" ht="11.25">
      <c r="B386" s="204"/>
      <c r="C386" s="205"/>
      <c r="D386" s="206" t="s">
        <v>146</v>
      </c>
      <c r="E386" s="207" t="s">
        <v>19</v>
      </c>
      <c r="F386" s="208" t="s">
        <v>1249</v>
      </c>
      <c r="G386" s="205"/>
      <c r="H386" s="209">
        <v>2.1</v>
      </c>
      <c r="I386" s="210"/>
      <c r="J386" s="205"/>
      <c r="K386" s="205"/>
      <c r="L386" s="211"/>
      <c r="M386" s="212"/>
      <c r="N386" s="213"/>
      <c r="O386" s="213"/>
      <c r="P386" s="213"/>
      <c r="Q386" s="213"/>
      <c r="R386" s="213"/>
      <c r="S386" s="213"/>
      <c r="T386" s="214"/>
      <c r="AT386" s="215" t="s">
        <v>146</v>
      </c>
      <c r="AU386" s="215" t="s">
        <v>84</v>
      </c>
      <c r="AV386" s="13" t="s">
        <v>84</v>
      </c>
      <c r="AW386" s="13" t="s">
        <v>35</v>
      </c>
      <c r="AX386" s="13" t="s">
        <v>74</v>
      </c>
      <c r="AY386" s="215" t="s">
        <v>138</v>
      </c>
    </row>
    <row r="387" spans="1:65" s="14" customFormat="1" ht="11.25">
      <c r="B387" s="216"/>
      <c r="C387" s="217"/>
      <c r="D387" s="206" t="s">
        <v>146</v>
      </c>
      <c r="E387" s="218" t="s">
        <v>19</v>
      </c>
      <c r="F387" s="219" t="s">
        <v>150</v>
      </c>
      <c r="G387" s="217"/>
      <c r="H387" s="220">
        <v>91.3</v>
      </c>
      <c r="I387" s="221"/>
      <c r="J387" s="217"/>
      <c r="K387" s="217"/>
      <c r="L387" s="222"/>
      <c r="M387" s="223"/>
      <c r="N387" s="224"/>
      <c r="O387" s="224"/>
      <c r="P387" s="224"/>
      <c r="Q387" s="224"/>
      <c r="R387" s="224"/>
      <c r="S387" s="224"/>
      <c r="T387" s="225"/>
      <c r="AT387" s="226" t="s">
        <v>146</v>
      </c>
      <c r="AU387" s="226" t="s">
        <v>84</v>
      </c>
      <c r="AV387" s="14" t="s">
        <v>144</v>
      </c>
      <c r="AW387" s="14" t="s">
        <v>35</v>
      </c>
      <c r="AX387" s="14" t="s">
        <v>82</v>
      </c>
      <c r="AY387" s="226" t="s">
        <v>138</v>
      </c>
    </row>
    <row r="388" spans="1:65" s="12" customFormat="1" ht="22.9" customHeight="1">
      <c r="B388" s="174"/>
      <c r="C388" s="175"/>
      <c r="D388" s="176" t="s">
        <v>73</v>
      </c>
      <c r="E388" s="188" t="s">
        <v>1580</v>
      </c>
      <c r="F388" s="188" t="s">
        <v>1581</v>
      </c>
      <c r="G388" s="175"/>
      <c r="H388" s="175"/>
      <c r="I388" s="178"/>
      <c r="J388" s="189">
        <f>BK388</f>
        <v>0</v>
      </c>
      <c r="K388" s="175"/>
      <c r="L388" s="180"/>
      <c r="M388" s="181"/>
      <c r="N388" s="182"/>
      <c r="O388" s="182"/>
      <c r="P388" s="183">
        <f>SUM(P389:P390)</f>
        <v>0</v>
      </c>
      <c r="Q388" s="182"/>
      <c r="R388" s="183">
        <f>SUM(R389:R390)</f>
        <v>0</v>
      </c>
      <c r="S388" s="182"/>
      <c r="T388" s="184">
        <f>SUM(T389:T390)</f>
        <v>0.2994</v>
      </c>
      <c r="AR388" s="185" t="s">
        <v>84</v>
      </c>
      <c r="AT388" s="186" t="s">
        <v>73</v>
      </c>
      <c r="AU388" s="186" t="s">
        <v>82</v>
      </c>
      <c r="AY388" s="185" t="s">
        <v>138</v>
      </c>
      <c r="BK388" s="187">
        <f>SUM(BK389:BK390)</f>
        <v>0</v>
      </c>
    </row>
    <row r="389" spans="1:65" s="2" customFormat="1" ht="16.5" customHeight="1">
      <c r="A389" s="36"/>
      <c r="B389" s="37"/>
      <c r="C389" s="190" t="s">
        <v>1582</v>
      </c>
      <c r="D389" s="190" t="s">
        <v>140</v>
      </c>
      <c r="E389" s="191" t="s">
        <v>1583</v>
      </c>
      <c r="F389" s="192" t="s">
        <v>1584</v>
      </c>
      <c r="G389" s="193" t="s">
        <v>143</v>
      </c>
      <c r="H389" s="194">
        <v>91.3</v>
      </c>
      <c r="I389" s="195"/>
      <c r="J389" s="196">
        <f>ROUND(I389*H389,2)</f>
        <v>0</v>
      </c>
      <c r="K389" s="197"/>
      <c r="L389" s="41"/>
      <c r="M389" s="198" t="s">
        <v>19</v>
      </c>
      <c r="N389" s="199" t="s">
        <v>45</v>
      </c>
      <c r="O389" s="66"/>
      <c r="P389" s="200">
        <f>O389*H389</f>
        <v>0</v>
      </c>
      <c r="Q389" s="200">
        <v>0</v>
      </c>
      <c r="R389" s="200">
        <f>Q389*H389</f>
        <v>0</v>
      </c>
      <c r="S389" s="200">
        <v>3.0000000000000001E-3</v>
      </c>
      <c r="T389" s="201">
        <f>S389*H389</f>
        <v>0.27389999999999998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02" t="s">
        <v>205</v>
      </c>
      <c r="AT389" s="202" t="s">
        <v>140</v>
      </c>
      <c r="AU389" s="202" t="s">
        <v>84</v>
      </c>
      <c r="AY389" s="19" t="s">
        <v>138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19" t="s">
        <v>82</v>
      </c>
      <c r="BK389" s="203">
        <f>ROUND(I389*H389,2)</f>
        <v>0</v>
      </c>
      <c r="BL389" s="19" t="s">
        <v>205</v>
      </c>
      <c r="BM389" s="202" t="s">
        <v>1585</v>
      </c>
    </row>
    <row r="390" spans="1:65" s="2" customFormat="1" ht="16.5" customHeight="1">
      <c r="A390" s="36"/>
      <c r="B390" s="37"/>
      <c r="C390" s="190" t="s">
        <v>1586</v>
      </c>
      <c r="D390" s="190" t="s">
        <v>140</v>
      </c>
      <c r="E390" s="191" t="s">
        <v>1587</v>
      </c>
      <c r="F390" s="192" t="s">
        <v>1588</v>
      </c>
      <c r="G390" s="193" t="s">
        <v>157</v>
      </c>
      <c r="H390" s="194">
        <v>85</v>
      </c>
      <c r="I390" s="195"/>
      <c r="J390" s="196">
        <f>ROUND(I390*H390,2)</f>
        <v>0</v>
      </c>
      <c r="K390" s="197"/>
      <c r="L390" s="41"/>
      <c r="M390" s="198" t="s">
        <v>19</v>
      </c>
      <c r="N390" s="199" t="s">
        <v>45</v>
      </c>
      <c r="O390" s="66"/>
      <c r="P390" s="200">
        <f>O390*H390</f>
        <v>0</v>
      </c>
      <c r="Q390" s="200">
        <v>0</v>
      </c>
      <c r="R390" s="200">
        <f>Q390*H390</f>
        <v>0</v>
      </c>
      <c r="S390" s="200">
        <v>2.9999999999999997E-4</v>
      </c>
      <c r="T390" s="201">
        <f>S390*H390</f>
        <v>2.5499999999999998E-2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02" t="s">
        <v>205</v>
      </c>
      <c r="AT390" s="202" t="s">
        <v>140</v>
      </c>
      <c r="AU390" s="202" t="s">
        <v>84</v>
      </c>
      <c r="AY390" s="19" t="s">
        <v>138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19" t="s">
        <v>82</v>
      </c>
      <c r="BK390" s="203">
        <f>ROUND(I390*H390,2)</f>
        <v>0</v>
      </c>
      <c r="BL390" s="19" t="s">
        <v>205</v>
      </c>
      <c r="BM390" s="202" t="s">
        <v>1589</v>
      </c>
    </row>
    <row r="391" spans="1:65" s="12" customFormat="1" ht="22.9" customHeight="1">
      <c r="B391" s="174"/>
      <c r="C391" s="175"/>
      <c r="D391" s="176" t="s">
        <v>73</v>
      </c>
      <c r="E391" s="188" t="s">
        <v>1143</v>
      </c>
      <c r="F391" s="188" t="s">
        <v>1144</v>
      </c>
      <c r="G391" s="175"/>
      <c r="H391" s="175"/>
      <c r="I391" s="178"/>
      <c r="J391" s="189">
        <f>BK391</f>
        <v>0</v>
      </c>
      <c r="K391" s="175"/>
      <c r="L391" s="180"/>
      <c r="M391" s="181"/>
      <c r="N391" s="182"/>
      <c r="O391" s="182"/>
      <c r="P391" s="183">
        <f>SUM(P392:P402)</f>
        <v>0</v>
      </c>
      <c r="Q391" s="182"/>
      <c r="R391" s="183">
        <f>SUM(R392:R402)</f>
        <v>1.8687759999999998</v>
      </c>
      <c r="S391" s="182"/>
      <c r="T391" s="184">
        <f>SUM(T392:T402)</f>
        <v>7.204600000000001</v>
      </c>
      <c r="AR391" s="185" t="s">
        <v>84</v>
      </c>
      <c r="AT391" s="186" t="s">
        <v>73</v>
      </c>
      <c r="AU391" s="186" t="s">
        <v>82</v>
      </c>
      <c r="AY391" s="185" t="s">
        <v>138</v>
      </c>
      <c r="BK391" s="187">
        <f>SUM(BK392:BK402)</f>
        <v>0</v>
      </c>
    </row>
    <row r="392" spans="1:65" s="2" customFormat="1" ht="16.5" customHeight="1">
      <c r="A392" s="36"/>
      <c r="B392" s="37"/>
      <c r="C392" s="190" t="s">
        <v>1590</v>
      </c>
      <c r="D392" s="190" t="s">
        <v>140</v>
      </c>
      <c r="E392" s="191" t="s">
        <v>1591</v>
      </c>
      <c r="F392" s="192" t="s">
        <v>1592</v>
      </c>
      <c r="G392" s="193" t="s">
        <v>143</v>
      </c>
      <c r="H392" s="194">
        <v>88.4</v>
      </c>
      <c r="I392" s="195"/>
      <c r="J392" s="196">
        <f>ROUND(I392*H392,2)</f>
        <v>0</v>
      </c>
      <c r="K392" s="197"/>
      <c r="L392" s="41"/>
      <c r="M392" s="198" t="s">
        <v>19</v>
      </c>
      <c r="N392" s="199" t="s">
        <v>45</v>
      </c>
      <c r="O392" s="66"/>
      <c r="P392" s="200">
        <f>O392*H392</f>
        <v>0</v>
      </c>
      <c r="Q392" s="200">
        <v>2.9999999999999997E-4</v>
      </c>
      <c r="R392" s="200">
        <f>Q392*H392</f>
        <v>2.6519999999999998E-2</v>
      </c>
      <c r="S392" s="200">
        <v>0</v>
      </c>
      <c r="T392" s="201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02" t="s">
        <v>205</v>
      </c>
      <c r="AT392" s="202" t="s">
        <v>140</v>
      </c>
      <c r="AU392" s="202" t="s">
        <v>84</v>
      </c>
      <c r="AY392" s="19" t="s">
        <v>138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19" t="s">
        <v>82</v>
      </c>
      <c r="BK392" s="203">
        <f>ROUND(I392*H392,2)</f>
        <v>0</v>
      </c>
      <c r="BL392" s="19" t="s">
        <v>205</v>
      </c>
      <c r="BM392" s="202" t="s">
        <v>1593</v>
      </c>
    </row>
    <row r="393" spans="1:65" s="2" customFormat="1" ht="16.5" customHeight="1">
      <c r="A393" s="36"/>
      <c r="B393" s="37"/>
      <c r="C393" s="190" t="s">
        <v>1594</v>
      </c>
      <c r="D393" s="190" t="s">
        <v>140</v>
      </c>
      <c r="E393" s="191" t="s">
        <v>1595</v>
      </c>
      <c r="F393" s="192" t="s">
        <v>1596</v>
      </c>
      <c r="G393" s="193" t="s">
        <v>143</v>
      </c>
      <c r="H393" s="194">
        <v>88.4</v>
      </c>
      <c r="I393" s="195"/>
      <c r="J393" s="196">
        <f>ROUND(I393*H393,2)</f>
        <v>0</v>
      </c>
      <c r="K393" s="197"/>
      <c r="L393" s="41"/>
      <c r="M393" s="198" t="s">
        <v>19</v>
      </c>
      <c r="N393" s="199" t="s">
        <v>45</v>
      </c>
      <c r="O393" s="66"/>
      <c r="P393" s="200">
        <f>O393*H393</f>
        <v>0</v>
      </c>
      <c r="Q393" s="200">
        <v>0</v>
      </c>
      <c r="R393" s="200">
        <f>Q393*H393</f>
        <v>0</v>
      </c>
      <c r="S393" s="200">
        <v>8.1500000000000003E-2</v>
      </c>
      <c r="T393" s="201">
        <f>S393*H393</f>
        <v>7.204600000000001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02" t="s">
        <v>205</v>
      </c>
      <c r="AT393" s="202" t="s">
        <v>140</v>
      </c>
      <c r="AU393" s="202" t="s">
        <v>84</v>
      </c>
      <c r="AY393" s="19" t="s">
        <v>138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19" t="s">
        <v>82</v>
      </c>
      <c r="BK393" s="203">
        <f>ROUND(I393*H393,2)</f>
        <v>0</v>
      </c>
      <c r="BL393" s="19" t="s">
        <v>205</v>
      </c>
      <c r="BM393" s="202" t="s">
        <v>1597</v>
      </c>
    </row>
    <row r="394" spans="1:65" s="13" customFormat="1" ht="11.25">
      <c r="B394" s="204"/>
      <c r="C394" s="205"/>
      <c r="D394" s="206" t="s">
        <v>146</v>
      </c>
      <c r="E394" s="207" t="s">
        <v>19</v>
      </c>
      <c r="F394" s="208" t="s">
        <v>1598</v>
      </c>
      <c r="G394" s="205"/>
      <c r="H394" s="209">
        <v>62.4</v>
      </c>
      <c r="I394" s="210"/>
      <c r="J394" s="205"/>
      <c r="K394" s="205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146</v>
      </c>
      <c r="AU394" s="215" t="s">
        <v>84</v>
      </c>
      <c r="AV394" s="13" t="s">
        <v>84</v>
      </c>
      <c r="AW394" s="13" t="s">
        <v>35</v>
      </c>
      <c r="AX394" s="13" t="s">
        <v>74</v>
      </c>
      <c r="AY394" s="215" t="s">
        <v>138</v>
      </c>
    </row>
    <row r="395" spans="1:65" s="13" customFormat="1" ht="11.25">
      <c r="B395" s="204"/>
      <c r="C395" s="205"/>
      <c r="D395" s="206" t="s">
        <v>146</v>
      </c>
      <c r="E395" s="207" t="s">
        <v>19</v>
      </c>
      <c r="F395" s="208" t="s">
        <v>1599</v>
      </c>
      <c r="G395" s="205"/>
      <c r="H395" s="209">
        <v>26</v>
      </c>
      <c r="I395" s="210"/>
      <c r="J395" s="205"/>
      <c r="K395" s="205"/>
      <c r="L395" s="211"/>
      <c r="M395" s="212"/>
      <c r="N395" s="213"/>
      <c r="O395" s="213"/>
      <c r="P395" s="213"/>
      <c r="Q395" s="213"/>
      <c r="R395" s="213"/>
      <c r="S395" s="213"/>
      <c r="T395" s="214"/>
      <c r="AT395" s="215" t="s">
        <v>146</v>
      </c>
      <c r="AU395" s="215" t="s">
        <v>84</v>
      </c>
      <c r="AV395" s="13" t="s">
        <v>84</v>
      </c>
      <c r="AW395" s="13" t="s">
        <v>35</v>
      </c>
      <c r="AX395" s="13" t="s">
        <v>74</v>
      </c>
      <c r="AY395" s="215" t="s">
        <v>138</v>
      </c>
    </row>
    <row r="396" spans="1:65" s="14" customFormat="1" ht="11.25">
      <c r="B396" s="216"/>
      <c r="C396" s="217"/>
      <c r="D396" s="206" t="s">
        <v>146</v>
      </c>
      <c r="E396" s="218" t="s">
        <v>19</v>
      </c>
      <c r="F396" s="219" t="s">
        <v>150</v>
      </c>
      <c r="G396" s="217"/>
      <c r="H396" s="220">
        <v>88.4</v>
      </c>
      <c r="I396" s="221"/>
      <c r="J396" s="217"/>
      <c r="K396" s="217"/>
      <c r="L396" s="222"/>
      <c r="M396" s="223"/>
      <c r="N396" s="224"/>
      <c r="O396" s="224"/>
      <c r="P396" s="224"/>
      <c r="Q396" s="224"/>
      <c r="R396" s="224"/>
      <c r="S396" s="224"/>
      <c r="T396" s="225"/>
      <c r="AT396" s="226" t="s">
        <v>146</v>
      </c>
      <c r="AU396" s="226" t="s">
        <v>84</v>
      </c>
      <c r="AV396" s="14" t="s">
        <v>144</v>
      </c>
      <c r="AW396" s="14" t="s">
        <v>35</v>
      </c>
      <c r="AX396" s="14" t="s">
        <v>82</v>
      </c>
      <c r="AY396" s="226" t="s">
        <v>138</v>
      </c>
    </row>
    <row r="397" spans="1:65" s="2" customFormat="1" ht="21.75" customHeight="1">
      <c r="A397" s="36"/>
      <c r="B397" s="37"/>
      <c r="C397" s="190" t="s">
        <v>1600</v>
      </c>
      <c r="D397" s="190" t="s">
        <v>140</v>
      </c>
      <c r="E397" s="191" t="s">
        <v>1601</v>
      </c>
      <c r="F397" s="192" t="s">
        <v>1602</v>
      </c>
      <c r="G397" s="193" t="s">
        <v>143</v>
      </c>
      <c r="H397" s="194">
        <v>88.4</v>
      </c>
      <c r="I397" s="195"/>
      <c r="J397" s="196">
        <f>ROUND(I397*H397,2)</f>
        <v>0</v>
      </c>
      <c r="K397" s="197"/>
      <c r="L397" s="41"/>
      <c r="M397" s="198" t="s">
        <v>19</v>
      </c>
      <c r="N397" s="199" t="s">
        <v>45</v>
      </c>
      <c r="O397" s="66"/>
      <c r="P397" s="200">
        <f>O397*H397</f>
        <v>0</v>
      </c>
      <c r="Q397" s="200">
        <v>6.0499999999999998E-3</v>
      </c>
      <c r="R397" s="200">
        <f>Q397*H397</f>
        <v>0.53482000000000007</v>
      </c>
      <c r="S397" s="200">
        <v>0</v>
      </c>
      <c r="T397" s="201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02" t="s">
        <v>205</v>
      </c>
      <c r="AT397" s="202" t="s">
        <v>140</v>
      </c>
      <c r="AU397" s="202" t="s">
        <v>84</v>
      </c>
      <c r="AY397" s="19" t="s">
        <v>138</v>
      </c>
      <c r="BE397" s="203">
        <f>IF(N397="základní",J397,0)</f>
        <v>0</v>
      </c>
      <c r="BF397" s="203">
        <f>IF(N397="snížená",J397,0)</f>
        <v>0</v>
      </c>
      <c r="BG397" s="203">
        <f>IF(N397="zákl. přenesená",J397,0)</f>
        <v>0</v>
      </c>
      <c r="BH397" s="203">
        <f>IF(N397="sníž. přenesená",J397,0)</f>
        <v>0</v>
      </c>
      <c r="BI397" s="203">
        <f>IF(N397="nulová",J397,0)</f>
        <v>0</v>
      </c>
      <c r="BJ397" s="19" t="s">
        <v>82</v>
      </c>
      <c r="BK397" s="203">
        <f>ROUND(I397*H397,2)</f>
        <v>0</v>
      </c>
      <c r="BL397" s="19" t="s">
        <v>205</v>
      </c>
      <c r="BM397" s="202" t="s">
        <v>1603</v>
      </c>
    </row>
    <row r="398" spans="1:65" s="2" customFormat="1" ht="16.5" customHeight="1">
      <c r="A398" s="36"/>
      <c r="B398" s="37"/>
      <c r="C398" s="227" t="s">
        <v>1604</v>
      </c>
      <c r="D398" s="227" t="s">
        <v>173</v>
      </c>
      <c r="E398" s="228" t="s">
        <v>1605</v>
      </c>
      <c r="F398" s="229" t="s">
        <v>1606</v>
      </c>
      <c r="G398" s="230" t="s">
        <v>143</v>
      </c>
      <c r="H398" s="231">
        <v>97.24</v>
      </c>
      <c r="I398" s="232"/>
      <c r="J398" s="233">
        <f>ROUND(I398*H398,2)</f>
        <v>0</v>
      </c>
      <c r="K398" s="234"/>
      <c r="L398" s="235"/>
      <c r="M398" s="236" t="s">
        <v>19</v>
      </c>
      <c r="N398" s="237" t="s">
        <v>45</v>
      </c>
      <c r="O398" s="66"/>
      <c r="P398" s="200">
        <f>O398*H398</f>
        <v>0</v>
      </c>
      <c r="Q398" s="200">
        <v>1.26E-2</v>
      </c>
      <c r="R398" s="200">
        <f>Q398*H398</f>
        <v>1.2252239999999999</v>
      </c>
      <c r="S398" s="200">
        <v>0</v>
      </c>
      <c r="T398" s="201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02" t="s">
        <v>303</v>
      </c>
      <c r="AT398" s="202" t="s">
        <v>173</v>
      </c>
      <c r="AU398" s="202" t="s">
        <v>84</v>
      </c>
      <c r="AY398" s="19" t="s">
        <v>138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19" t="s">
        <v>82</v>
      </c>
      <c r="BK398" s="203">
        <f>ROUND(I398*H398,2)</f>
        <v>0</v>
      </c>
      <c r="BL398" s="19" t="s">
        <v>205</v>
      </c>
      <c r="BM398" s="202" t="s">
        <v>1607</v>
      </c>
    </row>
    <row r="399" spans="1:65" s="13" customFormat="1" ht="11.25">
      <c r="B399" s="204"/>
      <c r="C399" s="205"/>
      <c r="D399" s="206" t="s">
        <v>146</v>
      </c>
      <c r="E399" s="205"/>
      <c r="F399" s="208" t="s">
        <v>1608</v>
      </c>
      <c r="G399" s="205"/>
      <c r="H399" s="209">
        <v>97.24</v>
      </c>
      <c r="I399" s="210"/>
      <c r="J399" s="205"/>
      <c r="K399" s="205"/>
      <c r="L399" s="211"/>
      <c r="M399" s="212"/>
      <c r="N399" s="213"/>
      <c r="O399" s="213"/>
      <c r="P399" s="213"/>
      <c r="Q399" s="213"/>
      <c r="R399" s="213"/>
      <c r="S399" s="213"/>
      <c r="T399" s="214"/>
      <c r="AT399" s="215" t="s">
        <v>146</v>
      </c>
      <c r="AU399" s="215" t="s">
        <v>84</v>
      </c>
      <c r="AV399" s="13" t="s">
        <v>84</v>
      </c>
      <c r="AW399" s="13" t="s">
        <v>4</v>
      </c>
      <c r="AX399" s="13" t="s">
        <v>82</v>
      </c>
      <c r="AY399" s="215" t="s">
        <v>138</v>
      </c>
    </row>
    <row r="400" spans="1:65" s="2" customFormat="1" ht="16.5" customHeight="1">
      <c r="A400" s="36"/>
      <c r="B400" s="37"/>
      <c r="C400" s="190" t="s">
        <v>1609</v>
      </c>
      <c r="D400" s="190" t="s">
        <v>140</v>
      </c>
      <c r="E400" s="191" t="s">
        <v>1610</v>
      </c>
      <c r="F400" s="192" t="s">
        <v>1611</v>
      </c>
      <c r="G400" s="193" t="s">
        <v>143</v>
      </c>
      <c r="H400" s="194">
        <v>88.4</v>
      </c>
      <c r="I400" s="195"/>
      <c r="J400" s="196">
        <f>ROUND(I400*H400,2)</f>
        <v>0</v>
      </c>
      <c r="K400" s="197"/>
      <c r="L400" s="41"/>
      <c r="M400" s="198" t="s">
        <v>19</v>
      </c>
      <c r="N400" s="199" t="s">
        <v>45</v>
      </c>
      <c r="O400" s="66"/>
      <c r="P400" s="200">
        <f>O400*H400</f>
        <v>0</v>
      </c>
      <c r="Q400" s="200">
        <v>9.3000000000000005E-4</v>
      </c>
      <c r="R400" s="200">
        <f>Q400*H400</f>
        <v>8.2212000000000007E-2</v>
      </c>
      <c r="S400" s="200">
        <v>0</v>
      </c>
      <c r="T400" s="201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02" t="s">
        <v>205</v>
      </c>
      <c r="AT400" s="202" t="s">
        <v>140</v>
      </c>
      <c r="AU400" s="202" t="s">
        <v>84</v>
      </c>
      <c r="AY400" s="19" t="s">
        <v>138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19" t="s">
        <v>82</v>
      </c>
      <c r="BK400" s="203">
        <f>ROUND(I400*H400,2)</f>
        <v>0</v>
      </c>
      <c r="BL400" s="19" t="s">
        <v>205</v>
      </c>
      <c r="BM400" s="202" t="s">
        <v>1612</v>
      </c>
    </row>
    <row r="401" spans="1:65" s="2" customFormat="1" ht="16.5" customHeight="1">
      <c r="A401" s="36"/>
      <c r="B401" s="37"/>
      <c r="C401" s="190" t="s">
        <v>1613</v>
      </c>
      <c r="D401" s="190" t="s">
        <v>140</v>
      </c>
      <c r="E401" s="191" t="s">
        <v>1614</v>
      </c>
      <c r="F401" s="192" t="s">
        <v>1615</v>
      </c>
      <c r="G401" s="193" t="s">
        <v>143</v>
      </c>
      <c r="H401" s="194">
        <v>88.4</v>
      </c>
      <c r="I401" s="195"/>
      <c r="J401" s="196">
        <f>ROUND(I401*H401,2)</f>
        <v>0</v>
      </c>
      <c r="K401" s="197"/>
      <c r="L401" s="41"/>
      <c r="M401" s="198" t="s">
        <v>19</v>
      </c>
      <c r="N401" s="199" t="s">
        <v>45</v>
      </c>
      <c r="O401" s="66"/>
      <c r="P401" s="200">
        <f>O401*H401</f>
        <v>0</v>
      </c>
      <c r="Q401" s="200">
        <v>0</v>
      </c>
      <c r="R401" s="200">
        <f>Q401*H401</f>
        <v>0</v>
      </c>
      <c r="S401" s="200">
        <v>0</v>
      </c>
      <c r="T401" s="201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02" t="s">
        <v>205</v>
      </c>
      <c r="AT401" s="202" t="s">
        <v>140</v>
      </c>
      <c r="AU401" s="202" t="s">
        <v>84</v>
      </c>
      <c r="AY401" s="19" t="s">
        <v>138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19" t="s">
        <v>82</v>
      </c>
      <c r="BK401" s="203">
        <f>ROUND(I401*H401,2)</f>
        <v>0</v>
      </c>
      <c r="BL401" s="19" t="s">
        <v>205</v>
      </c>
      <c r="BM401" s="202" t="s">
        <v>1616</v>
      </c>
    </row>
    <row r="402" spans="1:65" s="2" customFormat="1" ht="21.75" customHeight="1">
      <c r="A402" s="36"/>
      <c r="B402" s="37"/>
      <c r="C402" s="190" t="s">
        <v>1617</v>
      </c>
      <c r="D402" s="190" t="s">
        <v>140</v>
      </c>
      <c r="E402" s="191" t="s">
        <v>1154</v>
      </c>
      <c r="F402" s="192" t="s">
        <v>1155</v>
      </c>
      <c r="G402" s="193" t="s">
        <v>218</v>
      </c>
      <c r="H402" s="194">
        <v>1.869</v>
      </c>
      <c r="I402" s="195"/>
      <c r="J402" s="196">
        <f>ROUND(I402*H402,2)</f>
        <v>0</v>
      </c>
      <c r="K402" s="197"/>
      <c r="L402" s="41"/>
      <c r="M402" s="198" t="s">
        <v>19</v>
      </c>
      <c r="N402" s="199" t="s">
        <v>45</v>
      </c>
      <c r="O402" s="66"/>
      <c r="P402" s="200">
        <f>O402*H402</f>
        <v>0</v>
      </c>
      <c r="Q402" s="200">
        <v>0</v>
      </c>
      <c r="R402" s="200">
        <f>Q402*H402</f>
        <v>0</v>
      </c>
      <c r="S402" s="200">
        <v>0</v>
      </c>
      <c r="T402" s="201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2" t="s">
        <v>205</v>
      </c>
      <c r="AT402" s="202" t="s">
        <v>140</v>
      </c>
      <c r="AU402" s="202" t="s">
        <v>84</v>
      </c>
      <c r="AY402" s="19" t="s">
        <v>138</v>
      </c>
      <c r="BE402" s="203">
        <f>IF(N402="základní",J402,0)</f>
        <v>0</v>
      </c>
      <c r="BF402" s="203">
        <f>IF(N402="snížená",J402,0)</f>
        <v>0</v>
      </c>
      <c r="BG402" s="203">
        <f>IF(N402="zákl. přenesená",J402,0)</f>
        <v>0</v>
      </c>
      <c r="BH402" s="203">
        <f>IF(N402="sníž. přenesená",J402,0)</f>
        <v>0</v>
      </c>
      <c r="BI402" s="203">
        <f>IF(N402="nulová",J402,0)</f>
        <v>0</v>
      </c>
      <c r="BJ402" s="19" t="s">
        <v>82</v>
      </c>
      <c r="BK402" s="203">
        <f>ROUND(I402*H402,2)</f>
        <v>0</v>
      </c>
      <c r="BL402" s="19" t="s">
        <v>205</v>
      </c>
      <c r="BM402" s="202" t="s">
        <v>1618</v>
      </c>
    </row>
    <row r="403" spans="1:65" s="12" customFormat="1" ht="22.9" customHeight="1">
      <c r="B403" s="174"/>
      <c r="C403" s="175"/>
      <c r="D403" s="176" t="s">
        <v>73</v>
      </c>
      <c r="E403" s="188" t="s">
        <v>1619</v>
      </c>
      <c r="F403" s="188" t="s">
        <v>1620</v>
      </c>
      <c r="G403" s="175"/>
      <c r="H403" s="175"/>
      <c r="I403" s="178"/>
      <c r="J403" s="189">
        <f>BK403</f>
        <v>0</v>
      </c>
      <c r="K403" s="175"/>
      <c r="L403" s="180"/>
      <c r="M403" s="181"/>
      <c r="N403" s="182"/>
      <c r="O403" s="182"/>
      <c r="P403" s="183">
        <f>SUM(P404:P458)</f>
        <v>0</v>
      </c>
      <c r="Q403" s="182"/>
      <c r="R403" s="183">
        <f>SUM(R404:R458)</f>
        <v>0.36765409999999998</v>
      </c>
      <c r="S403" s="182"/>
      <c r="T403" s="184">
        <f>SUM(T404:T458)</f>
        <v>0</v>
      </c>
      <c r="AR403" s="185" t="s">
        <v>84</v>
      </c>
      <c r="AT403" s="186" t="s">
        <v>73</v>
      </c>
      <c r="AU403" s="186" t="s">
        <v>82</v>
      </c>
      <c r="AY403" s="185" t="s">
        <v>138</v>
      </c>
      <c r="BK403" s="187">
        <f>SUM(BK404:BK458)</f>
        <v>0</v>
      </c>
    </row>
    <row r="404" spans="1:65" s="2" customFormat="1" ht="16.5" customHeight="1">
      <c r="A404" s="36"/>
      <c r="B404" s="37"/>
      <c r="C404" s="190" t="s">
        <v>1621</v>
      </c>
      <c r="D404" s="190" t="s">
        <v>140</v>
      </c>
      <c r="E404" s="191" t="s">
        <v>1622</v>
      </c>
      <c r="F404" s="192" t="s">
        <v>1623</v>
      </c>
      <c r="G404" s="193" t="s">
        <v>143</v>
      </c>
      <c r="H404" s="194">
        <v>792.23</v>
      </c>
      <c r="I404" s="195"/>
      <c r="J404" s="196">
        <f>ROUND(I404*H404,2)</f>
        <v>0</v>
      </c>
      <c r="K404" s="197"/>
      <c r="L404" s="41"/>
      <c r="M404" s="198" t="s">
        <v>19</v>
      </c>
      <c r="N404" s="199" t="s">
        <v>45</v>
      </c>
      <c r="O404" s="66"/>
      <c r="P404" s="200">
        <f>O404*H404</f>
        <v>0</v>
      </c>
      <c r="Q404" s="200">
        <v>0</v>
      </c>
      <c r="R404" s="200">
        <f>Q404*H404</f>
        <v>0</v>
      </c>
      <c r="S404" s="200">
        <v>0</v>
      </c>
      <c r="T404" s="201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02" t="s">
        <v>205</v>
      </c>
      <c r="AT404" s="202" t="s">
        <v>140</v>
      </c>
      <c r="AU404" s="202" t="s">
        <v>84</v>
      </c>
      <c r="AY404" s="19" t="s">
        <v>138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19" t="s">
        <v>82</v>
      </c>
      <c r="BK404" s="203">
        <f>ROUND(I404*H404,2)</f>
        <v>0</v>
      </c>
      <c r="BL404" s="19" t="s">
        <v>205</v>
      </c>
      <c r="BM404" s="202" t="s">
        <v>1624</v>
      </c>
    </row>
    <row r="405" spans="1:65" s="2" customFormat="1" ht="16.5" customHeight="1">
      <c r="A405" s="36"/>
      <c r="B405" s="37"/>
      <c r="C405" s="190" t="s">
        <v>1625</v>
      </c>
      <c r="D405" s="190" t="s">
        <v>140</v>
      </c>
      <c r="E405" s="191" t="s">
        <v>1626</v>
      </c>
      <c r="F405" s="192" t="s">
        <v>1627</v>
      </c>
      <c r="G405" s="193" t="s">
        <v>143</v>
      </c>
      <c r="H405" s="194">
        <v>792.23</v>
      </c>
      <c r="I405" s="195"/>
      <c r="J405" s="196">
        <f>ROUND(I405*H405,2)</f>
        <v>0</v>
      </c>
      <c r="K405" s="197"/>
      <c r="L405" s="41"/>
      <c r="M405" s="198" t="s">
        <v>19</v>
      </c>
      <c r="N405" s="199" t="s">
        <v>45</v>
      </c>
      <c r="O405" s="66"/>
      <c r="P405" s="200">
        <f>O405*H405</f>
        <v>0</v>
      </c>
      <c r="Q405" s="200">
        <v>2.0000000000000001E-4</v>
      </c>
      <c r="R405" s="200">
        <f>Q405*H405</f>
        <v>0.158446</v>
      </c>
      <c r="S405" s="200">
        <v>0</v>
      </c>
      <c r="T405" s="201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02" t="s">
        <v>205</v>
      </c>
      <c r="AT405" s="202" t="s">
        <v>140</v>
      </c>
      <c r="AU405" s="202" t="s">
        <v>84</v>
      </c>
      <c r="AY405" s="19" t="s">
        <v>138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19" t="s">
        <v>82</v>
      </c>
      <c r="BK405" s="203">
        <f>ROUND(I405*H405,2)</f>
        <v>0</v>
      </c>
      <c r="BL405" s="19" t="s">
        <v>205</v>
      </c>
      <c r="BM405" s="202" t="s">
        <v>1628</v>
      </c>
    </row>
    <row r="406" spans="1:65" s="2" customFormat="1" ht="16.5" customHeight="1">
      <c r="A406" s="36"/>
      <c r="B406" s="37"/>
      <c r="C406" s="190" t="s">
        <v>1629</v>
      </c>
      <c r="D406" s="190" t="s">
        <v>140</v>
      </c>
      <c r="E406" s="191" t="s">
        <v>1630</v>
      </c>
      <c r="F406" s="192" t="s">
        <v>1631</v>
      </c>
      <c r="G406" s="193" t="s">
        <v>143</v>
      </c>
      <c r="H406" s="194">
        <v>80</v>
      </c>
      <c r="I406" s="195"/>
      <c r="J406" s="196">
        <f>ROUND(I406*H406,2)</f>
        <v>0</v>
      </c>
      <c r="K406" s="197"/>
      <c r="L406" s="41"/>
      <c r="M406" s="198" t="s">
        <v>19</v>
      </c>
      <c r="N406" s="199" t="s">
        <v>45</v>
      </c>
      <c r="O406" s="66"/>
      <c r="P406" s="200">
        <f>O406*H406</f>
        <v>0</v>
      </c>
      <c r="Q406" s="200">
        <v>2.0000000000000002E-5</v>
      </c>
      <c r="R406" s="200">
        <f>Q406*H406</f>
        <v>1.6000000000000001E-3</v>
      </c>
      <c r="S406" s="200">
        <v>0</v>
      </c>
      <c r="T406" s="201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02" t="s">
        <v>205</v>
      </c>
      <c r="AT406" s="202" t="s">
        <v>140</v>
      </c>
      <c r="AU406" s="202" t="s">
        <v>84</v>
      </c>
      <c r="AY406" s="19" t="s">
        <v>138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19" t="s">
        <v>82</v>
      </c>
      <c r="BK406" s="203">
        <f>ROUND(I406*H406,2)</f>
        <v>0</v>
      </c>
      <c r="BL406" s="19" t="s">
        <v>205</v>
      </c>
      <c r="BM406" s="202" t="s">
        <v>1632</v>
      </c>
    </row>
    <row r="407" spans="1:65" s="2" customFormat="1" ht="16.5" customHeight="1">
      <c r="A407" s="36"/>
      <c r="B407" s="37"/>
      <c r="C407" s="190" t="s">
        <v>1633</v>
      </c>
      <c r="D407" s="190" t="s">
        <v>140</v>
      </c>
      <c r="E407" s="191" t="s">
        <v>1634</v>
      </c>
      <c r="F407" s="192" t="s">
        <v>1635</v>
      </c>
      <c r="G407" s="193" t="s">
        <v>143</v>
      </c>
      <c r="H407" s="194">
        <v>162.83000000000001</v>
      </c>
      <c r="I407" s="195"/>
      <c r="J407" s="196">
        <f>ROUND(I407*H407,2)</f>
        <v>0</v>
      </c>
      <c r="K407" s="197"/>
      <c r="L407" s="41"/>
      <c r="M407" s="198" t="s">
        <v>19</v>
      </c>
      <c r="N407" s="199" t="s">
        <v>45</v>
      </c>
      <c r="O407" s="66"/>
      <c r="P407" s="200">
        <f>O407*H407</f>
        <v>0</v>
      </c>
      <c r="Q407" s="200">
        <v>1.0000000000000001E-5</v>
      </c>
      <c r="R407" s="200">
        <f>Q407*H407</f>
        <v>1.6283000000000003E-3</v>
      </c>
      <c r="S407" s="200">
        <v>0</v>
      </c>
      <c r="T407" s="201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202" t="s">
        <v>205</v>
      </c>
      <c r="AT407" s="202" t="s">
        <v>140</v>
      </c>
      <c r="AU407" s="202" t="s">
        <v>84</v>
      </c>
      <c r="AY407" s="19" t="s">
        <v>138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19" t="s">
        <v>82</v>
      </c>
      <c r="BK407" s="203">
        <f>ROUND(I407*H407,2)</f>
        <v>0</v>
      </c>
      <c r="BL407" s="19" t="s">
        <v>205</v>
      </c>
      <c r="BM407" s="202" t="s">
        <v>1636</v>
      </c>
    </row>
    <row r="408" spans="1:65" s="13" customFormat="1" ht="11.25">
      <c r="B408" s="204"/>
      <c r="C408" s="205"/>
      <c r="D408" s="206" t="s">
        <v>146</v>
      </c>
      <c r="E408" s="207" t="s">
        <v>19</v>
      </c>
      <c r="F408" s="208" t="s">
        <v>1467</v>
      </c>
      <c r="G408" s="205"/>
      <c r="H408" s="209">
        <v>4.42</v>
      </c>
      <c r="I408" s="210"/>
      <c r="J408" s="205"/>
      <c r="K408" s="205"/>
      <c r="L408" s="211"/>
      <c r="M408" s="212"/>
      <c r="N408" s="213"/>
      <c r="O408" s="213"/>
      <c r="P408" s="213"/>
      <c r="Q408" s="213"/>
      <c r="R408" s="213"/>
      <c r="S408" s="213"/>
      <c r="T408" s="214"/>
      <c r="AT408" s="215" t="s">
        <v>146</v>
      </c>
      <c r="AU408" s="215" t="s">
        <v>84</v>
      </c>
      <c r="AV408" s="13" t="s">
        <v>84</v>
      </c>
      <c r="AW408" s="13" t="s">
        <v>35</v>
      </c>
      <c r="AX408" s="13" t="s">
        <v>74</v>
      </c>
      <c r="AY408" s="215" t="s">
        <v>138</v>
      </c>
    </row>
    <row r="409" spans="1:65" s="13" customFormat="1" ht="11.25">
      <c r="B409" s="204"/>
      <c r="C409" s="205"/>
      <c r="D409" s="206" t="s">
        <v>146</v>
      </c>
      <c r="E409" s="207" t="s">
        <v>19</v>
      </c>
      <c r="F409" s="208" t="s">
        <v>1637</v>
      </c>
      <c r="G409" s="205"/>
      <c r="H409" s="209">
        <v>56.8</v>
      </c>
      <c r="I409" s="210"/>
      <c r="J409" s="205"/>
      <c r="K409" s="205"/>
      <c r="L409" s="211"/>
      <c r="M409" s="212"/>
      <c r="N409" s="213"/>
      <c r="O409" s="213"/>
      <c r="P409" s="213"/>
      <c r="Q409" s="213"/>
      <c r="R409" s="213"/>
      <c r="S409" s="213"/>
      <c r="T409" s="214"/>
      <c r="AT409" s="215" t="s">
        <v>146</v>
      </c>
      <c r="AU409" s="215" t="s">
        <v>84</v>
      </c>
      <c r="AV409" s="13" t="s">
        <v>84</v>
      </c>
      <c r="AW409" s="13" t="s">
        <v>35</v>
      </c>
      <c r="AX409" s="13" t="s">
        <v>74</v>
      </c>
      <c r="AY409" s="215" t="s">
        <v>138</v>
      </c>
    </row>
    <row r="410" spans="1:65" s="13" customFormat="1" ht="11.25">
      <c r="B410" s="204"/>
      <c r="C410" s="205"/>
      <c r="D410" s="206" t="s">
        <v>146</v>
      </c>
      <c r="E410" s="207" t="s">
        <v>19</v>
      </c>
      <c r="F410" s="208" t="s">
        <v>751</v>
      </c>
      <c r="G410" s="205"/>
      <c r="H410" s="209">
        <v>12</v>
      </c>
      <c r="I410" s="210"/>
      <c r="J410" s="205"/>
      <c r="K410" s="205"/>
      <c r="L410" s="211"/>
      <c r="M410" s="212"/>
      <c r="N410" s="213"/>
      <c r="O410" s="213"/>
      <c r="P410" s="213"/>
      <c r="Q410" s="213"/>
      <c r="R410" s="213"/>
      <c r="S410" s="213"/>
      <c r="T410" s="214"/>
      <c r="AT410" s="215" t="s">
        <v>146</v>
      </c>
      <c r="AU410" s="215" t="s">
        <v>84</v>
      </c>
      <c r="AV410" s="13" t="s">
        <v>84</v>
      </c>
      <c r="AW410" s="13" t="s">
        <v>35</v>
      </c>
      <c r="AX410" s="13" t="s">
        <v>74</v>
      </c>
      <c r="AY410" s="215" t="s">
        <v>138</v>
      </c>
    </row>
    <row r="411" spans="1:65" s="13" customFormat="1" ht="11.25">
      <c r="B411" s="204"/>
      <c r="C411" s="205"/>
      <c r="D411" s="206" t="s">
        <v>146</v>
      </c>
      <c r="E411" s="207" t="s">
        <v>19</v>
      </c>
      <c r="F411" s="208" t="s">
        <v>1638</v>
      </c>
      <c r="G411" s="205"/>
      <c r="H411" s="209">
        <v>16.64</v>
      </c>
      <c r="I411" s="210"/>
      <c r="J411" s="205"/>
      <c r="K411" s="205"/>
      <c r="L411" s="211"/>
      <c r="M411" s="212"/>
      <c r="N411" s="213"/>
      <c r="O411" s="213"/>
      <c r="P411" s="213"/>
      <c r="Q411" s="213"/>
      <c r="R411" s="213"/>
      <c r="S411" s="213"/>
      <c r="T411" s="214"/>
      <c r="AT411" s="215" t="s">
        <v>146</v>
      </c>
      <c r="AU411" s="215" t="s">
        <v>84</v>
      </c>
      <c r="AV411" s="13" t="s">
        <v>84</v>
      </c>
      <c r="AW411" s="13" t="s">
        <v>35</v>
      </c>
      <c r="AX411" s="13" t="s">
        <v>74</v>
      </c>
      <c r="AY411" s="215" t="s">
        <v>138</v>
      </c>
    </row>
    <row r="412" spans="1:65" s="13" customFormat="1" ht="11.25">
      <c r="B412" s="204"/>
      <c r="C412" s="205"/>
      <c r="D412" s="206" t="s">
        <v>146</v>
      </c>
      <c r="E412" s="207" t="s">
        <v>19</v>
      </c>
      <c r="F412" s="208" t="s">
        <v>1639</v>
      </c>
      <c r="G412" s="205"/>
      <c r="H412" s="209">
        <v>7.98</v>
      </c>
      <c r="I412" s="210"/>
      <c r="J412" s="205"/>
      <c r="K412" s="205"/>
      <c r="L412" s="211"/>
      <c r="M412" s="212"/>
      <c r="N412" s="213"/>
      <c r="O412" s="213"/>
      <c r="P412" s="213"/>
      <c r="Q412" s="213"/>
      <c r="R412" s="213"/>
      <c r="S412" s="213"/>
      <c r="T412" s="214"/>
      <c r="AT412" s="215" t="s">
        <v>146</v>
      </c>
      <c r="AU412" s="215" t="s">
        <v>84</v>
      </c>
      <c r="AV412" s="13" t="s">
        <v>84</v>
      </c>
      <c r="AW412" s="13" t="s">
        <v>35</v>
      </c>
      <c r="AX412" s="13" t="s">
        <v>74</v>
      </c>
      <c r="AY412" s="215" t="s">
        <v>138</v>
      </c>
    </row>
    <row r="413" spans="1:65" s="13" customFormat="1" ht="11.25">
      <c r="B413" s="204"/>
      <c r="C413" s="205"/>
      <c r="D413" s="206" t="s">
        <v>146</v>
      </c>
      <c r="E413" s="207" t="s">
        <v>19</v>
      </c>
      <c r="F413" s="208" t="s">
        <v>1246</v>
      </c>
      <c r="G413" s="205"/>
      <c r="H413" s="209">
        <v>29.14</v>
      </c>
      <c r="I413" s="210"/>
      <c r="J413" s="205"/>
      <c r="K413" s="205"/>
      <c r="L413" s="211"/>
      <c r="M413" s="212"/>
      <c r="N413" s="213"/>
      <c r="O413" s="213"/>
      <c r="P413" s="213"/>
      <c r="Q413" s="213"/>
      <c r="R413" s="213"/>
      <c r="S413" s="213"/>
      <c r="T413" s="214"/>
      <c r="AT413" s="215" t="s">
        <v>146</v>
      </c>
      <c r="AU413" s="215" t="s">
        <v>84</v>
      </c>
      <c r="AV413" s="13" t="s">
        <v>84</v>
      </c>
      <c r="AW413" s="13" t="s">
        <v>35</v>
      </c>
      <c r="AX413" s="13" t="s">
        <v>74</v>
      </c>
      <c r="AY413" s="215" t="s">
        <v>138</v>
      </c>
    </row>
    <row r="414" spans="1:65" s="13" customFormat="1" ht="11.25">
      <c r="B414" s="204"/>
      <c r="C414" s="205"/>
      <c r="D414" s="206" t="s">
        <v>146</v>
      </c>
      <c r="E414" s="207" t="s">
        <v>19</v>
      </c>
      <c r="F414" s="208" t="s">
        <v>1640</v>
      </c>
      <c r="G414" s="205"/>
      <c r="H414" s="209">
        <v>2.1</v>
      </c>
      <c r="I414" s="210"/>
      <c r="J414" s="205"/>
      <c r="K414" s="205"/>
      <c r="L414" s="211"/>
      <c r="M414" s="212"/>
      <c r="N414" s="213"/>
      <c r="O414" s="213"/>
      <c r="P414" s="213"/>
      <c r="Q414" s="213"/>
      <c r="R414" s="213"/>
      <c r="S414" s="213"/>
      <c r="T414" s="214"/>
      <c r="AT414" s="215" t="s">
        <v>146</v>
      </c>
      <c r="AU414" s="215" t="s">
        <v>84</v>
      </c>
      <c r="AV414" s="13" t="s">
        <v>84</v>
      </c>
      <c r="AW414" s="13" t="s">
        <v>35</v>
      </c>
      <c r="AX414" s="13" t="s">
        <v>74</v>
      </c>
      <c r="AY414" s="215" t="s">
        <v>138</v>
      </c>
    </row>
    <row r="415" spans="1:65" s="13" customFormat="1" ht="11.25">
      <c r="B415" s="204"/>
      <c r="C415" s="205"/>
      <c r="D415" s="206" t="s">
        <v>146</v>
      </c>
      <c r="E415" s="207" t="s">
        <v>19</v>
      </c>
      <c r="F415" s="208" t="s">
        <v>1641</v>
      </c>
      <c r="G415" s="205"/>
      <c r="H415" s="209">
        <v>14.95</v>
      </c>
      <c r="I415" s="210"/>
      <c r="J415" s="205"/>
      <c r="K415" s="205"/>
      <c r="L415" s="211"/>
      <c r="M415" s="212"/>
      <c r="N415" s="213"/>
      <c r="O415" s="213"/>
      <c r="P415" s="213"/>
      <c r="Q415" s="213"/>
      <c r="R415" s="213"/>
      <c r="S415" s="213"/>
      <c r="T415" s="214"/>
      <c r="AT415" s="215" t="s">
        <v>146</v>
      </c>
      <c r="AU415" s="215" t="s">
        <v>84</v>
      </c>
      <c r="AV415" s="13" t="s">
        <v>84</v>
      </c>
      <c r="AW415" s="13" t="s">
        <v>35</v>
      </c>
      <c r="AX415" s="13" t="s">
        <v>74</v>
      </c>
      <c r="AY415" s="215" t="s">
        <v>138</v>
      </c>
    </row>
    <row r="416" spans="1:65" s="13" customFormat="1" ht="11.25">
      <c r="B416" s="204"/>
      <c r="C416" s="205"/>
      <c r="D416" s="206" t="s">
        <v>146</v>
      </c>
      <c r="E416" s="207" t="s">
        <v>19</v>
      </c>
      <c r="F416" s="208" t="s">
        <v>1245</v>
      </c>
      <c r="G416" s="205"/>
      <c r="H416" s="209">
        <v>18.8</v>
      </c>
      <c r="I416" s="210"/>
      <c r="J416" s="205"/>
      <c r="K416" s="205"/>
      <c r="L416" s="211"/>
      <c r="M416" s="212"/>
      <c r="N416" s="213"/>
      <c r="O416" s="213"/>
      <c r="P416" s="213"/>
      <c r="Q416" s="213"/>
      <c r="R416" s="213"/>
      <c r="S416" s="213"/>
      <c r="T416" s="214"/>
      <c r="AT416" s="215" t="s">
        <v>146</v>
      </c>
      <c r="AU416" s="215" t="s">
        <v>84</v>
      </c>
      <c r="AV416" s="13" t="s">
        <v>84</v>
      </c>
      <c r="AW416" s="13" t="s">
        <v>35</v>
      </c>
      <c r="AX416" s="13" t="s">
        <v>74</v>
      </c>
      <c r="AY416" s="215" t="s">
        <v>138</v>
      </c>
    </row>
    <row r="417" spans="1:65" s="14" customFormat="1" ht="11.25">
      <c r="B417" s="216"/>
      <c r="C417" s="217"/>
      <c r="D417" s="206" t="s">
        <v>146</v>
      </c>
      <c r="E417" s="218" t="s">
        <v>19</v>
      </c>
      <c r="F417" s="219" t="s">
        <v>150</v>
      </c>
      <c r="G417" s="217"/>
      <c r="H417" s="220">
        <v>162.83000000000001</v>
      </c>
      <c r="I417" s="221"/>
      <c r="J417" s="217"/>
      <c r="K417" s="217"/>
      <c r="L417" s="222"/>
      <c r="M417" s="223"/>
      <c r="N417" s="224"/>
      <c r="O417" s="224"/>
      <c r="P417" s="224"/>
      <c r="Q417" s="224"/>
      <c r="R417" s="224"/>
      <c r="S417" s="224"/>
      <c r="T417" s="225"/>
      <c r="AT417" s="226" t="s">
        <v>146</v>
      </c>
      <c r="AU417" s="226" t="s">
        <v>84</v>
      </c>
      <c r="AV417" s="14" t="s">
        <v>144</v>
      </c>
      <c r="AW417" s="14" t="s">
        <v>35</v>
      </c>
      <c r="AX417" s="14" t="s">
        <v>82</v>
      </c>
      <c r="AY417" s="226" t="s">
        <v>138</v>
      </c>
    </row>
    <row r="418" spans="1:65" s="2" customFormat="1" ht="21.75" customHeight="1">
      <c r="A418" s="36"/>
      <c r="B418" s="37"/>
      <c r="C418" s="190" t="s">
        <v>1642</v>
      </c>
      <c r="D418" s="190" t="s">
        <v>140</v>
      </c>
      <c r="E418" s="191" t="s">
        <v>1643</v>
      </c>
      <c r="F418" s="192" t="s">
        <v>1644</v>
      </c>
      <c r="G418" s="193" t="s">
        <v>143</v>
      </c>
      <c r="H418" s="194">
        <v>792.23</v>
      </c>
      <c r="I418" s="195"/>
      <c r="J418" s="196">
        <f>ROUND(I418*H418,2)</f>
        <v>0</v>
      </c>
      <c r="K418" s="197"/>
      <c r="L418" s="41"/>
      <c r="M418" s="198" t="s">
        <v>19</v>
      </c>
      <c r="N418" s="199" t="s">
        <v>45</v>
      </c>
      <c r="O418" s="66"/>
      <c r="P418" s="200">
        <f>O418*H418</f>
        <v>0</v>
      </c>
      <c r="Q418" s="200">
        <v>2.5999999999999998E-4</v>
      </c>
      <c r="R418" s="200">
        <f>Q418*H418</f>
        <v>0.20597979999999999</v>
      </c>
      <c r="S418" s="200">
        <v>0</v>
      </c>
      <c r="T418" s="201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02" t="s">
        <v>205</v>
      </c>
      <c r="AT418" s="202" t="s">
        <v>140</v>
      </c>
      <c r="AU418" s="202" t="s">
        <v>84</v>
      </c>
      <c r="AY418" s="19" t="s">
        <v>138</v>
      </c>
      <c r="BE418" s="203">
        <f>IF(N418="základní",J418,0)</f>
        <v>0</v>
      </c>
      <c r="BF418" s="203">
        <f>IF(N418="snížená",J418,0)</f>
        <v>0</v>
      </c>
      <c r="BG418" s="203">
        <f>IF(N418="zákl. přenesená",J418,0)</f>
        <v>0</v>
      </c>
      <c r="BH418" s="203">
        <f>IF(N418="sníž. přenesená",J418,0)</f>
        <v>0</v>
      </c>
      <c r="BI418" s="203">
        <f>IF(N418="nulová",J418,0)</f>
        <v>0</v>
      </c>
      <c r="BJ418" s="19" t="s">
        <v>82</v>
      </c>
      <c r="BK418" s="203">
        <f>ROUND(I418*H418,2)</f>
        <v>0</v>
      </c>
      <c r="BL418" s="19" t="s">
        <v>205</v>
      </c>
      <c r="BM418" s="202" t="s">
        <v>1645</v>
      </c>
    </row>
    <row r="419" spans="1:65" s="16" customFormat="1" ht="11.25">
      <c r="B419" s="257"/>
      <c r="C419" s="258"/>
      <c r="D419" s="206" t="s">
        <v>146</v>
      </c>
      <c r="E419" s="259" t="s">
        <v>19</v>
      </c>
      <c r="F419" s="260" t="s">
        <v>1646</v>
      </c>
      <c r="G419" s="258"/>
      <c r="H419" s="259" t="s">
        <v>19</v>
      </c>
      <c r="I419" s="261"/>
      <c r="J419" s="258"/>
      <c r="K419" s="258"/>
      <c r="L419" s="262"/>
      <c r="M419" s="263"/>
      <c r="N419" s="264"/>
      <c r="O419" s="264"/>
      <c r="P419" s="264"/>
      <c r="Q419" s="264"/>
      <c r="R419" s="264"/>
      <c r="S419" s="264"/>
      <c r="T419" s="265"/>
      <c r="AT419" s="266" t="s">
        <v>146</v>
      </c>
      <c r="AU419" s="266" t="s">
        <v>84</v>
      </c>
      <c r="AV419" s="16" t="s">
        <v>82</v>
      </c>
      <c r="AW419" s="16" t="s">
        <v>35</v>
      </c>
      <c r="AX419" s="16" t="s">
        <v>74</v>
      </c>
      <c r="AY419" s="266" t="s">
        <v>138</v>
      </c>
    </row>
    <row r="420" spans="1:65" s="13" customFormat="1" ht="11.25">
      <c r="B420" s="204"/>
      <c r="C420" s="205"/>
      <c r="D420" s="206" t="s">
        <v>146</v>
      </c>
      <c r="E420" s="207" t="s">
        <v>19</v>
      </c>
      <c r="F420" s="208" t="s">
        <v>1647</v>
      </c>
      <c r="G420" s="205"/>
      <c r="H420" s="209">
        <v>32.9</v>
      </c>
      <c r="I420" s="210"/>
      <c r="J420" s="205"/>
      <c r="K420" s="205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146</v>
      </c>
      <c r="AU420" s="215" t="s">
        <v>84</v>
      </c>
      <c r="AV420" s="13" t="s">
        <v>84</v>
      </c>
      <c r="AW420" s="13" t="s">
        <v>35</v>
      </c>
      <c r="AX420" s="13" t="s">
        <v>74</v>
      </c>
      <c r="AY420" s="215" t="s">
        <v>138</v>
      </c>
    </row>
    <row r="421" spans="1:65" s="13" customFormat="1" ht="11.25">
      <c r="B421" s="204"/>
      <c r="C421" s="205"/>
      <c r="D421" s="206" t="s">
        <v>146</v>
      </c>
      <c r="E421" s="207" t="s">
        <v>19</v>
      </c>
      <c r="F421" s="208" t="s">
        <v>1467</v>
      </c>
      <c r="G421" s="205"/>
      <c r="H421" s="209">
        <v>4.42</v>
      </c>
      <c r="I421" s="210"/>
      <c r="J421" s="205"/>
      <c r="K421" s="205"/>
      <c r="L421" s="211"/>
      <c r="M421" s="212"/>
      <c r="N421" s="213"/>
      <c r="O421" s="213"/>
      <c r="P421" s="213"/>
      <c r="Q421" s="213"/>
      <c r="R421" s="213"/>
      <c r="S421" s="213"/>
      <c r="T421" s="214"/>
      <c r="AT421" s="215" t="s">
        <v>146</v>
      </c>
      <c r="AU421" s="215" t="s">
        <v>84</v>
      </c>
      <c r="AV421" s="13" t="s">
        <v>84</v>
      </c>
      <c r="AW421" s="13" t="s">
        <v>35</v>
      </c>
      <c r="AX421" s="13" t="s">
        <v>74</v>
      </c>
      <c r="AY421" s="215" t="s">
        <v>138</v>
      </c>
    </row>
    <row r="422" spans="1:65" s="15" customFormat="1" ht="11.25">
      <c r="B422" s="241"/>
      <c r="C422" s="242"/>
      <c r="D422" s="206" t="s">
        <v>146</v>
      </c>
      <c r="E422" s="243" t="s">
        <v>19</v>
      </c>
      <c r="F422" s="244" t="s">
        <v>222</v>
      </c>
      <c r="G422" s="242"/>
      <c r="H422" s="245">
        <v>37.32</v>
      </c>
      <c r="I422" s="246"/>
      <c r="J422" s="242"/>
      <c r="K422" s="242"/>
      <c r="L422" s="247"/>
      <c r="M422" s="248"/>
      <c r="N422" s="249"/>
      <c r="O422" s="249"/>
      <c r="P422" s="249"/>
      <c r="Q422" s="249"/>
      <c r="R422" s="249"/>
      <c r="S422" s="249"/>
      <c r="T422" s="250"/>
      <c r="AT422" s="251" t="s">
        <v>146</v>
      </c>
      <c r="AU422" s="251" t="s">
        <v>84</v>
      </c>
      <c r="AV422" s="15" t="s">
        <v>154</v>
      </c>
      <c r="AW422" s="15" t="s">
        <v>35</v>
      </c>
      <c r="AX422" s="15" t="s">
        <v>74</v>
      </c>
      <c r="AY422" s="251" t="s">
        <v>138</v>
      </c>
    </row>
    <row r="423" spans="1:65" s="16" customFormat="1" ht="11.25">
      <c r="B423" s="257"/>
      <c r="C423" s="258"/>
      <c r="D423" s="206" t="s">
        <v>146</v>
      </c>
      <c r="E423" s="259" t="s">
        <v>19</v>
      </c>
      <c r="F423" s="260" t="s">
        <v>1191</v>
      </c>
      <c r="G423" s="258"/>
      <c r="H423" s="259" t="s">
        <v>19</v>
      </c>
      <c r="I423" s="261"/>
      <c r="J423" s="258"/>
      <c r="K423" s="258"/>
      <c r="L423" s="262"/>
      <c r="M423" s="263"/>
      <c r="N423" s="264"/>
      <c r="O423" s="264"/>
      <c r="P423" s="264"/>
      <c r="Q423" s="264"/>
      <c r="R423" s="264"/>
      <c r="S423" s="264"/>
      <c r="T423" s="265"/>
      <c r="AT423" s="266" t="s">
        <v>146</v>
      </c>
      <c r="AU423" s="266" t="s">
        <v>84</v>
      </c>
      <c r="AV423" s="16" t="s">
        <v>82</v>
      </c>
      <c r="AW423" s="16" t="s">
        <v>35</v>
      </c>
      <c r="AX423" s="16" t="s">
        <v>74</v>
      </c>
      <c r="AY423" s="266" t="s">
        <v>138</v>
      </c>
    </row>
    <row r="424" spans="1:65" s="13" customFormat="1" ht="11.25">
      <c r="B424" s="204"/>
      <c r="C424" s="205"/>
      <c r="D424" s="206" t="s">
        <v>146</v>
      </c>
      <c r="E424" s="207" t="s">
        <v>19</v>
      </c>
      <c r="F424" s="208" t="s">
        <v>1192</v>
      </c>
      <c r="G424" s="205"/>
      <c r="H424" s="209">
        <v>114.76</v>
      </c>
      <c r="I424" s="210"/>
      <c r="J424" s="205"/>
      <c r="K424" s="205"/>
      <c r="L424" s="211"/>
      <c r="M424" s="212"/>
      <c r="N424" s="213"/>
      <c r="O424" s="213"/>
      <c r="P424" s="213"/>
      <c r="Q424" s="213"/>
      <c r="R424" s="213"/>
      <c r="S424" s="213"/>
      <c r="T424" s="214"/>
      <c r="AT424" s="215" t="s">
        <v>146</v>
      </c>
      <c r="AU424" s="215" t="s">
        <v>84</v>
      </c>
      <c r="AV424" s="13" t="s">
        <v>84</v>
      </c>
      <c r="AW424" s="13" t="s">
        <v>35</v>
      </c>
      <c r="AX424" s="13" t="s">
        <v>74</v>
      </c>
      <c r="AY424" s="215" t="s">
        <v>138</v>
      </c>
    </row>
    <row r="425" spans="1:65" s="13" customFormat="1" ht="11.25">
      <c r="B425" s="204"/>
      <c r="C425" s="205"/>
      <c r="D425" s="206" t="s">
        <v>146</v>
      </c>
      <c r="E425" s="207" t="s">
        <v>19</v>
      </c>
      <c r="F425" s="208" t="s">
        <v>1637</v>
      </c>
      <c r="G425" s="205"/>
      <c r="H425" s="209">
        <v>56.8</v>
      </c>
      <c r="I425" s="210"/>
      <c r="J425" s="205"/>
      <c r="K425" s="205"/>
      <c r="L425" s="211"/>
      <c r="M425" s="212"/>
      <c r="N425" s="213"/>
      <c r="O425" s="213"/>
      <c r="P425" s="213"/>
      <c r="Q425" s="213"/>
      <c r="R425" s="213"/>
      <c r="S425" s="213"/>
      <c r="T425" s="214"/>
      <c r="AT425" s="215" t="s">
        <v>146</v>
      </c>
      <c r="AU425" s="215" t="s">
        <v>84</v>
      </c>
      <c r="AV425" s="13" t="s">
        <v>84</v>
      </c>
      <c r="AW425" s="13" t="s">
        <v>35</v>
      </c>
      <c r="AX425" s="13" t="s">
        <v>74</v>
      </c>
      <c r="AY425" s="215" t="s">
        <v>138</v>
      </c>
    </row>
    <row r="426" spans="1:65" s="15" customFormat="1" ht="11.25">
      <c r="B426" s="241"/>
      <c r="C426" s="242"/>
      <c r="D426" s="206" t="s">
        <v>146</v>
      </c>
      <c r="E426" s="243" t="s">
        <v>19</v>
      </c>
      <c r="F426" s="244" t="s">
        <v>222</v>
      </c>
      <c r="G426" s="242"/>
      <c r="H426" s="245">
        <v>171.56</v>
      </c>
      <c r="I426" s="246"/>
      <c r="J426" s="242"/>
      <c r="K426" s="242"/>
      <c r="L426" s="247"/>
      <c r="M426" s="248"/>
      <c r="N426" s="249"/>
      <c r="O426" s="249"/>
      <c r="P426" s="249"/>
      <c r="Q426" s="249"/>
      <c r="R426" s="249"/>
      <c r="S426" s="249"/>
      <c r="T426" s="250"/>
      <c r="AT426" s="251" t="s">
        <v>146</v>
      </c>
      <c r="AU426" s="251" t="s">
        <v>84</v>
      </c>
      <c r="AV426" s="15" t="s">
        <v>154</v>
      </c>
      <c r="AW426" s="15" t="s">
        <v>35</v>
      </c>
      <c r="AX426" s="15" t="s">
        <v>74</v>
      </c>
      <c r="AY426" s="251" t="s">
        <v>138</v>
      </c>
    </row>
    <row r="427" spans="1:65" s="16" customFormat="1" ht="11.25">
      <c r="B427" s="257"/>
      <c r="C427" s="258"/>
      <c r="D427" s="206" t="s">
        <v>146</v>
      </c>
      <c r="E427" s="259" t="s">
        <v>19</v>
      </c>
      <c r="F427" s="260" t="s">
        <v>1193</v>
      </c>
      <c r="G427" s="258"/>
      <c r="H427" s="259" t="s">
        <v>19</v>
      </c>
      <c r="I427" s="261"/>
      <c r="J427" s="258"/>
      <c r="K427" s="258"/>
      <c r="L427" s="262"/>
      <c r="M427" s="263"/>
      <c r="N427" s="264"/>
      <c r="O427" s="264"/>
      <c r="P427" s="264"/>
      <c r="Q427" s="264"/>
      <c r="R427" s="264"/>
      <c r="S427" s="264"/>
      <c r="T427" s="265"/>
      <c r="AT427" s="266" t="s">
        <v>146</v>
      </c>
      <c r="AU427" s="266" t="s">
        <v>84</v>
      </c>
      <c r="AV427" s="16" t="s">
        <v>82</v>
      </c>
      <c r="AW427" s="16" t="s">
        <v>35</v>
      </c>
      <c r="AX427" s="16" t="s">
        <v>74</v>
      </c>
      <c r="AY427" s="266" t="s">
        <v>138</v>
      </c>
    </row>
    <row r="428" spans="1:65" s="13" customFormat="1" ht="11.25">
      <c r="B428" s="204"/>
      <c r="C428" s="205"/>
      <c r="D428" s="206" t="s">
        <v>146</v>
      </c>
      <c r="E428" s="207" t="s">
        <v>19</v>
      </c>
      <c r="F428" s="208" t="s">
        <v>1194</v>
      </c>
      <c r="G428" s="205"/>
      <c r="H428" s="209">
        <v>53.2</v>
      </c>
      <c r="I428" s="210"/>
      <c r="J428" s="205"/>
      <c r="K428" s="205"/>
      <c r="L428" s="211"/>
      <c r="M428" s="212"/>
      <c r="N428" s="213"/>
      <c r="O428" s="213"/>
      <c r="P428" s="213"/>
      <c r="Q428" s="213"/>
      <c r="R428" s="213"/>
      <c r="S428" s="213"/>
      <c r="T428" s="214"/>
      <c r="AT428" s="215" t="s">
        <v>146</v>
      </c>
      <c r="AU428" s="215" t="s">
        <v>84</v>
      </c>
      <c r="AV428" s="13" t="s">
        <v>84</v>
      </c>
      <c r="AW428" s="13" t="s">
        <v>35</v>
      </c>
      <c r="AX428" s="13" t="s">
        <v>74</v>
      </c>
      <c r="AY428" s="215" t="s">
        <v>138</v>
      </c>
    </row>
    <row r="429" spans="1:65" s="13" customFormat="1" ht="11.25">
      <c r="B429" s="204"/>
      <c r="C429" s="205"/>
      <c r="D429" s="206" t="s">
        <v>146</v>
      </c>
      <c r="E429" s="207" t="s">
        <v>19</v>
      </c>
      <c r="F429" s="208" t="s">
        <v>751</v>
      </c>
      <c r="G429" s="205"/>
      <c r="H429" s="209">
        <v>12</v>
      </c>
      <c r="I429" s="210"/>
      <c r="J429" s="205"/>
      <c r="K429" s="205"/>
      <c r="L429" s="211"/>
      <c r="M429" s="212"/>
      <c r="N429" s="213"/>
      <c r="O429" s="213"/>
      <c r="P429" s="213"/>
      <c r="Q429" s="213"/>
      <c r="R429" s="213"/>
      <c r="S429" s="213"/>
      <c r="T429" s="214"/>
      <c r="AT429" s="215" t="s">
        <v>146</v>
      </c>
      <c r="AU429" s="215" t="s">
        <v>84</v>
      </c>
      <c r="AV429" s="13" t="s">
        <v>84</v>
      </c>
      <c r="AW429" s="13" t="s">
        <v>35</v>
      </c>
      <c r="AX429" s="13" t="s">
        <v>74</v>
      </c>
      <c r="AY429" s="215" t="s">
        <v>138</v>
      </c>
    </row>
    <row r="430" spans="1:65" s="15" customFormat="1" ht="11.25">
      <c r="B430" s="241"/>
      <c r="C430" s="242"/>
      <c r="D430" s="206" t="s">
        <v>146</v>
      </c>
      <c r="E430" s="243" t="s">
        <v>19</v>
      </c>
      <c r="F430" s="244" t="s">
        <v>222</v>
      </c>
      <c r="G430" s="242"/>
      <c r="H430" s="245">
        <v>65.2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AT430" s="251" t="s">
        <v>146</v>
      </c>
      <c r="AU430" s="251" t="s">
        <v>84</v>
      </c>
      <c r="AV430" s="15" t="s">
        <v>154</v>
      </c>
      <c r="AW430" s="15" t="s">
        <v>35</v>
      </c>
      <c r="AX430" s="15" t="s">
        <v>74</v>
      </c>
      <c r="AY430" s="251" t="s">
        <v>138</v>
      </c>
    </row>
    <row r="431" spans="1:65" s="16" customFormat="1" ht="11.25">
      <c r="B431" s="257"/>
      <c r="C431" s="258"/>
      <c r="D431" s="206" t="s">
        <v>146</v>
      </c>
      <c r="E431" s="259" t="s">
        <v>19</v>
      </c>
      <c r="F431" s="260" t="s">
        <v>1195</v>
      </c>
      <c r="G431" s="258"/>
      <c r="H431" s="259" t="s">
        <v>19</v>
      </c>
      <c r="I431" s="261"/>
      <c r="J431" s="258"/>
      <c r="K431" s="258"/>
      <c r="L431" s="262"/>
      <c r="M431" s="263"/>
      <c r="N431" s="264"/>
      <c r="O431" s="264"/>
      <c r="P431" s="264"/>
      <c r="Q431" s="264"/>
      <c r="R431" s="264"/>
      <c r="S431" s="264"/>
      <c r="T431" s="265"/>
      <c r="AT431" s="266" t="s">
        <v>146</v>
      </c>
      <c r="AU431" s="266" t="s">
        <v>84</v>
      </c>
      <c r="AV431" s="16" t="s">
        <v>82</v>
      </c>
      <c r="AW431" s="16" t="s">
        <v>35</v>
      </c>
      <c r="AX431" s="16" t="s">
        <v>74</v>
      </c>
      <c r="AY431" s="266" t="s">
        <v>138</v>
      </c>
    </row>
    <row r="432" spans="1:65" s="13" customFormat="1" ht="11.25">
      <c r="B432" s="204"/>
      <c r="C432" s="205"/>
      <c r="D432" s="206" t="s">
        <v>146</v>
      </c>
      <c r="E432" s="207" t="s">
        <v>19</v>
      </c>
      <c r="F432" s="208" t="s">
        <v>1196</v>
      </c>
      <c r="G432" s="205"/>
      <c r="H432" s="209">
        <v>57.12</v>
      </c>
      <c r="I432" s="210"/>
      <c r="J432" s="205"/>
      <c r="K432" s="205"/>
      <c r="L432" s="211"/>
      <c r="M432" s="212"/>
      <c r="N432" s="213"/>
      <c r="O432" s="213"/>
      <c r="P432" s="213"/>
      <c r="Q432" s="213"/>
      <c r="R432" s="213"/>
      <c r="S432" s="213"/>
      <c r="T432" s="214"/>
      <c r="AT432" s="215" t="s">
        <v>146</v>
      </c>
      <c r="AU432" s="215" t="s">
        <v>84</v>
      </c>
      <c r="AV432" s="13" t="s">
        <v>84</v>
      </c>
      <c r="AW432" s="13" t="s">
        <v>35</v>
      </c>
      <c r="AX432" s="13" t="s">
        <v>74</v>
      </c>
      <c r="AY432" s="215" t="s">
        <v>138</v>
      </c>
    </row>
    <row r="433" spans="2:51" s="13" customFormat="1" ht="11.25">
      <c r="B433" s="204"/>
      <c r="C433" s="205"/>
      <c r="D433" s="206" t="s">
        <v>146</v>
      </c>
      <c r="E433" s="207" t="s">
        <v>19</v>
      </c>
      <c r="F433" s="208" t="s">
        <v>1247</v>
      </c>
      <c r="G433" s="205"/>
      <c r="H433" s="209">
        <v>33.28</v>
      </c>
      <c r="I433" s="210"/>
      <c r="J433" s="205"/>
      <c r="K433" s="205"/>
      <c r="L433" s="211"/>
      <c r="M433" s="212"/>
      <c r="N433" s="213"/>
      <c r="O433" s="213"/>
      <c r="P433" s="213"/>
      <c r="Q433" s="213"/>
      <c r="R433" s="213"/>
      <c r="S433" s="213"/>
      <c r="T433" s="214"/>
      <c r="AT433" s="215" t="s">
        <v>146</v>
      </c>
      <c r="AU433" s="215" t="s">
        <v>84</v>
      </c>
      <c r="AV433" s="13" t="s">
        <v>84</v>
      </c>
      <c r="AW433" s="13" t="s">
        <v>35</v>
      </c>
      <c r="AX433" s="13" t="s">
        <v>74</v>
      </c>
      <c r="AY433" s="215" t="s">
        <v>138</v>
      </c>
    </row>
    <row r="434" spans="2:51" s="15" customFormat="1" ht="11.25">
      <c r="B434" s="241"/>
      <c r="C434" s="242"/>
      <c r="D434" s="206" t="s">
        <v>146</v>
      </c>
      <c r="E434" s="243" t="s">
        <v>19</v>
      </c>
      <c r="F434" s="244" t="s">
        <v>222</v>
      </c>
      <c r="G434" s="242"/>
      <c r="H434" s="245">
        <v>90.4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AT434" s="251" t="s">
        <v>146</v>
      </c>
      <c r="AU434" s="251" t="s">
        <v>84</v>
      </c>
      <c r="AV434" s="15" t="s">
        <v>154</v>
      </c>
      <c r="AW434" s="15" t="s">
        <v>35</v>
      </c>
      <c r="AX434" s="15" t="s">
        <v>74</v>
      </c>
      <c r="AY434" s="251" t="s">
        <v>138</v>
      </c>
    </row>
    <row r="435" spans="2:51" s="16" customFormat="1" ht="11.25">
      <c r="B435" s="257"/>
      <c r="C435" s="258"/>
      <c r="D435" s="206" t="s">
        <v>146</v>
      </c>
      <c r="E435" s="259" t="s">
        <v>19</v>
      </c>
      <c r="F435" s="260" t="s">
        <v>1201</v>
      </c>
      <c r="G435" s="258"/>
      <c r="H435" s="259" t="s">
        <v>19</v>
      </c>
      <c r="I435" s="261"/>
      <c r="J435" s="258"/>
      <c r="K435" s="258"/>
      <c r="L435" s="262"/>
      <c r="M435" s="263"/>
      <c r="N435" s="264"/>
      <c r="O435" s="264"/>
      <c r="P435" s="264"/>
      <c r="Q435" s="264"/>
      <c r="R435" s="264"/>
      <c r="S435" s="264"/>
      <c r="T435" s="265"/>
      <c r="AT435" s="266" t="s">
        <v>146</v>
      </c>
      <c r="AU435" s="266" t="s">
        <v>84</v>
      </c>
      <c r="AV435" s="16" t="s">
        <v>82</v>
      </c>
      <c r="AW435" s="16" t="s">
        <v>35</v>
      </c>
      <c r="AX435" s="16" t="s">
        <v>74</v>
      </c>
      <c r="AY435" s="266" t="s">
        <v>138</v>
      </c>
    </row>
    <row r="436" spans="2:51" s="13" customFormat="1" ht="11.25">
      <c r="B436" s="204"/>
      <c r="C436" s="205"/>
      <c r="D436" s="206" t="s">
        <v>146</v>
      </c>
      <c r="E436" s="207" t="s">
        <v>19</v>
      </c>
      <c r="F436" s="208" t="s">
        <v>1198</v>
      </c>
      <c r="G436" s="205"/>
      <c r="H436" s="209">
        <v>20.059999999999999</v>
      </c>
      <c r="I436" s="210"/>
      <c r="J436" s="205"/>
      <c r="K436" s="205"/>
      <c r="L436" s="211"/>
      <c r="M436" s="212"/>
      <c r="N436" s="213"/>
      <c r="O436" s="213"/>
      <c r="P436" s="213"/>
      <c r="Q436" s="213"/>
      <c r="R436" s="213"/>
      <c r="S436" s="213"/>
      <c r="T436" s="214"/>
      <c r="AT436" s="215" t="s">
        <v>146</v>
      </c>
      <c r="AU436" s="215" t="s">
        <v>84</v>
      </c>
      <c r="AV436" s="13" t="s">
        <v>84</v>
      </c>
      <c r="AW436" s="13" t="s">
        <v>35</v>
      </c>
      <c r="AX436" s="13" t="s">
        <v>74</v>
      </c>
      <c r="AY436" s="215" t="s">
        <v>138</v>
      </c>
    </row>
    <row r="437" spans="2:51" s="13" customFormat="1" ht="11.25">
      <c r="B437" s="204"/>
      <c r="C437" s="205"/>
      <c r="D437" s="206" t="s">
        <v>146</v>
      </c>
      <c r="E437" s="207" t="s">
        <v>19</v>
      </c>
      <c r="F437" s="208" t="s">
        <v>1639</v>
      </c>
      <c r="G437" s="205"/>
      <c r="H437" s="209">
        <v>7.98</v>
      </c>
      <c r="I437" s="210"/>
      <c r="J437" s="205"/>
      <c r="K437" s="205"/>
      <c r="L437" s="211"/>
      <c r="M437" s="212"/>
      <c r="N437" s="213"/>
      <c r="O437" s="213"/>
      <c r="P437" s="213"/>
      <c r="Q437" s="213"/>
      <c r="R437" s="213"/>
      <c r="S437" s="213"/>
      <c r="T437" s="214"/>
      <c r="AT437" s="215" t="s">
        <v>146</v>
      </c>
      <c r="AU437" s="215" t="s">
        <v>84</v>
      </c>
      <c r="AV437" s="13" t="s">
        <v>84</v>
      </c>
      <c r="AW437" s="13" t="s">
        <v>35</v>
      </c>
      <c r="AX437" s="13" t="s">
        <v>74</v>
      </c>
      <c r="AY437" s="215" t="s">
        <v>138</v>
      </c>
    </row>
    <row r="438" spans="2:51" s="15" customFormat="1" ht="11.25">
      <c r="B438" s="241"/>
      <c r="C438" s="242"/>
      <c r="D438" s="206" t="s">
        <v>146</v>
      </c>
      <c r="E438" s="243" t="s">
        <v>19</v>
      </c>
      <c r="F438" s="244" t="s">
        <v>222</v>
      </c>
      <c r="G438" s="242"/>
      <c r="H438" s="245">
        <v>28.04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AT438" s="251" t="s">
        <v>146</v>
      </c>
      <c r="AU438" s="251" t="s">
        <v>84</v>
      </c>
      <c r="AV438" s="15" t="s">
        <v>154</v>
      </c>
      <c r="AW438" s="15" t="s">
        <v>35</v>
      </c>
      <c r="AX438" s="15" t="s">
        <v>74</v>
      </c>
      <c r="AY438" s="251" t="s">
        <v>138</v>
      </c>
    </row>
    <row r="439" spans="2:51" s="16" customFormat="1" ht="11.25">
      <c r="B439" s="257"/>
      <c r="C439" s="258"/>
      <c r="D439" s="206" t="s">
        <v>146</v>
      </c>
      <c r="E439" s="259" t="s">
        <v>19</v>
      </c>
      <c r="F439" s="260" t="s">
        <v>1199</v>
      </c>
      <c r="G439" s="258"/>
      <c r="H439" s="259" t="s">
        <v>19</v>
      </c>
      <c r="I439" s="261"/>
      <c r="J439" s="258"/>
      <c r="K439" s="258"/>
      <c r="L439" s="262"/>
      <c r="M439" s="263"/>
      <c r="N439" s="264"/>
      <c r="O439" s="264"/>
      <c r="P439" s="264"/>
      <c r="Q439" s="264"/>
      <c r="R439" s="264"/>
      <c r="S439" s="264"/>
      <c r="T439" s="265"/>
      <c r="AT439" s="266" t="s">
        <v>146</v>
      </c>
      <c r="AU439" s="266" t="s">
        <v>84</v>
      </c>
      <c r="AV439" s="16" t="s">
        <v>82</v>
      </c>
      <c r="AW439" s="16" t="s">
        <v>35</v>
      </c>
      <c r="AX439" s="16" t="s">
        <v>74</v>
      </c>
      <c r="AY439" s="266" t="s">
        <v>138</v>
      </c>
    </row>
    <row r="440" spans="2:51" s="13" customFormat="1" ht="11.25">
      <c r="B440" s="204"/>
      <c r="C440" s="205"/>
      <c r="D440" s="206" t="s">
        <v>146</v>
      </c>
      <c r="E440" s="207" t="s">
        <v>19</v>
      </c>
      <c r="F440" s="208" t="s">
        <v>1200</v>
      </c>
      <c r="G440" s="205"/>
      <c r="H440" s="209">
        <v>71.94</v>
      </c>
      <c r="I440" s="210"/>
      <c r="J440" s="205"/>
      <c r="K440" s="205"/>
      <c r="L440" s="211"/>
      <c r="M440" s="212"/>
      <c r="N440" s="213"/>
      <c r="O440" s="213"/>
      <c r="P440" s="213"/>
      <c r="Q440" s="213"/>
      <c r="R440" s="213"/>
      <c r="S440" s="213"/>
      <c r="T440" s="214"/>
      <c r="AT440" s="215" t="s">
        <v>146</v>
      </c>
      <c r="AU440" s="215" t="s">
        <v>84</v>
      </c>
      <c r="AV440" s="13" t="s">
        <v>84</v>
      </c>
      <c r="AW440" s="13" t="s">
        <v>35</v>
      </c>
      <c r="AX440" s="13" t="s">
        <v>74</v>
      </c>
      <c r="AY440" s="215" t="s">
        <v>138</v>
      </c>
    </row>
    <row r="441" spans="2:51" s="13" customFormat="1" ht="11.25">
      <c r="B441" s="204"/>
      <c r="C441" s="205"/>
      <c r="D441" s="206" t="s">
        <v>146</v>
      </c>
      <c r="E441" s="207" t="s">
        <v>19</v>
      </c>
      <c r="F441" s="208" t="s">
        <v>1246</v>
      </c>
      <c r="G441" s="205"/>
      <c r="H441" s="209">
        <v>29.14</v>
      </c>
      <c r="I441" s="210"/>
      <c r="J441" s="205"/>
      <c r="K441" s="205"/>
      <c r="L441" s="211"/>
      <c r="M441" s="212"/>
      <c r="N441" s="213"/>
      <c r="O441" s="213"/>
      <c r="P441" s="213"/>
      <c r="Q441" s="213"/>
      <c r="R441" s="213"/>
      <c r="S441" s="213"/>
      <c r="T441" s="214"/>
      <c r="AT441" s="215" t="s">
        <v>146</v>
      </c>
      <c r="AU441" s="215" t="s">
        <v>84</v>
      </c>
      <c r="AV441" s="13" t="s">
        <v>84</v>
      </c>
      <c r="AW441" s="13" t="s">
        <v>35</v>
      </c>
      <c r="AX441" s="13" t="s">
        <v>74</v>
      </c>
      <c r="AY441" s="215" t="s">
        <v>138</v>
      </c>
    </row>
    <row r="442" spans="2:51" s="15" customFormat="1" ht="11.25">
      <c r="B442" s="241"/>
      <c r="C442" s="242"/>
      <c r="D442" s="206" t="s">
        <v>146</v>
      </c>
      <c r="E442" s="243" t="s">
        <v>19</v>
      </c>
      <c r="F442" s="244" t="s">
        <v>222</v>
      </c>
      <c r="G442" s="242"/>
      <c r="H442" s="245">
        <v>101.08</v>
      </c>
      <c r="I442" s="246"/>
      <c r="J442" s="242"/>
      <c r="K442" s="242"/>
      <c r="L442" s="247"/>
      <c r="M442" s="248"/>
      <c r="N442" s="249"/>
      <c r="O442" s="249"/>
      <c r="P442" s="249"/>
      <c r="Q442" s="249"/>
      <c r="R442" s="249"/>
      <c r="S442" s="249"/>
      <c r="T442" s="250"/>
      <c r="AT442" s="251" t="s">
        <v>146</v>
      </c>
      <c r="AU442" s="251" t="s">
        <v>84</v>
      </c>
      <c r="AV442" s="15" t="s">
        <v>154</v>
      </c>
      <c r="AW442" s="15" t="s">
        <v>35</v>
      </c>
      <c r="AX442" s="15" t="s">
        <v>74</v>
      </c>
      <c r="AY442" s="251" t="s">
        <v>138</v>
      </c>
    </row>
    <row r="443" spans="2:51" s="16" customFormat="1" ht="11.25">
      <c r="B443" s="257"/>
      <c r="C443" s="258"/>
      <c r="D443" s="206" t="s">
        <v>146</v>
      </c>
      <c r="E443" s="259" t="s">
        <v>19</v>
      </c>
      <c r="F443" s="260" t="s">
        <v>1648</v>
      </c>
      <c r="G443" s="258"/>
      <c r="H443" s="259" t="s">
        <v>19</v>
      </c>
      <c r="I443" s="261"/>
      <c r="J443" s="258"/>
      <c r="K443" s="258"/>
      <c r="L443" s="262"/>
      <c r="M443" s="263"/>
      <c r="N443" s="264"/>
      <c r="O443" s="264"/>
      <c r="P443" s="264"/>
      <c r="Q443" s="264"/>
      <c r="R443" s="264"/>
      <c r="S443" s="264"/>
      <c r="T443" s="265"/>
      <c r="AT443" s="266" t="s">
        <v>146</v>
      </c>
      <c r="AU443" s="266" t="s">
        <v>84</v>
      </c>
      <c r="AV443" s="16" t="s">
        <v>82</v>
      </c>
      <c r="AW443" s="16" t="s">
        <v>35</v>
      </c>
      <c r="AX443" s="16" t="s">
        <v>74</v>
      </c>
      <c r="AY443" s="266" t="s">
        <v>138</v>
      </c>
    </row>
    <row r="444" spans="2:51" s="13" customFormat="1" ht="11.25">
      <c r="B444" s="204"/>
      <c r="C444" s="205"/>
      <c r="D444" s="206" t="s">
        <v>146</v>
      </c>
      <c r="E444" s="207" t="s">
        <v>19</v>
      </c>
      <c r="F444" s="208" t="s">
        <v>1202</v>
      </c>
      <c r="G444" s="205"/>
      <c r="H444" s="209">
        <v>20.46</v>
      </c>
      <c r="I444" s="210"/>
      <c r="J444" s="205"/>
      <c r="K444" s="205"/>
      <c r="L444" s="211"/>
      <c r="M444" s="212"/>
      <c r="N444" s="213"/>
      <c r="O444" s="213"/>
      <c r="P444" s="213"/>
      <c r="Q444" s="213"/>
      <c r="R444" s="213"/>
      <c r="S444" s="213"/>
      <c r="T444" s="214"/>
      <c r="AT444" s="215" t="s">
        <v>146</v>
      </c>
      <c r="AU444" s="215" t="s">
        <v>84</v>
      </c>
      <c r="AV444" s="13" t="s">
        <v>84</v>
      </c>
      <c r="AW444" s="13" t="s">
        <v>35</v>
      </c>
      <c r="AX444" s="13" t="s">
        <v>74</v>
      </c>
      <c r="AY444" s="215" t="s">
        <v>138</v>
      </c>
    </row>
    <row r="445" spans="2:51" s="13" customFormat="1" ht="11.25">
      <c r="B445" s="204"/>
      <c r="C445" s="205"/>
      <c r="D445" s="206" t="s">
        <v>146</v>
      </c>
      <c r="E445" s="207" t="s">
        <v>19</v>
      </c>
      <c r="F445" s="208" t="s">
        <v>1640</v>
      </c>
      <c r="G445" s="205"/>
      <c r="H445" s="209">
        <v>2.1</v>
      </c>
      <c r="I445" s="210"/>
      <c r="J445" s="205"/>
      <c r="K445" s="205"/>
      <c r="L445" s="211"/>
      <c r="M445" s="212"/>
      <c r="N445" s="213"/>
      <c r="O445" s="213"/>
      <c r="P445" s="213"/>
      <c r="Q445" s="213"/>
      <c r="R445" s="213"/>
      <c r="S445" s="213"/>
      <c r="T445" s="214"/>
      <c r="AT445" s="215" t="s">
        <v>146</v>
      </c>
      <c r="AU445" s="215" t="s">
        <v>84</v>
      </c>
      <c r="AV445" s="13" t="s">
        <v>84</v>
      </c>
      <c r="AW445" s="13" t="s">
        <v>35</v>
      </c>
      <c r="AX445" s="13" t="s">
        <v>74</v>
      </c>
      <c r="AY445" s="215" t="s">
        <v>138</v>
      </c>
    </row>
    <row r="446" spans="2:51" s="15" customFormat="1" ht="11.25">
      <c r="B446" s="241"/>
      <c r="C446" s="242"/>
      <c r="D446" s="206" t="s">
        <v>146</v>
      </c>
      <c r="E446" s="243" t="s">
        <v>19</v>
      </c>
      <c r="F446" s="244" t="s">
        <v>222</v>
      </c>
      <c r="G446" s="242"/>
      <c r="H446" s="245">
        <v>22.560000000000002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AT446" s="251" t="s">
        <v>146</v>
      </c>
      <c r="AU446" s="251" t="s">
        <v>84</v>
      </c>
      <c r="AV446" s="15" t="s">
        <v>154</v>
      </c>
      <c r="AW446" s="15" t="s">
        <v>35</v>
      </c>
      <c r="AX446" s="15" t="s">
        <v>74</v>
      </c>
      <c r="AY446" s="251" t="s">
        <v>138</v>
      </c>
    </row>
    <row r="447" spans="2:51" s="16" customFormat="1" ht="11.25">
      <c r="B447" s="257"/>
      <c r="C447" s="258"/>
      <c r="D447" s="206" t="s">
        <v>146</v>
      </c>
      <c r="E447" s="259" t="s">
        <v>19</v>
      </c>
      <c r="F447" s="260" t="s">
        <v>1203</v>
      </c>
      <c r="G447" s="258"/>
      <c r="H447" s="259" t="s">
        <v>19</v>
      </c>
      <c r="I447" s="261"/>
      <c r="J447" s="258"/>
      <c r="K447" s="258"/>
      <c r="L447" s="262"/>
      <c r="M447" s="263"/>
      <c r="N447" s="264"/>
      <c r="O447" s="264"/>
      <c r="P447" s="264"/>
      <c r="Q447" s="264"/>
      <c r="R447" s="264"/>
      <c r="S447" s="264"/>
      <c r="T447" s="265"/>
      <c r="AT447" s="266" t="s">
        <v>146</v>
      </c>
      <c r="AU447" s="266" t="s">
        <v>84</v>
      </c>
      <c r="AV447" s="16" t="s">
        <v>82</v>
      </c>
      <c r="AW447" s="16" t="s">
        <v>35</v>
      </c>
      <c r="AX447" s="16" t="s">
        <v>74</v>
      </c>
      <c r="AY447" s="266" t="s">
        <v>138</v>
      </c>
    </row>
    <row r="448" spans="2:51" s="13" customFormat="1" ht="11.25">
      <c r="B448" s="204"/>
      <c r="C448" s="205"/>
      <c r="D448" s="206" t="s">
        <v>146</v>
      </c>
      <c r="E448" s="207" t="s">
        <v>19</v>
      </c>
      <c r="F448" s="208" t="s">
        <v>1204</v>
      </c>
      <c r="G448" s="205"/>
      <c r="H448" s="209">
        <v>109.9</v>
      </c>
      <c r="I448" s="210"/>
      <c r="J448" s="205"/>
      <c r="K448" s="205"/>
      <c r="L448" s="211"/>
      <c r="M448" s="212"/>
      <c r="N448" s="213"/>
      <c r="O448" s="213"/>
      <c r="P448" s="213"/>
      <c r="Q448" s="213"/>
      <c r="R448" s="213"/>
      <c r="S448" s="213"/>
      <c r="T448" s="214"/>
      <c r="AT448" s="215" t="s">
        <v>146</v>
      </c>
      <c r="AU448" s="215" t="s">
        <v>84</v>
      </c>
      <c r="AV448" s="13" t="s">
        <v>84</v>
      </c>
      <c r="AW448" s="13" t="s">
        <v>35</v>
      </c>
      <c r="AX448" s="13" t="s">
        <v>74</v>
      </c>
      <c r="AY448" s="215" t="s">
        <v>138</v>
      </c>
    </row>
    <row r="449" spans="1:65" s="13" customFormat="1" ht="11.25">
      <c r="B449" s="204"/>
      <c r="C449" s="205"/>
      <c r="D449" s="206" t="s">
        <v>146</v>
      </c>
      <c r="E449" s="207" t="s">
        <v>19</v>
      </c>
      <c r="F449" s="208" t="s">
        <v>1641</v>
      </c>
      <c r="G449" s="205"/>
      <c r="H449" s="209">
        <v>14.95</v>
      </c>
      <c r="I449" s="210"/>
      <c r="J449" s="205"/>
      <c r="K449" s="205"/>
      <c r="L449" s="211"/>
      <c r="M449" s="212"/>
      <c r="N449" s="213"/>
      <c r="O449" s="213"/>
      <c r="P449" s="213"/>
      <c r="Q449" s="213"/>
      <c r="R449" s="213"/>
      <c r="S449" s="213"/>
      <c r="T449" s="214"/>
      <c r="AT449" s="215" t="s">
        <v>146</v>
      </c>
      <c r="AU449" s="215" t="s">
        <v>84</v>
      </c>
      <c r="AV449" s="13" t="s">
        <v>84</v>
      </c>
      <c r="AW449" s="13" t="s">
        <v>35</v>
      </c>
      <c r="AX449" s="13" t="s">
        <v>74</v>
      </c>
      <c r="AY449" s="215" t="s">
        <v>138</v>
      </c>
    </row>
    <row r="450" spans="1:65" s="15" customFormat="1" ht="11.25">
      <c r="B450" s="241"/>
      <c r="C450" s="242"/>
      <c r="D450" s="206" t="s">
        <v>146</v>
      </c>
      <c r="E450" s="243" t="s">
        <v>19</v>
      </c>
      <c r="F450" s="244" t="s">
        <v>222</v>
      </c>
      <c r="G450" s="242"/>
      <c r="H450" s="245">
        <v>124.85000000000001</v>
      </c>
      <c r="I450" s="246"/>
      <c r="J450" s="242"/>
      <c r="K450" s="242"/>
      <c r="L450" s="247"/>
      <c r="M450" s="248"/>
      <c r="N450" s="249"/>
      <c r="O450" s="249"/>
      <c r="P450" s="249"/>
      <c r="Q450" s="249"/>
      <c r="R450" s="249"/>
      <c r="S450" s="249"/>
      <c r="T450" s="250"/>
      <c r="AT450" s="251" t="s">
        <v>146</v>
      </c>
      <c r="AU450" s="251" t="s">
        <v>84</v>
      </c>
      <c r="AV450" s="15" t="s">
        <v>154</v>
      </c>
      <c r="AW450" s="15" t="s">
        <v>35</v>
      </c>
      <c r="AX450" s="15" t="s">
        <v>74</v>
      </c>
      <c r="AY450" s="251" t="s">
        <v>138</v>
      </c>
    </row>
    <row r="451" spans="1:65" s="16" customFormat="1" ht="11.25">
      <c r="B451" s="257"/>
      <c r="C451" s="258"/>
      <c r="D451" s="206" t="s">
        <v>146</v>
      </c>
      <c r="E451" s="259" t="s">
        <v>19</v>
      </c>
      <c r="F451" s="260" t="s">
        <v>1197</v>
      </c>
      <c r="G451" s="258"/>
      <c r="H451" s="259" t="s">
        <v>19</v>
      </c>
      <c r="I451" s="261"/>
      <c r="J451" s="258"/>
      <c r="K451" s="258"/>
      <c r="L451" s="262"/>
      <c r="M451" s="263"/>
      <c r="N451" s="264"/>
      <c r="O451" s="264"/>
      <c r="P451" s="264"/>
      <c r="Q451" s="264"/>
      <c r="R451" s="264"/>
      <c r="S451" s="264"/>
      <c r="T451" s="265"/>
      <c r="AT451" s="266" t="s">
        <v>146</v>
      </c>
      <c r="AU451" s="266" t="s">
        <v>84</v>
      </c>
      <c r="AV451" s="16" t="s">
        <v>82</v>
      </c>
      <c r="AW451" s="16" t="s">
        <v>35</v>
      </c>
      <c r="AX451" s="16" t="s">
        <v>74</v>
      </c>
      <c r="AY451" s="266" t="s">
        <v>138</v>
      </c>
    </row>
    <row r="452" spans="1:65" s="13" customFormat="1" ht="11.25">
      <c r="B452" s="204"/>
      <c r="C452" s="205"/>
      <c r="D452" s="206" t="s">
        <v>146</v>
      </c>
      <c r="E452" s="207" t="s">
        <v>19</v>
      </c>
      <c r="F452" s="208" t="s">
        <v>1206</v>
      </c>
      <c r="G452" s="205"/>
      <c r="H452" s="209">
        <v>57.42</v>
      </c>
      <c r="I452" s="210"/>
      <c r="J452" s="205"/>
      <c r="K452" s="205"/>
      <c r="L452" s="211"/>
      <c r="M452" s="212"/>
      <c r="N452" s="213"/>
      <c r="O452" s="213"/>
      <c r="P452" s="213"/>
      <c r="Q452" s="213"/>
      <c r="R452" s="213"/>
      <c r="S452" s="213"/>
      <c r="T452" s="214"/>
      <c r="AT452" s="215" t="s">
        <v>146</v>
      </c>
      <c r="AU452" s="215" t="s">
        <v>84</v>
      </c>
      <c r="AV452" s="13" t="s">
        <v>84</v>
      </c>
      <c r="AW452" s="13" t="s">
        <v>35</v>
      </c>
      <c r="AX452" s="13" t="s">
        <v>74</v>
      </c>
      <c r="AY452" s="215" t="s">
        <v>138</v>
      </c>
    </row>
    <row r="453" spans="1:65" s="13" customFormat="1" ht="11.25">
      <c r="B453" s="204"/>
      <c r="C453" s="205"/>
      <c r="D453" s="206" t="s">
        <v>146</v>
      </c>
      <c r="E453" s="207" t="s">
        <v>19</v>
      </c>
      <c r="F453" s="208" t="s">
        <v>1245</v>
      </c>
      <c r="G453" s="205"/>
      <c r="H453" s="209">
        <v>18.8</v>
      </c>
      <c r="I453" s="210"/>
      <c r="J453" s="205"/>
      <c r="K453" s="205"/>
      <c r="L453" s="211"/>
      <c r="M453" s="212"/>
      <c r="N453" s="213"/>
      <c r="O453" s="213"/>
      <c r="P453" s="213"/>
      <c r="Q453" s="213"/>
      <c r="R453" s="213"/>
      <c r="S453" s="213"/>
      <c r="T453" s="214"/>
      <c r="AT453" s="215" t="s">
        <v>146</v>
      </c>
      <c r="AU453" s="215" t="s">
        <v>84</v>
      </c>
      <c r="AV453" s="13" t="s">
        <v>84</v>
      </c>
      <c r="AW453" s="13" t="s">
        <v>35</v>
      </c>
      <c r="AX453" s="13" t="s">
        <v>74</v>
      </c>
      <c r="AY453" s="215" t="s">
        <v>138</v>
      </c>
    </row>
    <row r="454" spans="1:65" s="15" customFormat="1" ht="11.25">
      <c r="B454" s="241"/>
      <c r="C454" s="242"/>
      <c r="D454" s="206" t="s">
        <v>146</v>
      </c>
      <c r="E454" s="243" t="s">
        <v>19</v>
      </c>
      <c r="F454" s="244" t="s">
        <v>222</v>
      </c>
      <c r="G454" s="242"/>
      <c r="H454" s="245">
        <v>76.22</v>
      </c>
      <c r="I454" s="246"/>
      <c r="J454" s="242"/>
      <c r="K454" s="242"/>
      <c r="L454" s="247"/>
      <c r="M454" s="248"/>
      <c r="N454" s="249"/>
      <c r="O454" s="249"/>
      <c r="P454" s="249"/>
      <c r="Q454" s="249"/>
      <c r="R454" s="249"/>
      <c r="S454" s="249"/>
      <c r="T454" s="250"/>
      <c r="AT454" s="251" t="s">
        <v>146</v>
      </c>
      <c r="AU454" s="251" t="s">
        <v>84</v>
      </c>
      <c r="AV454" s="15" t="s">
        <v>154</v>
      </c>
      <c r="AW454" s="15" t="s">
        <v>35</v>
      </c>
      <c r="AX454" s="15" t="s">
        <v>74</v>
      </c>
      <c r="AY454" s="251" t="s">
        <v>138</v>
      </c>
    </row>
    <row r="455" spans="1:65" s="16" customFormat="1" ht="11.25">
      <c r="B455" s="257"/>
      <c r="C455" s="258"/>
      <c r="D455" s="206" t="s">
        <v>146</v>
      </c>
      <c r="E455" s="259" t="s">
        <v>19</v>
      </c>
      <c r="F455" s="260" t="s">
        <v>1649</v>
      </c>
      <c r="G455" s="258"/>
      <c r="H455" s="259" t="s">
        <v>19</v>
      </c>
      <c r="I455" s="261"/>
      <c r="J455" s="258"/>
      <c r="K455" s="258"/>
      <c r="L455" s="262"/>
      <c r="M455" s="263"/>
      <c r="N455" s="264"/>
      <c r="O455" s="264"/>
      <c r="P455" s="264"/>
      <c r="Q455" s="264"/>
      <c r="R455" s="264"/>
      <c r="S455" s="264"/>
      <c r="T455" s="265"/>
      <c r="AT455" s="266" t="s">
        <v>146</v>
      </c>
      <c r="AU455" s="266" t="s">
        <v>84</v>
      </c>
      <c r="AV455" s="16" t="s">
        <v>82</v>
      </c>
      <c r="AW455" s="16" t="s">
        <v>35</v>
      </c>
      <c r="AX455" s="16" t="s">
        <v>74</v>
      </c>
      <c r="AY455" s="266" t="s">
        <v>138</v>
      </c>
    </row>
    <row r="456" spans="1:65" s="13" customFormat="1" ht="11.25">
      <c r="B456" s="204"/>
      <c r="C456" s="205"/>
      <c r="D456" s="206" t="s">
        <v>146</v>
      </c>
      <c r="E456" s="207" t="s">
        <v>19</v>
      </c>
      <c r="F456" s="208" t="s">
        <v>818</v>
      </c>
      <c r="G456" s="205"/>
      <c r="H456" s="209">
        <v>75</v>
      </c>
      <c r="I456" s="210"/>
      <c r="J456" s="205"/>
      <c r="K456" s="205"/>
      <c r="L456" s="211"/>
      <c r="M456" s="212"/>
      <c r="N456" s="213"/>
      <c r="O456" s="213"/>
      <c r="P456" s="213"/>
      <c r="Q456" s="213"/>
      <c r="R456" s="213"/>
      <c r="S456" s="213"/>
      <c r="T456" s="214"/>
      <c r="AT456" s="215" t="s">
        <v>146</v>
      </c>
      <c r="AU456" s="215" t="s">
        <v>84</v>
      </c>
      <c r="AV456" s="13" t="s">
        <v>84</v>
      </c>
      <c r="AW456" s="13" t="s">
        <v>35</v>
      </c>
      <c r="AX456" s="13" t="s">
        <v>74</v>
      </c>
      <c r="AY456" s="215" t="s">
        <v>138</v>
      </c>
    </row>
    <row r="457" spans="1:65" s="15" customFormat="1" ht="11.25">
      <c r="B457" s="241"/>
      <c r="C457" s="242"/>
      <c r="D457" s="206" t="s">
        <v>146</v>
      </c>
      <c r="E457" s="243" t="s">
        <v>19</v>
      </c>
      <c r="F457" s="244" t="s">
        <v>222</v>
      </c>
      <c r="G457" s="242"/>
      <c r="H457" s="245">
        <v>75</v>
      </c>
      <c r="I457" s="246"/>
      <c r="J457" s="242"/>
      <c r="K457" s="242"/>
      <c r="L457" s="247"/>
      <c r="M457" s="248"/>
      <c r="N457" s="249"/>
      <c r="O457" s="249"/>
      <c r="P457" s="249"/>
      <c r="Q457" s="249"/>
      <c r="R457" s="249"/>
      <c r="S457" s="249"/>
      <c r="T457" s="250"/>
      <c r="AT457" s="251" t="s">
        <v>146</v>
      </c>
      <c r="AU457" s="251" t="s">
        <v>84</v>
      </c>
      <c r="AV457" s="15" t="s">
        <v>154</v>
      </c>
      <c r="AW457" s="15" t="s">
        <v>35</v>
      </c>
      <c r="AX457" s="15" t="s">
        <v>74</v>
      </c>
      <c r="AY457" s="251" t="s">
        <v>138</v>
      </c>
    </row>
    <row r="458" spans="1:65" s="14" customFormat="1" ht="11.25">
      <c r="B458" s="216"/>
      <c r="C458" s="217"/>
      <c r="D458" s="206" t="s">
        <v>146</v>
      </c>
      <c r="E458" s="218" t="s">
        <v>19</v>
      </c>
      <c r="F458" s="219" t="s">
        <v>150</v>
      </c>
      <c r="G458" s="217"/>
      <c r="H458" s="220">
        <v>792.23</v>
      </c>
      <c r="I458" s="221"/>
      <c r="J458" s="217"/>
      <c r="K458" s="217"/>
      <c r="L458" s="222"/>
      <c r="M458" s="223"/>
      <c r="N458" s="224"/>
      <c r="O458" s="224"/>
      <c r="P458" s="224"/>
      <c r="Q458" s="224"/>
      <c r="R458" s="224"/>
      <c r="S458" s="224"/>
      <c r="T458" s="225"/>
      <c r="AT458" s="226" t="s">
        <v>146</v>
      </c>
      <c r="AU458" s="226" t="s">
        <v>84</v>
      </c>
      <c r="AV458" s="14" t="s">
        <v>144</v>
      </c>
      <c r="AW458" s="14" t="s">
        <v>35</v>
      </c>
      <c r="AX458" s="14" t="s">
        <v>82</v>
      </c>
      <c r="AY458" s="226" t="s">
        <v>138</v>
      </c>
    </row>
    <row r="459" spans="1:65" s="12" customFormat="1" ht="25.9" customHeight="1">
      <c r="B459" s="174"/>
      <c r="C459" s="175"/>
      <c r="D459" s="176" t="s">
        <v>73</v>
      </c>
      <c r="E459" s="177" t="s">
        <v>173</v>
      </c>
      <c r="F459" s="177" t="s">
        <v>909</v>
      </c>
      <c r="G459" s="175"/>
      <c r="H459" s="175"/>
      <c r="I459" s="178"/>
      <c r="J459" s="179">
        <f>BK459</f>
        <v>0</v>
      </c>
      <c r="K459" s="175"/>
      <c r="L459" s="180"/>
      <c r="M459" s="181"/>
      <c r="N459" s="182"/>
      <c r="O459" s="182"/>
      <c r="P459" s="183">
        <f>P460</f>
        <v>0</v>
      </c>
      <c r="Q459" s="182"/>
      <c r="R459" s="183">
        <f>R460</f>
        <v>0</v>
      </c>
      <c r="S459" s="182"/>
      <c r="T459" s="184">
        <f>T460</f>
        <v>0</v>
      </c>
      <c r="AR459" s="185" t="s">
        <v>154</v>
      </c>
      <c r="AT459" s="186" t="s">
        <v>73</v>
      </c>
      <c r="AU459" s="186" t="s">
        <v>74</v>
      </c>
      <c r="AY459" s="185" t="s">
        <v>138</v>
      </c>
      <c r="BK459" s="187">
        <f>BK460</f>
        <v>0</v>
      </c>
    </row>
    <row r="460" spans="1:65" s="12" customFormat="1" ht="22.9" customHeight="1">
      <c r="B460" s="174"/>
      <c r="C460" s="175"/>
      <c r="D460" s="176" t="s">
        <v>73</v>
      </c>
      <c r="E460" s="188" t="s">
        <v>910</v>
      </c>
      <c r="F460" s="188" t="s">
        <v>911</v>
      </c>
      <c r="G460" s="175"/>
      <c r="H460" s="175"/>
      <c r="I460" s="178"/>
      <c r="J460" s="189">
        <f>BK460</f>
        <v>0</v>
      </c>
      <c r="K460" s="175"/>
      <c r="L460" s="180"/>
      <c r="M460" s="181"/>
      <c r="N460" s="182"/>
      <c r="O460" s="182"/>
      <c r="P460" s="183">
        <f>SUM(P461:P463)</f>
        <v>0</v>
      </c>
      <c r="Q460" s="182"/>
      <c r="R460" s="183">
        <f>SUM(R461:R463)</f>
        <v>0</v>
      </c>
      <c r="S460" s="182"/>
      <c r="T460" s="184">
        <f>SUM(T461:T463)</f>
        <v>0</v>
      </c>
      <c r="AR460" s="185" t="s">
        <v>154</v>
      </c>
      <c r="AT460" s="186" t="s">
        <v>73</v>
      </c>
      <c r="AU460" s="186" t="s">
        <v>82</v>
      </c>
      <c r="AY460" s="185" t="s">
        <v>138</v>
      </c>
      <c r="BK460" s="187">
        <f>SUM(BK461:BK463)</f>
        <v>0</v>
      </c>
    </row>
    <row r="461" spans="1:65" s="2" customFormat="1" ht="16.5" customHeight="1">
      <c r="A461" s="36"/>
      <c r="B461" s="37"/>
      <c r="C461" s="190" t="s">
        <v>1650</v>
      </c>
      <c r="D461" s="190" t="s">
        <v>140</v>
      </c>
      <c r="E461" s="191" t="s">
        <v>1651</v>
      </c>
      <c r="F461" s="192" t="s">
        <v>1652</v>
      </c>
      <c r="G461" s="193" t="s">
        <v>489</v>
      </c>
      <c r="H461" s="194">
        <v>1</v>
      </c>
      <c r="I461" s="195"/>
      <c r="J461" s="196">
        <f>ROUND(I461*H461,2)</f>
        <v>0</v>
      </c>
      <c r="K461" s="197"/>
      <c r="L461" s="41"/>
      <c r="M461" s="198" t="s">
        <v>19</v>
      </c>
      <c r="N461" s="199" t="s">
        <v>45</v>
      </c>
      <c r="O461" s="66"/>
      <c r="P461" s="200">
        <f>O461*H461</f>
        <v>0</v>
      </c>
      <c r="Q461" s="200">
        <v>0</v>
      </c>
      <c r="R461" s="200">
        <f>Q461*H461</f>
        <v>0</v>
      </c>
      <c r="S461" s="200">
        <v>0</v>
      </c>
      <c r="T461" s="201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202" t="s">
        <v>462</v>
      </c>
      <c r="AT461" s="202" t="s">
        <v>140</v>
      </c>
      <c r="AU461" s="202" t="s">
        <v>84</v>
      </c>
      <c r="AY461" s="19" t="s">
        <v>138</v>
      </c>
      <c r="BE461" s="203">
        <f>IF(N461="základní",J461,0)</f>
        <v>0</v>
      </c>
      <c r="BF461" s="203">
        <f>IF(N461="snížená",J461,0)</f>
        <v>0</v>
      </c>
      <c r="BG461" s="203">
        <f>IF(N461="zákl. přenesená",J461,0)</f>
        <v>0</v>
      </c>
      <c r="BH461" s="203">
        <f>IF(N461="sníž. přenesená",J461,0)</f>
        <v>0</v>
      </c>
      <c r="BI461" s="203">
        <f>IF(N461="nulová",J461,0)</f>
        <v>0</v>
      </c>
      <c r="BJ461" s="19" t="s">
        <v>82</v>
      </c>
      <c r="BK461" s="203">
        <f>ROUND(I461*H461,2)</f>
        <v>0</v>
      </c>
      <c r="BL461" s="19" t="s">
        <v>462</v>
      </c>
      <c r="BM461" s="202" t="s">
        <v>1653</v>
      </c>
    </row>
    <row r="462" spans="1:65" s="2" customFormat="1" ht="68.25">
      <c r="A462" s="36"/>
      <c r="B462" s="37"/>
      <c r="C462" s="38"/>
      <c r="D462" s="206" t="s">
        <v>178</v>
      </c>
      <c r="E462" s="38"/>
      <c r="F462" s="238" t="s">
        <v>1654</v>
      </c>
      <c r="G462" s="38"/>
      <c r="H462" s="38"/>
      <c r="I462" s="110"/>
      <c r="J462" s="38"/>
      <c r="K462" s="38"/>
      <c r="L462" s="41"/>
      <c r="M462" s="239"/>
      <c r="N462" s="240"/>
      <c r="O462" s="66"/>
      <c r="P462" s="66"/>
      <c r="Q462" s="66"/>
      <c r="R462" s="66"/>
      <c r="S462" s="66"/>
      <c r="T462" s="67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9" t="s">
        <v>178</v>
      </c>
      <c r="AU462" s="19" t="s">
        <v>84</v>
      </c>
    </row>
    <row r="463" spans="1:65" s="2" customFormat="1" ht="16.5" customHeight="1">
      <c r="A463" s="36"/>
      <c r="B463" s="37"/>
      <c r="C463" s="190" t="s">
        <v>1655</v>
      </c>
      <c r="D463" s="190" t="s">
        <v>140</v>
      </c>
      <c r="E463" s="191" t="s">
        <v>1656</v>
      </c>
      <c r="F463" s="192" t="s">
        <v>1657</v>
      </c>
      <c r="G463" s="193" t="s">
        <v>489</v>
      </c>
      <c r="H463" s="194">
        <v>1</v>
      </c>
      <c r="I463" s="195"/>
      <c r="J463" s="196">
        <f>ROUND(I463*H463,2)</f>
        <v>0</v>
      </c>
      <c r="K463" s="197"/>
      <c r="L463" s="41"/>
      <c r="M463" s="267" t="s">
        <v>19</v>
      </c>
      <c r="N463" s="268" t="s">
        <v>45</v>
      </c>
      <c r="O463" s="255"/>
      <c r="P463" s="269">
        <f>O463*H463</f>
        <v>0</v>
      </c>
      <c r="Q463" s="269">
        <v>0</v>
      </c>
      <c r="R463" s="269">
        <f>Q463*H463</f>
        <v>0</v>
      </c>
      <c r="S463" s="269">
        <v>0</v>
      </c>
      <c r="T463" s="270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202" t="s">
        <v>462</v>
      </c>
      <c r="AT463" s="202" t="s">
        <v>140</v>
      </c>
      <c r="AU463" s="202" t="s">
        <v>84</v>
      </c>
      <c r="AY463" s="19" t="s">
        <v>138</v>
      </c>
      <c r="BE463" s="203">
        <f>IF(N463="základní",J463,0)</f>
        <v>0</v>
      </c>
      <c r="BF463" s="203">
        <f>IF(N463="snížená",J463,0)</f>
        <v>0</v>
      </c>
      <c r="BG463" s="203">
        <f>IF(N463="zákl. přenesená",J463,0)</f>
        <v>0</v>
      </c>
      <c r="BH463" s="203">
        <f>IF(N463="sníž. přenesená",J463,0)</f>
        <v>0</v>
      </c>
      <c r="BI463" s="203">
        <f>IF(N463="nulová",J463,0)</f>
        <v>0</v>
      </c>
      <c r="BJ463" s="19" t="s">
        <v>82</v>
      </c>
      <c r="BK463" s="203">
        <f>ROUND(I463*H463,2)</f>
        <v>0</v>
      </c>
      <c r="BL463" s="19" t="s">
        <v>462</v>
      </c>
      <c r="BM463" s="202" t="s">
        <v>1658</v>
      </c>
    </row>
    <row r="464" spans="1:65" s="2" customFormat="1" ht="6.95" customHeight="1">
      <c r="A464" s="36"/>
      <c r="B464" s="49"/>
      <c r="C464" s="50"/>
      <c r="D464" s="50"/>
      <c r="E464" s="50"/>
      <c r="F464" s="50"/>
      <c r="G464" s="50"/>
      <c r="H464" s="50"/>
      <c r="I464" s="138"/>
      <c r="J464" s="50"/>
      <c r="K464" s="50"/>
      <c r="L464" s="41"/>
      <c r="M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</row>
  </sheetData>
  <sheetProtection algorithmName="SHA-512" hashValue="JlOU7/08tzu359ez6gMaEuPahTVtR0MZSkPQsjbq+KFXCdG7rZJbMS+40mW8SUWDz9smYEnwPr7/JI4qHnGtOg==" saltValue="znMfDJvacdhAxU8STumWkqVqE/bgx6ZCpjIUSObG2/YDf1rOEZY2nOUm0MFisAxo/EEJPQyYrzO7CgZLAqCskw==" spinCount="100000" sheet="1" objects="1" scenarios="1" formatColumns="0" formatRows="0" autoFilter="0"/>
  <autoFilter ref="C101:K463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Votice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1659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20. 2. 2020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1660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ROUND(J87,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ROUND((SUM(BE87:BE186)),  2)</f>
        <v>0</v>
      </c>
      <c r="G33" s="36"/>
      <c r="H33" s="36"/>
      <c r="I33" s="127">
        <v>0.21</v>
      </c>
      <c r="J33" s="126">
        <f>ROUND(((SUM(BE87:BE186))*I33),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ROUND((SUM(BF87:BF186)),  2)</f>
        <v>0</v>
      </c>
      <c r="G34" s="36"/>
      <c r="H34" s="36"/>
      <c r="I34" s="127">
        <v>0.15</v>
      </c>
      <c r="J34" s="126">
        <f>ROUND(((SUM(BF87:BF186))*I34),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ROUND((SUM(BG87:BG186)),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ROUND((SUM(BH87:BH186)),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ROUND((SUM(BI87:BI186)),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Votice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SO.05 - Elektroinstalace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Votice</v>
      </c>
      <c r="G52" s="38"/>
      <c r="H52" s="38"/>
      <c r="I52" s="113" t="s">
        <v>23</v>
      </c>
      <c r="J52" s="61" t="str">
        <f>IF(J12="","",J12)</f>
        <v>20. 2. 2020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SEE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105</v>
      </c>
      <c r="D57" s="143"/>
      <c r="E57" s="143"/>
      <c r="F57" s="143"/>
      <c r="G57" s="143"/>
      <c r="H57" s="143"/>
      <c r="I57" s="144"/>
      <c r="J57" s="145" t="s">
        <v>106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J87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7"/>
      <c r="C60" s="148"/>
      <c r="D60" s="149" t="s">
        <v>1661</v>
      </c>
      <c r="E60" s="150"/>
      <c r="F60" s="150"/>
      <c r="G60" s="150"/>
      <c r="H60" s="150"/>
      <c r="I60" s="151"/>
      <c r="J60" s="152">
        <f>J88</f>
        <v>0</v>
      </c>
      <c r="K60" s="148"/>
      <c r="L60" s="153"/>
    </row>
    <row r="61" spans="1:47" s="9" customFormat="1" ht="24.95" customHeight="1">
      <c r="B61" s="147"/>
      <c r="C61" s="148"/>
      <c r="D61" s="149" t="s">
        <v>1662</v>
      </c>
      <c r="E61" s="150"/>
      <c r="F61" s="150"/>
      <c r="G61" s="150"/>
      <c r="H61" s="150"/>
      <c r="I61" s="151"/>
      <c r="J61" s="152">
        <f>J135</f>
        <v>0</v>
      </c>
      <c r="K61" s="148"/>
      <c r="L61" s="153"/>
    </row>
    <row r="62" spans="1:47" s="9" customFormat="1" ht="24.95" customHeight="1">
      <c r="B62" s="147"/>
      <c r="C62" s="148"/>
      <c r="D62" s="149" t="s">
        <v>1663</v>
      </c>
      <c r="E62" s="150"/>
      <c r="F62" s="150"/>
      <c r="G62" s="150"/>
      <c r="H62" s="150"/>
      <c r="I62" s="151"/>
      <c r="J62" s="152">
        <f>J141</f>
        <v>0</v>
      </c>
      <c r="K62" s="148"/>
      <c r="L62" s="153"/>
    </row>
    <row r="63" spans="1:47" s="9" customFormat="1" ht="24.95" customHeight="1">
      <c r="B63" s="147"/>
      <c r="C63" s="148"/>
      <c r="D63" s="149" t="s">
        <v>1664</v>
      </c>
      <c r="E63" s="150"/>
      <c r="F63" s="150"/>
      <c r="G63" s="150"/>
      <c r="H63" s="150"/>
      <c r="I63" s="151"/>
      <c r="J63" s="152">
        <f>J147</f>
        <v>0</v>
      </c>
      <c r="K63" s="148"/>
      <c r="L63" s="153"/>
    </row>
    <row r="64" spans="1:47" s="9" customFormat="1" ht="24.95" customHeight="1">
      <c r="B64" s="147"/>
      <c r="C64" s="148"/>
      <c r="D64" s="149" t="s">
        <v>1665</v>
      </c>
      <c r="E64" s="150"/>
      <c r="F64" s="150"/>
      <c r="G64" s="150"/>
      <c r="H64" s="150"/>
      <c r="I64" s="151"/>
      <c r="J64" s="152">
        <f>J170</f>
        <v>0</v>
      </c>
      <c r="K64" s="148"/>
      <c r="L64" s="153"/>
    </row>
    <row r="65" spans="1:31" s="9" customFormat="1" ht="24.95" customHeight="1">
      <c r="B65" s="147"/>
      <c r="C65" s="148"/>
      <c r="D65" s="149" t="s">
        <v>1666</v>
      </c>
      <c r="E65" s="150"/>
      <c r="F65" s="150"/>
      <c r="G65" s="150"/>
      <c r="H65" s="150"/>
      <c r="I65" s="151"/>
      <c r="J65" s="152">
        <f>J177</f>
        <v>0</v>
      </c>
      <c r="K65" s="148"/>
      <c r="L65" s="153"/>
    </row>
    <row r="66" spans="1:31" s="9" customFormat="1" ht="24.95" customHeight="1">
      <c r="B66" s="147"/>
      <c r="C66" s="148"/>
      <c r="D66" s="149" t="s">
        <v>480</v>
      </c>
      <c r="E66" s="150"/>
      <c r="F66" s="150"/>
      <c r="G66" s="150"/>
      <c r="H66" s="150"/>
      <c r="I66" s="151"/>
      <c r="J66" s="152">
        <f>J183</f>
        <v>0</v>
      </c>
      <c r="K66" s="148"/>
      <c r="L66" s="153"/>
    </row>
    <row r="67" spans="1:31" s="10" customFormat="1" ht="19.899999999999999" customHeight="1">
      <c r="B67" s="154"/>
      <c r="C67" s="155"/>
      <c r="D67" s="156" t="s">
        <v>481</v>
      </c>
      <c r="E67" s="157"/>
      <c r="F67" s="157"/>
      <c r="G67" s="157"/>
      <c r="H67" s="157"/>
      <c r="I67" s="158"/>
      <c r="J67" s="159">
        <f>J184</f>
        <v>0</v>
      </c>
      <c r="K67" s="155"/>
      <c r="L67" s="160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110"/>
      <c r="J68" s="38"/>
      <c r="K68" s="38"/>
      <c r="L68" s="11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138"/>
      <c r="J69" s="50"/>
      <c r="K69" s="50"/>
      <c r="L69" s="11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141"/>
      <c r="J73" s="52"/>
      <c r="K73" s="52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123</v>
      </c>
      <c r="D74" s="38"/>
      <c r="E74" s="38"/>
      <c r="F74" s="38"/>
      <c r="G74" s="38"/>
      <c r="H74" s="38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110"/>
      <c r="J76" s="38"/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98" t="str">
        <f>E7</f>
        <v>Votice ON - oprava</v>
      </c>
      <c r="F77" s="399"/>
      <c r="G77" s="399"/>
      <c r="H77" s="399"/>
      <c r="I77" s="110"/>
      <c r="J77" s="38"/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101</v>
      </c>
      <c r="D78" s="38"/>
      <c r="E78" s="38"/>
      <c r="F78" s="38"/>
      <c r="G78" s="38"/>
      <c r="H78" s="38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51" t="str">
        <f>E9</f>
        <v>SO.05 - Elektroinstalace</v>
      </c>
      <c r="F79" s="400"/>
      <c r="G79" s="400"/>
      <c r="H79" s="400"/>
      <c r="I79" s="110"/>
      <c r="J79" s="38"/>
      <c r="K79" s="38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0"/>
      <c r="J80" s="38"/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>Votice</v>
      </c>
      <c r="G81" s="38"/>
      <c r="H81" s="38"/>
      <c r="I81" s="113" t="s">
        <v>23</v>
      </c>
      <c r="J81" s="61" t="str">
        <f>IF(J12="","",J12)</f>
        <v>20. 2. 2020</v>
      </c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25</v>
      </c>
      <c r="D83" s="38"/>
      <c r="E83" s="38"/>
      <c r="F83" s="29" t="str">
        <f>E15</f>
        <v>Správa železnic, státní organizace</v>
      </c>
      <c r="G83" s="38"/>
      <c r="H83" s="38"/>
      <c r="I83" s="113" t="s">
        <v>33</v>
      </c>
      <c r="J83" s="34" t="str">
        <f>E21</f>
        <v xml:space="preserve"> </v>
      </c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31</v>
      </c>
      <c r="D84" s="38"/>
      <c r="E84" s="38"/>
      <c r="F84" s="29" t="str">
        <f>IF(E18="","",E18)</f>
        <v>Vyplň údaj</v>
      </c>
      <c r="G84" s="38"/>
      <c r="H84" s="38"/>
      <c r="I84" s="113" t="s">
        <v>36</v>
      </c>
      <c r="J84" s="34" t="str">
        <f>E24</f>
        <v>SEE</v>
      </c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61"/>
      <c r="B86" s="162"/>
      <c r="C86" s="163" t="s">
        <v>124</v>
      </c>
      <c r="D86" s="164" t="s">
        <v>59</v>
      </c>
      <c r="E86" s="164" t="s">
        <v>55</v>
      </c>
      <c r="F86" s="164" t="s">
        <v>56</v>
      </c>
      <c r="G86" s="164" t="s">
        <v>125</v>
      </c>
      <c r="H86" s="164" t="s">
        <v>126</v>
      </c>
      <c r="I86" s="165" t="s">
        <v>127</v>
      </c>
      <c r="J86" s="166" t="s">
        <v>106</v>
      </c>
      <c r="K86" s="167" t="s">
        <v>128</v>
      </c>
      <c r="L86" s="168"/>
      <c r="M86" s="70" t="s">
        <v>19</v>
      </c>
      <c r="N86" s="71" t="s">
        <v>44</v>
      </c>
      <c r="O86" s="71" t="s">
        <v>129</v>
      </c>
      <c r="P86" s="71" t="s">
        <v>130</v>
      </c>
      <c r="Q86" s="71" t="s">
        <v>131</v>
      </c>
      <c r="R86" s="71" t="s">
        <v>132</v>
      </c>
      <c r="S86" s="71" t="s">
        <v>133</v>
      </c>
      <c r="T86" s="72" t="s">
        <v>134</v>
      </c>
      <c r="U86" s="161"/>
      <c r="V86" s="161"/>
      <c r="W86" s="161"/>
      <c r="X86" s="161"/>
      <c r="Y86" s="161"/>
      <c r="Z86" s="161"/>
      <c r="AA86" s="161"/>
      <c r="AB86" s="161"/>
      <c r="AC86" s="161"/>
      <c r="AD86" s="161"/>
      <c r="AE86" s="161"/>
    </row>
    <row r="87" spans="1:65" s="2" customFormat="1" ht="22.9" customHeight="1">
      <c r="A87" s="36"/>
      <c r="B87" s="37"/>
      <c r="C87" s="77" t="s">
        <v>135</v>
      </c>
      <c r="D87" s="38"/>
      <c r="E87" s="38"/>
      <c r="F87" s="38"/>
      <c r="G87" s="38"/>
      <c r="H87" s="38"/>
      <c r="I87" s="110"/>
      <c r="J87" s="169">
        <f>BK87</f>
        <v>0</v>
      </c>
      <c r="K87" s="38"/>
      <c r="L87" s="41"/>
      <c r="M87" s="73"/>
      <c r="N87" s="170"/>
      <c r="O87" s="74"/>
      <c r="P87" s="171">
        <f>P88+P135+P141+P147+P170+P177+P183</f>
        <v>0</v>
      </c>
      <c r="Q87" s="74"/>
      <c r="R87" s="171">
        <f>R88+R135+R141+R147+R170+R177+R183</f>
        <v>2.4000000000000003E-4</v>
      </c>
      <c r="S87" s="74"/>
      <c r="T87" s="172">
        <f>T88+T135+T141+T147+T170+T177+T183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73</v>
      </c>
      <c r="AU87" s="19" t="s">
        <v>107</v>
      </c>
      <c r="BK87" s="173">
        <f>BK88+BK135+BK141+BK147+BK170+BK177+BK183</f>
        <v>0</v>
      </c>
    </row>
    <row r="88" spans="1:65" s="12" customFormat="1" ht="25.9" customHeight="1">
      <c r="B88" s="174"/>
      <c r="C88" s="175"/>
      <c r="D88" s="176" t="s">
        <v>73</v>
      </c>
      <c r="E88" s="177" t="s">
        <v>1667</v>
      </c>
      <c r="F88" s="177" t="s">
        <v>1668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SUM(P89:P134)</f>
        <v>0</v>
      </c>
      <c r="Q88" s="182"/>
      <c r="R88" s="183">
        <f>SUM(R89:R134)</f>
        <v>0</v>
      </c>
      <c r="S88" s="182"/>
      <c r="T88" s="184">
        <f>SUM(T89:T134)</f>
        <v>0</v>
      </c>
      <c r="AR88" s="185" t="s">
        <v>82</v>
      </c>
      <c r="AT88" s="186" t="s">
        <v>73</v>
      </c>
      <c r="AU88" s="186" t="s">
        <v>74</v>
      </c>
      <c r="AY88" s="185" t="s">
        <v>138</v>
      </c>
      <c r="BK88" s="187">
        <f>SUM(BK89:BK134)</f>
        <v>0</v>
      </c>
    </row>
    <row r="89" spans="1:65" s="2" customFormat="1" ht="16.5" customHeight="1">
      <c r="A89" s="36"/>
      <c r="B89" s="37"/>
      <c r="C89" s="190" t="s">
        <v>82</v>
      </c>
      <c r="D89" s="190" t="s">
        <v>140</v>
      </c>
      <c r="E89" s="191" t="s">
        <v>1669</v>
      </c>
      <c r="F89" s="192" t="s">
        <v>1670</v>
      </c>
      <c r="G89" s="193" t="s">
        <v>211</v>
      </c>
      <c r="H89" s="194">
        <v>51</v>
      </c>
      <c r="I89" s="195"/>
      <c r="J89" s="196">
        <f t="shared" ref="J89:J115" si="0">ROUND(I89*H89,2)</f>
        <v>0</v>
      </c>
      <c r="K89" s="197"/>
      <c r="L89" s="41"/>
      <c r="M89" s="198" t="s">
        <v>19</v>
      </c>
      <c r="N89" s="199" t="s">
        <v>45</v>
      </c>
      <c r="O89" s="66"/>
      <c r="P89" s="200">
        <f t="shared" ref="P89:P115" si="1">O89*H89</f>
        <v>0</v>
      </c>
      <c r="Q89" s="200">
        <v>0</v>
      </c>
      <c r="R89" s="200">
        <f t="shared" ref="R89:R115" si="2">Q89*H89</f>
        <v>0</v>
      </c>
      <c r="S89" s="200">
        <v>0</v>
      </c>
      <c r="T89" s="201">
        <f t="shared" ref="T89:T115" si="3"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2" t="s">
        <v>144</v>
      </c>
      <c r="AT89" s="202" t="s">
        <v>140</v>
      </c>
      <c r="AU89" s="202" t="s">
        <v>82</v>
      </c>
      <c r="AY89" s="19" t="s">
        <v>138</v>
      </c>
      <c r="BE89" s="203">
        <f t="shared" ref="BE89:BE115" si="4">IF(N89="základní",J89,0)</f>
        <v>0</v>
      </c>
      <c r="BF89" s="203">
        <f t="shared" ref="BF89:BF115" si="5">IF(N89="snížená",J89,0)</f>
        <v>0</v>
      </c>
      <c r="BG89" s="203">
        <f t="shared" ref="BG89:BG115" si="6">IF(N89="zákl. přenesená",J89,0)</f>
        <v>0</v>
      </c>
      <c r="BH89" s="203">
        <f t="shared" ref="BH89:BH115" si="7">IF(N89="sníž. přenesená",J89,0)</f>
        <v>0</v>
      </c>
      <c r="BI89" s="203">
        <f t="shared" ref="BI89:BI115" si="8">IF(N89="nulová",J89,0)</f>
        <v>0</v>
      </c>
      <c r="BJ89" s="19" t="s">
        <v>82</v>
      </c>
      <c r="BK89" s="203">
        <f t="shared" ref="BK89:BK115" si="9">ROUND(I89*H89,2)</f>
        <v>0</v>
      </c>
      <c r="BL89" s="19" t="s">
        <v>144</v>
      </c>
      <c r="BM89" s="202" t="s">
        <v>84</v>
      </c>
    </row>
    <row r="90" spans="1:65" s="2" customFormat="1" ht="16.5" customHeight="1">
      <c r="A90" s="36"/>
      <c r="B90" s="37"/>
      <c r="C90" s="190" t="s">
        <v>84</v>
      </c>
      <c r="D90" s="190" t="s">
        <v>140</v>
      </c>
      <c r="E90" s="191" t="s">
        <v>1671</v>
      </c>
      <c r="F90" s="192" t="s">
        <v>1672</v>
      </c>
      <c r="G90" s="193" t="s">
        <v>211</v>
      </c>
      <c r="H90" s="194">
        <v>29</v>
      </c>
      <c r="I90" s="195"/>
      <c r="J90" s="196">
        <f t="shared" si="0"/>
        <v>0</v>
      </c>
      <c r="K90" s="197"/>
      <c r="L90" s="41"/>
      <c r="M90" s="198" t="s">
        <v>19</v>
      </c>
      <c r="N90" s="199" t="s">
        <v>45</v>
      </c>
      <c r="O90" s="66"/>
      <c r="P90" s="200">
        <f t="shared" si="1"/>
        <v>0</v>
      </c>
      <c r="Q90" s="200">
        <v>0</v>
      </c>
      <c r="R90" s="200">
        <f t="shared" si="2"/>
        <v>0</v>
      </c>
      <c r="S90" s="200">
        <v>0</v>
      </c>
      <c r="T90" s="201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2" t="s">
        <v>144</v>
      </c>
      <c r="AT90" s="202" t="s">
        <v>140</v>
      </c>
      <c r="AU90" s="202" t="s">
        <v>82</v>
      </c>
      <c r="AY90" s="19" t="s">
        <v>138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19" t="s">
        <v>82</v>
      </c>
      <c r="BK90" s="203">
        <f t="shared" si="9"/>
        <v>0</v>
      </c>
      <c r="BL90" s="19" t="s">
        <v>144</v>
      </c>
      <c r="BM90" s="202" t="s">
        <v>144</v>
      </c>
    </row>
    <row r="91" spans="1:65" s="2" customFormat="1" ht="16.5" customHeight="1">
      <c r="A91" s="36"/>
      <c r="B91" s="37"/>
      <c r="C91" s="190" t="s">
        <v>154</v>
      </c>
      <c r="D91" s="190" t="s">
        <v>140</v>
      </c>
      <c r="E91" s="191" t="s">
        <v>1673</v>
      </c>
      <c r="F91" s="192" t="s">
        <v>1674</v>
      </c>
      <c r="G91" s="193" t="s">
        <v>211</v>
      </c>
      <c r="H91" s="194">
        <v>2</v>
      </c>
      <c r="I91" s="195"/>
      <c r="J91" s="196">
        <f t="shared" si="0"/>
        <v>0</v>
      </c>
      <c r="K91" s="197"/>
      <c r="L91" s="41"/>
      <c r="M91" s="198" t="s">
        <v>19</v>
      </c>
      <c r="N91" s="199" t="s">
        <v>45</v>
      </c>
      <c r="O91" s="66"/>
      <c r="P91" s="200">
        <f t="shared" si="1"/>
        <v>0</v>
      </c>
      <c r="Q91" s="200">
        <v>0</v>
      </c>
      <c r="R91" s="200">
        <f t="shared" si="2"/>
        <v>0</v>
      </c>
      <c r="S91" s="200">
        <v>0</v>
      </c>
      <c r="T91" s="201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2" t="s">
        <v>144</v>
      </c>
      <c r="AT91" s="202" t="s">
        <v>140</v>
      </c>
      <c r="AU91" s="202" t="s">
        <v>82</v>
      </c>
      <c r="AY91" s="19" t="s">
        <v>138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19" t="s">
        <v>82</v>
      </c>
      <c r="BK91" s="203">
        <f t="shared" si="9"/>
        <v>0</v>
      </c>
      <c r="BL91" s="19" t="s">
        <v>144</v>
      </c>
      <c r="BM91" s="202" t="s">
        <v>168</v>
      </c>
    </row>
    <row r="92" spans="1:65" s="2" customFormat="1" ht="16.5" customHeight="1">
      <c r="A92" s="36"/>
      <c r="B92" s="37"/>
      <c r="C92" s="190" t="s">
        <v>144</v>
      </c>
      <c r="D92" s="190" t="s">
        <v>140</v>
      </c>
      <c r="E92" s="191" t="s">
        <v>1675</v>
      </c>
      <c r="F92" s="192" t="s">
        <v>1676</v>
      </c>
      <c r="G92" s="193" t="s">
        <v>211</v>
      </c>
      <c r="H92" s="194">
        <v>48</v>
      </c>
      <c r="I92" s="195"/>
      <c r="J92" s="196">
        <f t="shared" si="0"/>
        <v>0</v>
      </c>
      <c r="K92" s="197"/>
      <c r="L92" s="41"/>
      <c r="M92" s="198" t="s">
        <v>19</v>
      </c>
      <c r="N92" s="199" t="s">
        <v>45</v>
      </c>
      <c r="O92" s="66"/>
      <c r="P92" s="200">
        <f t="shared" si="1"/>
        <v>0</v>
      </c>
      <c r="Q92" s="200">
        <v>0</v>
      </c>
      <c r="R92" s="200">
        <f t="shared" si="2"/>
        <v>0</v>
      </c>
      <c r="S92" s="200">
        <v>0</v>
      </c>
      <c r="T92" s="201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2" t="s">
        <v>144</v>
      </c>
      <c r="AT92" s="202" t="s">
        <v>140</v>
      </c>
      <c r="AU92" s="202" t="s">
        <v>82</v>
      </c>
      <c r="AY92" s="19" t="s">
        <v>138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19" t="s">
        <v>82</v>
      </c>
      <c r="BK92" s="203">
        <f t="shared" si="9"/>
        <v>0</v>
      </c>
      <c r="BL92" s="19" t="s">
        <v>144</v>
      </c>
      <c r="BM92" s="202" t="s">
        <v>176</v>
      </c>
    </row>
    <row r="93" spans="1:65" s="2" customFormat="1" ht="16.5" customHeight="1">
      <c r="A93" s="36"/>
      <c r="B93" s="37"/>
      <c r="C93" s="190" t="s">
        <v>160</v>
      </c>
      <c r="D93" s="190" t="s">
        <v>140</v>
      </c>
      <c r="E93" s="191" t="s">
        <v>1677</v>
      </c>
      <c r="F93" s="192" t="s">
        <v>1678</v>
      </c>
      <c r="G93" s="193" t="s">
        <v>211</v>
      </c>
      <c r="H93" s="194">
        <v>7</v>
      </c>
      <c r="I93" s="195"/>
      <c r="J93" s="196">
        <f t="shared" si="0"/>
        <v>0</v>
      </c>
      <c r="K93" s="197"/>
      <c r="L93" s="41"/>
      <c r="M93" s="198" t="s">
        <v>19</v>
      </c>
      <c r="N93" s="199" t="s">
        <v>45</v>
      </c>
      <c r="O93" s="66"/>
      <c r="P93" s="200">
        <f t="shared" si="1"/>
        <v>0</v>
      </c>
      <c r="Q93" s="200">
        <v>0</v>
      </c>
      <c r="R93" s="200">
        <f t="shared" si="2"/>
        <v>0</v>
      </c>
      <c r="S93" s="200">
        <v>0</v>
      </c>
      <c r="T93" s="201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2" t="s">
        <v>144</v>
      </c>
      <c r="AT93" s="202" t="s">
        <v>140</v>
      </c>
      <c r="AU93" s="202" t="s">
        <v>82</v>
      </c>
      <c r="AY93" s="19" t="s">
        <v>138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19" t="s">
        <v>82</v>
      </c>
      <c r="BK93" s="203">
        <f t="shared" si="9"/>
        <v>0</v>
      </c>
      <c r="BL93" s="19" t="s">
        <v>144</v>
      </c>
      <c r="BM93" s="202" t="s">
        <v>189</v>
      </c>
    </row>
    <row r="94" spans="1:65" s="2" customFormat="1" ht="16.5" customHeight="1">
      <c r="A94" s="36"/>
      <c r="B94" s="37"/>
      <c r="C94" s="190" t="s">
        <v>168</v>
      </c>
      <c r="D94" s="190" t="s">
        <v>140</v>
      </c>
      <c r="E94" s="191" t="s">
        <v>1679</v>
      </c>
      <c r="F94" s="192" t="s">
        <v>1680</v>
      </c>
      <c r="G94" s="193" t="s">
        <v>211</v>
      </c>
      <c r="H94" s="194">
        <v>43</v>
      </c>
      <c r="I94" s="195"/>
      <c r="J94" s="196">
        <f t="shared" si="0"/>
        <v>0</v>
      </c>
      <c r="K94" s="197"/>
      <c r="L94" s="41"/>
      <c r="M94" s="198" t="s">
        <v>19</v>
      </c>
      <c r="N94" s="199" t="s">
        <v>45</v>
      </c>
      <c r="O94" s="66"/>
      <c r="P94" s="200">
        <f t="shared" si="1"/>
        <v>0</v>
      </c>
      <c r="Q94" s="200">
        <v>0</v>
      </c>
      <c r="R94" s="200">
        <f t="shared" si="2"/>
        <v>0</v>
      </c>
      <c r="S94" s="200">
        <v>0</v>
      </c>
      <c r="T94" s="201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2" t="s">
        <v>144</v>
      </c>
      <c r="AT94" s="202" t="s">
        <v>140</v>
      </c>
      <c r="AU94" s="202" t="s">
        <v>82</v>
      </c>
      <c r="AY94" s="19" t="s">
        <v>138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19" t="s">
        <v>82</v>
      </c>
      <c r="BK94" s="203">
        <f t="shared" si="9"/>
        <v>0</v>
      </c>
      <c r="BL94" s="19" t="s">
        <v>144</v>
      </c>
      <c r="BM94" s="202" t="s">
        <v>197</v>
      </c>
    </row>
    <row r="95" spans="1:65" s="2" customFormat="1" ht="16.5" customHeight="1">
      <c r="A95" s="36"/>
      <c r="B95" s="37"/>
      <c r="C95" s="190" t="s">
        <v>172</v>
      </c>
      <c r="D95" s="190" t="s">
        <v>140</v>
      </c>
      <c r="E95" s="191" t="s">
        <v>1681</v>
      </c>
      <c r="F95" s="192" t="s">
        <v>1682</v>
      </c>
      <c r="G95" s="193" t="s">
        <v>211</v>
      </c>
      <c r="H95" s="194">
        <v>9</v>
      </c>
      <c r="I95" s="195"/>
      <c r="J95" s="196">
        <f t="shared" si="0"/>
        <v>0</v>
      </c>
      <c r="K95" s="197"/>
      <c r="L95" s="41"/>
      <c r="M95" s="198" t="s">
        <v>19</v>
      </c>
      <c r="N95" s="199" t="s">
        <v>45</v>
      </c>
      <c r="O95" s="66"/>
      <c r="P95" s="200">
        <f t="shared" si="1"/>
        <v>0</v>
      </c>
      <c r="Q95" s="200">
        <v>0</v>
      </c>
      <c r="R95" s="200">
        <f t="shared" si="2"/>
        <v>0</v>
      </c>
      <c r="S95" s="200">
        <v>0</v>
      </c>
      <c r="T95" s="201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2" t="s">
        <v>144</v>
      </c>
      <c r="AT95" s="202" t="s">
        <v>140</v>
      </c>
      <c r="AU95" s="202" t="s">
        <v>82</v>
      </c>
      <c r="AY95" s="19" t="s">
        <v>138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19" t="s">
        <v>82</v>
      </c>
      <c r="BK95" s="203">
        <f t="shared" si="9"/>
        <v>0</v>
      </c>
      <c r="BL95" s="19" t="s">
        <v>144</v>
      </c>
      <c r="BM95" s="202" t="s">
        <v>208</v>
      </c>
    </row>
    <row r="96" spans="1:65" s="2" customFormat="1" ht="16.5" customHeight="1">
      <c r="A96" s="36"/>
      <c r="B96" s="37"/>
      <c r="C96" s="190" t="s">
        <v>176</v>
      </c>
      <c r="D96" s="190" t="s">
        <v>140</v>
      </c>
      <c r="E96" s="191" t="s">
        <v>1683</v>
      </c>
      <c r="F96" s="192" t="s">
        <v>1684</v>
      </c>
      <c r="G96" s="193" t="s">
        <v>211</v>
      </c>
      <c r="H96" s="194">
        <v>4</v>
      </c>
      <c r="I96" s="195"/>
      <c r="J96" s="196">
        <f t="shared" si="0"/>
        <v>0</v>
      </c>
      <c r="K96" s="197"/>
      <c r="L96" s="41"/>
      <c r="M96" s="198" t="s">
        <v>19</v>
      </c>
      <c r="N96" s="199" t="s">
        <v>45</v>
      </c>
      <c r="O96" s="66"/>
      <c r="P96" s="200">
        <f t="shared" si="1"/>
        <v>0</v>
      </c>
      <c r="Q96" s="200">
        <v>0</v>
      </c>
      <c r="R96" s="200">
        <f t="shared" si="2"/>
        <v>0</v>
      </c>
      <c r="S96" s="200">
        <v>0</v>
      </c>
      <c r="T96" s="201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2" t="s">
        <v>144</v>
      </c>
      <c r="AT96" s="202" t="s">
        <v>140</v>
      </c>
      <c r="AU96" s="202" t="s">
        <v>82</v>
      </c>
      <c r="AY96" s="19" t="s">
        <v>138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19" t="s">
        <v>82</v>
      </c>
      <c r="BK96" s="203">
        <f t="shared" si="9"/>
        <v>0</v>
      </c>
      <c r="BL96" s="19" t="s">
        <v>144</v>
      </c>
      <c r="BM96" s="202" t="s">
        <v>205</v>
      </c>
    </row>
    <row r="97" spans="1:65" s="2" customFormat="1" ht="16.5" customHeight="1">
      <c r="A97" s="36"/>
      <c r="B97" s="37"/>
      <c r="C97" s="190" t="s">
        <v>184</v>
      </c>
      <c r="D97" s="190" t="s">
        <v>140</v>
      </c>
      <c r="E97" s="191" t="s">
        <v>1685</v>
      </c>
      <c r="F97" s="192" t="s">
        <v>1686</v>
      </c>
      <c r="G97" s="193" t="s">
        <v>211</v>
      </c>
      <c r="H97" s="194">
        <v>195</v>
      </c>
      <c r="I97" s="195"/>
      <c r="J97" s="196">
        <f t="shared" si="0"/>
        <v>0</v>
      </c>
      <c r="K97" s="197"/>
      <c r="L97" s="41"/>
      <c r="M97" s="198" t="s">
        <v>19</v>
      </c>
      <c r="N97" s="199" t="s">
        <v>45</v>
      </c>
      <c r="O97" s="66"/>
      <c r="P97" s="200">
        <f t="shared" si="1"/>
        <v>0</v>
      </c>
      <c r="Q97" s="200">
        <v>0</v>
      </c>
      <c r="R97" s="200">
        <f t="shared" si="2"/>
        <v>0</v>
      </c>
      <c r="S97" s="200">
        <v>0</v>
      </c>
      <c r="T97" s="201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2" t="s">
        <v>144</v>
      </c>
      <c r="AT97" s="202" t="s">
        <v>140</v>
      </c>
      <c r="AU97" s="202" t="s">
        <v>82</v>
      </c>
      <c r="AY97" s="19" t="s">
        <v>138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19" t="s">
        <v>82</v>
      </c>
      <c r="BK97" s="203">
        <f t="shared" si="9"/>
        <v>0</v>
      </c>
      <c r="BL97" s="19" t="s">
        <v>144</v>
      </c>
      <c r="BM97" s="202" t="s">
        <v>230</v>
      </c>
    </row>
    <row r="98" spans="1:65" s="2" customFormat="1" ht="16.5" customHeight="1">
      <c r="A98" s="36"/>
      <c r="B98" s="37"/>
      <c r="C98" s="190" t="s">
        <v>189</v>
      </c>
      <c r="D98" s="190" t="s">
        <v>140</v>
      </c>
      <c r="E98" s="191" t="s">
        <v>1687</v>
      </c>
      <c r="F98" s="192" t="s">
        <v>1688</v>
      </c>
      <c r="G98" s="193" t="s">
        <v>211</v>
      </c>
      <c r="H98" s="194">
        <v>117</v>
      </c>
      <c r="I98" s="195"/>
      <c r="J98" s="196">
        <f t="shared" si="0"/>
        <v>0</v>
      </c>
      <c r="K98" s="197"/>
      <c r="L98" s="41"/>
      <c r="M98" s="198" t="s">
        <v>19</v>
      </c>
      <c r="N98" s="199" t="s">
        <v>45</v>
      </c>
      <c r="O98" s="66"/>
      <c r="P98" s="200">
        <f t="shared" si="1"/>
        <v>0</v>
      </c>
      <c r="Q98" s="200">
        <v>0</v>
      </c>
      <c r="R98" s="200">
        <f t="shared" si="2"/>
        <v>0</v>
      </c>
      <c r="S98" s="200">
        <v>0</v>
      </c>
      <c r="T98" s="201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2" t="s">
        <v>144</v>
      </c>
      <c r="AT98" s="202" t="s">
        <v>140</v>
      </c>
      <c r="AU98" s="202" t="s">
        <v>82</v>
      </c>
      <c r="AY98" s="19" t="s">
        <v>138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19" t="s">
        <v>82</v>
      </c>
      <c r="BK98" s="203">
        <f t="shared" si="9"/>
        <v>0</v>
      </c>
      <c r="BL98" s="19" t="s">
        <v>144</v>
      </c>
      <c r="BM98" s="202" t="s">
        <v>243</v>
      </c>
    </row>
    <row r="99" spans="1:65" s="2" customFormat="1" ht="16.5" customHeight="1">
      <c r="A99" s="36"/>
      <c r="B99" s="37"/>
      <c r="C99" s="190" t="s">
        <v>193</v>
      </c>
      <c r="D99" s="190" t="s">
        <v>140</v>
      </c>
      <c r="E99" s="191" t="s">
        <v>1689</v>
      </c>
      <c r="F99" s="192" t="s">
        <v>1690</v>
      </c>
      <c r="G99" s="193" t="s">
        <v>408</v>
      </c>
      <c r="H99" s="194">
        <v>1</v>
      </c>
      <c r="I99" s="195"/>
      <c r="J99" s="196">
        <f t="shared" si="0"/>
        <v>0</v>
      </c>
      <c r="K99" s="197"/>
      <c r="L99" s="41"/>
      <c r="M99" s="198" t="s">
        <v>19</v>
      </c>
      <c r="N99" s="199" t="s">
        <v>45</v>
      </c>
      <c r="O99" s="66"/>
      <c r="P99" s="200">
        <f t="shared" si="1"/>
        <v>0</v>
      </c>
      <c r="Q99" s="200">
        <v>0</v>
      </c>
      <c r="R99" s="200">
        <f t="shared" si="2"/>
        <v>0</v>
      </c>
      <c r="S99" s="200">
        <v>0</v>
      </c>
      <c r="T99" s="201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2" t="s">
        <v>144</v>
      </c>
      <c r="AT99" s="202" t="s">
        <v>140</v>
      </c>
      <c r="AU99" s="202" t="s">
        <v>82</v>
      </c>
      <c r="AY99" s="19" t="s">
        <v>138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19" t="s">
        <v>82</v>
      </c>
      <c r="BK99" s="203">
        <f t="shared" si="9"/>
        <v>0</v>
      </c>
      <c r="BL99" s="19" t="s">
        <v>144</v>
      </c>
      <c r="BM99" s="202" t="s">
        <v>251</v>
      </c>
    </row>
    <row r="100" spans="1:65" s="2" customFormat="1" ht="16.5" customHeight="1">
      <c r="A100" s="36"/>
      <c r="B100" s="37"/>
      <c r="C100" s="190" t="s">
        <v>197</v>
      </c>
      <c r="D100" s="190" t="s">
        <v>140</v>
      </c>
      <c r="E100" s="191" t="s">
        <v>1691</v>
      </c>
      <c r="F100" s="192" t="s">
        <v>1692</v>
      </c>
      <c r="G100" s="193" t="s">
        <v>211</v>
      </c>
      <c r="H100" s="194">
        <v>80</v>
      </c>
      <c r="I100" s="195"/>
      <c r="J100" s="196">
        <f t="shared" si="0"/>
        <v>0</v>
      </c>
      <c r="K100" s="197"/>
      <c r="L100" s="41"/>
      <c r="M100" s="198" t="s">
        <v>19</v>
      </c>
      <c r="N100" s="199" t="s">
        <v>45</v>
      </c>
      <c r="O100" s="66"/>
      <c r="P100" s="200">
        <f t="shared" si="1"/>
        <v>0</v>
      </c>
      <c r="Q100" s="200">
        <v>0</v>
      </c>
      <c r="R100" s="200">
        <f t="shared" si="2"/>
        <v>0</v>
      </c>
      <c r="S100" s="200">
        <v>0</v>
      </c>
      <c r="T100" s="201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2" t="s">
        <v>144</v>
      </c>
      <c r="AT100" s="202" t="s">
        <v>140</v>
      </c>
      <c r="AU100" s="202" t="s">
        <v>82</v>
      </c>
      <c r="AY100" s="19" t="s">
        <v>138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19" t="s">
        <v>82</v>
      </c>
      <c r="BK100" s="203">
        <f t="shared" si="9"/>
        <v>0</v>
      </c>
      <c r="BL100" s="19" t="s">
        <v>144</v>
      </c>
      <c r="BM100" s="202" t="s">
        <v>260</v>
      </c>
    </row>
    <row r="101" spans="1:65" s="2" customFormat="1" ht="16.5" customHeight="1">
      <c r="A101" s="36"/>
      <c r="B101" s="37"/>
      <c r="C101" s="190" t="s">
        <v>201</v>
      </c>
      <c r="D101" s="190" t="s">
        <v>140</v>
      </c>
      <c r="E101" s="191" t="s">
        <v>1693</v>
      </c>
      <c r="F101" s="192" t="s">
        <v>1694</v>
      </c>
      <c r="G101" s="193" t="s">
        <v>211</v>
      </c>
      <c r="H101" s="194">
        <v>48</v>
      </c>
      <c r="I101" s="195"/>
      <c r="J101" s="196">
        <f t="shared" si="0"/>
        <v>0</v>
      </c>
      <c r="K101" s="197"/>
      <c r="L101" s="41"/>
      <c r="M101" s="198" t="s">
        <v>19</v>
      </c>
      <c r="N101" s="199" t="s">
        <v>45</v>
      </c>
      <c r="O101" s="66"/>
      <c r="P101" s="200">
        <f t="shared" si="1"/>
        <v>0</v>
      </c>
      <c r="Q101" s="200">
        <v>0</v>
      </c>
      <c r="R101" s="200">
        <f t="shared" si="2"/>
        <v>0</v>
      </c>
      <c r="S101" s="200">
        <v>0</v>
      </c>
      <c r="T101" s="201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2" t="s">
        <v>144</v>
      </c>
      <c r="AT101" s="202" t="s">
        <v>140</v>
      </c>
      <c r="AU101" s="202" t="s">
        <v>82</v>
      </c>
      <c r="AY101" s="19" t="s">
        <v>138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19" t="s">
        <v>82</v>
      </c>
      <c r="BK101" s="203">
        <f t="shared" si="9"/>
        <v>0</v>
      </c>
      <c r="BL101" s="19" t="s">
        <v>144</v>
      </c>
      <c r="BM101" s="202" t="s">
        <v>268</v>
      </c>
    </row>
    <row r="102" spans="1:65" s="2" customFormat="1" ht="16.5" customHeight="1">
      <c r="A102" s="36"/>
      <c r="B102" s="37"/>
      <c r="C102" s="190" t="s">
        <v>208</v>
      </c>
      <c r="D102" s="190" t="s">
        <v>140</v>
      </c>
      <c r="E102" s="191" t="s">
        <v>1695</v>
      </c>
      <c r="F102" s="192" t="s">
        <v>1696</v>
      </c>
      <c r="G102" s="193" t="s">
        <v>211</v>
      </c>
      <c r="H102" s="194">
        <v>59</v>
      </c>
      <c r="I102" s="195"/>
      <c r="J102" s="196">
        <f t="shared" si="0"/>
        <v>0</v>
      </c>
      <c r="K102" s="197"/>
      <c r="L102" s="41"/>
      <c r="M102" s="198" t="s">
        <v>19</v>
      </c>
      <c r="N102" s="199" t="s">
        <v>45</v>
      </c>
      <c r="O102" s="66"/>
      <c r="P102" s="200">
        <f t="shared" si="1"/>
        <v>0</v>
      </c>
      <c r="Q102" s="200">
        <v>0</v>
      </c>
      <c r="R102" s="200">
        <f t="shared" si="2"/>
        <v>0</v>
      </c>
      <c r="S102" s="200">
        <v>0</v>
      </c>
      <c r="T102" s="201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2" t="s">
        <v>144</v>
      </c>
      <c r="AT102" s="202" t="s">
        <v>140</v>
      </c>
      <c r="AU102" s="202" t="s">
        <v>82</v>
      </c>
      <c r="AY102" s="19" t="s">
        <v>138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19" t="s">
        <v>82</v>
      </c>
      <c r="BK102" s="203">
        <f t="shared" si="9"/>
        <v>0</v>
      </c>
      <c r="BL102" s="19" t="s">
        <v>144</v>
      </c>
      <c r="BM102" s="202" t="s">
        <v>280</v>
      </c>
    </row>
    <row r="103" spans="1:65" s="2" customFormat="1" ht="16.5" customHeight="1">
      <c r="A103" s="36"/>
      <c r="B103" s="37"/>
      <c r="C103" s="190" t="s">
        <v>8</v>
      </c>
      <c r="D103" s="190" t="s">
        <v>140</v>
      </c>
      <c r="E103" s="191" t="s">
        <v>1697</v>
      </c>
      <c r="F103" s="192" t="s">
        <v>1698</v>
      </c>
      <c r="G103" s="193" t="s">
        <v>211</v>
      </c>
      <c r="H103" s="194">
        <v>195</v>
      </c>
      <c r="I103" s="195"/>
      <c r="J103" s="196">
        <f t="shared" si="0"/>
        <v>0</v>
      </c>
      <c r="K103" s="197"/>
      <c r="L103" s="41"/>
      <c r="M103" s="198" t="s">
        <v>19</v>
      </c>
      <c r="N103" s="199" t="s">
        <v>45</v>
      </c>
      <c r="O103" s="66"/>
      <c r="P103" s="200">
        <f t="shared" si="1"/>
        <v>0</v>
      </c>
      <c r="Q103" s="200">
        <v>0</v>
      </c>
      <c r="R103" s="200">
        <f t="shared" si="2"/>
        <v>0</v>
      </c>
      <c r="S103" s="200">
        <v>0</v>
      </c>
      <c r="T103" s="201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2" t="s">
        <v>144</v>
      </c>
      <c r="AT103" s="202" t="s">
        <v>140</v>
      </c>
      <c r="AU103" s="202" t="s">
        <v>82</v>
      </c>
      <c r="AY103" s="19" t="s">
        <v>138</v>
      </c>
      <c r="BE103" s="203">
        <f t="shared" si="4"/>
        <v>0</v>
      </c>
      <c r="BF103" s="203">
        <f t="shared" si="5"/>
        <v>0</v>
      </c>
      <c r="BG103" s="203">
        <f t="shared" si="6"/>
        <v>0</v>
      </c>
      <c r="BH103" s="203">
        <f t="shared" si="7"/>
        <v>0</v>
      </c>
      <c r="BI103" s="203">
        <f t="shared" si="8"/>
        <v>0</v>
      </c>
      <c r="BJ103" s="19" t="s">
        <v>82</v>
      </c>
      <c r="BK103" s="203">
        <f t="shared" si="9"/>
        <v>0</v>
      </c>
      <c r="BL103" s="19" t="s">
        <v>144</v>
      </c>
      <c r="BM103" s="202" t="s">
        <v>292</v>
      </c>
    </row>
    <row r="104" spans="1:65" s="2" customFormat="1" ht="16.5" customHeight="1">
      <c r="A104" s="36"/>
      <c r="B104" s="37"/>
      <c r="C104" s="190" t="s">
        <v>205</v>
      </c>
      <c r="D104" s="190" t="s">
        <v>140</v>
      </c>
      <c r="E104" s="191" t="s">
        <v>1699</v>
      </c>
      <c r="F104" s="192" t="s">
        <v>1700</v>
      </c>
      <c r="G104" s="193" t="s">
        <v>211</v>
      </c>
      <c r="H104" s="194">
        <v>117</v>
      </c>
      <c r="I104" s="195"/>
      <c r="J104" s="196">
        <f t="shared" si="0"/>
        <v>0</v>
      </c>
      <c r="K104" s="197"/>
      <c r="L104" s="41"/>
      <c r="M104" s="198" t="s">
        <v>19</v>
      </c>
      <c r="N104" s="199" t="s">
        <v>45</v>
      </c>
      <c r="O104" s="66"/>
      <c r="P104" s="200">
        <f t="shared" si="1"/>
        <v>0</v>
      </c>
      <c r="Q104" s="200">
        <v>0</v>
      </c>
      <c r="R104" s="200">
        <f t="shared" si="2"/>
        <v>0</v>
      </c>
      <c r="S104" s="200">
        <v>0</v>
      </c>
      <c r="T104" s="201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2" t="s">
        <v>144</v>
      </c>
      <c r="AT104" s="202" t="s">
        <v>140</v>
      </c>
      <c r="AU104" s="202" t="s">
        <v>82</v>
      </c>
      <c r="AY104" s="19" t="s">
        <v>138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19" t="s">
        <v>82</v>
      </c>
      <c r="BK104" s="203">
        <f t="shared" si="9"/>
        <v>0</v>
      </c>
      <c r="BL104" s="19" t="s">
        <v>144</v>
      </c>
      <c r="BM104" s="202" t="s">
        <v>303</v>
      </c>
    </row>
    <row r="105" spans="1:65" s="2" customFormat="1" ht="16.5" customHeight="1">
      <c r="A105" s="36"/>
      <c r="B105" s="37"/>
      <c r="C105" s="190" t="s">
        <v>224</v>
      </c>
      <c r="D105" s="190" t="s">
        <v>140</v>
      </c>
      <c r="E105" s="191" t="s">
        <v>1701</v>
      </c>
      <c r="F105" s="192" t="s">
        <v>1702</v>
      </c>
      <c r="G105" s="193" t="s">
        <v>211</v>
      </c>
      <c r="H105" s="194">
        <v>7</v>
      </c>
      <c r="I105" s="195"/>
      <c r="J105" s="196">
        <f t="shared" si="0"/>
        <v>0</v>
      </c>
      <c r="K105" s="197"/>
      <c r="L105" s="41"/>
      <c r="M105" s="198" t="s">
        <v>19</v>
      </c>
      <c r="N105" s="199" t="s">
        <v>45</v>
      </c>
      <c r="O105" s="66"/>
      <c r="P105" s="200">
        <f t="shared" si="1"/>
        <v>0</v>
      </c>
      <c r="Q105" s="200">
        <v>0</v>
      </c>
      <c r="R105" s="200">
        <f t="shared" si="2"/>
        <v>0</v>
      </c>
      <c r="S105" s="200">
        <v>0</v>
      </c>
      <c r="T105" s="201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2" t="s">
        <v>144</v>
      </c>
      <c r="AT105" s="202" t="s">
        <v>140</v>
      </c>
      <c r="AU105" s="202" t="s">
        <v>82</v>
      </c>
      <c r="AY105" s="19" t="s">
        <v>138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19" t="s">
        <v>82</v>
      </c>
      <c r="BK105" s="203">
        <f t="shared" si="9"/>
        <v>0</v>
      </c>
      <c r="BL105" s="19" t="s">
        <v>144</v>
      </c>
      <c r="BM105" s="202" t="s">
        <v>312</v>
      </c>
    </row>
    <row r="106" spans="1:65" s="2" customFormat="1" ht="16.5" customHeight="1">
      <c r="A106" s="36"/>
      <c r="B106" s="37"/>
      <c r="C106" s="190" t="s">
        <v>230</v>
      </c>
      <c r="D106" s="190" t="s">
        <v>140</v>
      </c>
      <c r="E106" s="191" t="s">
        <v>1703</v>
      </c>
      <c r="F106" s="192" t="s">
        <v>1704</v>
      </c>
      <c r="G106" s="193" t="s">
        <v>211</v>
      </c>
      <c r="H106" s="194">
        <v>22</v>
      </c>
      <c r="I106" s="195"/>
      <c r="J106" s="196">
        <f t="shared" si="0"/>
        <v>0</v>
      </c>
      <c r="K106" s="197"/>
      <c r="L106" s="41"/>
      <c r="M106" s="198" t="s">
        <v>19</v>
      </c>
      <c r="N106" s="199" t="s">
        <v>45</v>
      </c>
      <c r="O106" s="66"/>
      <c r="P106" s="200">
        <f t="shared" si="1"/>
        <v>0</v>
      </c>
      <c r="Q106" s="200">
        <v>0</v>
      </c>
      <c r="R106" s="200">
        <f t="shared" si="2"/>
        <v>0</v>
      </c>
      <c r="S106" s="200">
        <v>0</v>
      </c>
      <c r="T106" s="201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2" t="s">
        <v>144</v>
      </c>
      <c r="AT106" s="202" t="s">
        <v>140</v>
      </c>
      <c r="AU106" s="202" t="s">
        <v>82</v>
      </c>
      <c r="AY106" s="19" t="s">
        <v>138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19" t="s">
        <v>82</v>
      </c>
      <c r="BK106" s="203">
        <f t="shared" si="9"/>
        <v>0</v>
      </c>
      <c r="BL106" s="19" t="s">
        <v>144</v>
      </c>
      <c r="BM106" s="202" t="s">
        <v>323</v>
      </c>
    </row>
    <row r="107" spans="1:65" s="2" customFormat="1" ht="16.5" customHeight="1">
      <c r="A107" s="36"/>
      <c r="B107" s="37"/>
      <c r="C107" s="190" t="s">
        <v>236</v>
      </c>
      <c r="D107" s="190" t="s">
        <v>140</v>
      </c>
      <c r="E107" s="191" t="s">
        <v>1705</v>
      </c>
      <c r="F107" s="192" t="s">
        <v>1706</v>
      </c>
      <c r="G107" s="193" t="s">
        <v>211</v>
      </c>
      <c r="H107" s="194">
        <v>3</v>
      </c>
      <c r="I107" s="195"/>
      <c r="J107" s="196">
        <f t="shared" si="0"/>
        <v>0</v>
      </c>
      <c r="K107" s="197"/>
      <c r="L107" s="41"/>
      <c r="M107" s="198" t="s">
        <v>19</v>
      </c>
      <c r="N107" s="199" t="s">
        <v>45</v>
      </c>
      <c r="O107" s="66"/>
      <c r="P107" s="200">
        <f t="shared" si="1"/>
        <v>0</v>
      </c>
      <c r="Q107" s="200">
        <v>0</v>
      </c>
      <c r="R107" s="200">
        <f t="shared" si="2"/>
        <v>0</v>
      </c>
      <c r="S107" s="200">
        <v>0</v>
      </c>
      <c r="T107" s="201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2" t="s">
        <v>144</v>
      </c>
      <c r="AT107" s="202" t="s">
        <v>140</v>
      </c>
      <c r="AU107" s="202" t="s">
        <v>82</v>
      </c>
      <c r="AY107" s="19" t="s">
        <v>138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19" t="s">
        <v>82</v>
      </c>
      <c r="BK107" s="203">
        <f t="shared" si="9"/>
        <v>0</v>
      </c>
      <c r="BL107" s="19" t="s">
        <v>144</v>
      </c>
      <c r="BM107" s="202" t="s">
        <v>334</v>
      </c>
    </row>
    <row r="108" spans="1:65" s="2" customFormat="1" ht="16.5" customHeight="1">
      <c r="A108" s="36"/>
      <c r="B108" s="37"/>
      <c r="C108" s="190" t="s">
        <v>243</v>
      </c>
      <c r="D108" s="190" t="s">
        <v>140</v>
      </c>
      <c r="E108" s="191" t="s">
        <v>1707</v>
      </c>
      <c r="F108" s="192" t="s">
        <v>1708</v>
      </c>
      <c r="G108" s="193" t="s">
        <v>211</v>
      </c>
      <c r="H108" s="194">
        <v>52</v>
      </c>
      <c r="I108" s="195"/>
      <c r="J108" s="196">
        <f t="shared" si="0"/>
        <v>0</v>
      </c>
      <c r="K108" s="197"/>
      <c r="L108" s="41"/>
      <c r="M108" s="198" t="s">
        <v>19</v>
      </c>
      <c r="N108" s="199" t="s">
        <v>45</v>
      </c>
      <c r="O108" s="66"/>
      <c r="P108" s="200">
        <f t="shared" si="1"/>
        <v>0</v>
      </c>
      <c r="Q108" s="200">
        <v>0</v>
      </c>
      <c r="R108" s="200">
        <f t="shared" si="2"/>
        <v>0</v>
      </c>
      <c r="S108" s="200">
        <v>0</v>
      </c>
      <c r="T108" s="201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2" t="s">
        <v>144</v>
      </c>
      <c r="AT108" s="202" t="s">
        <v>140</v>
      </c>
      <c r="AU108" s="202" t="s">
        <v>82</v>
      </c>
      <c r="AY108" s="19" t="s">
        <v>138</v>
      </c>
      <c r="BE108" s="203">
        <f t="shared" si="4"/>
        <v>0</v>
      </c>
      <c r="BF108" s="203">
        <f t="shared" si="5"/>
        <v>0</v>
      </c>
      <c r="BG108" s="203">
        <f t="shared" si="6"/>
        <v>0</v>
      </c>
      <c r="BH108" s="203">
        <f t="shared" si="7"/>
        <v>0</v>
      </c>
      <c r="BI108" s="203">
        <f t="shared" si="8"/>
        <v>0</v>
      </c>
      <c r="BJ108" s="19" t="s">
        <v>82</v>
      </c>
      <c r="BK108" s="203">
        <f t="shared" si="9"/>
        <v>0</v>
      </c>
      <c r="BL108" s="19" t="s">
        <v>144</v>
      </c>
      <c r="BM108" s="202" t="s">
        <v>344</v>
      </c>
    </row>
    <row r="109" spans="1:65" s="2" customFormat="1" ht="16.5" customHeight="1">
      <c r="A109" s="36"/>
      <c r="B109" s="37"/>
      <c r="C109" s="190" t="s">
        <v>7</v>
      </c>
      <c r="D109" s="190" t="s">
        <v>140</v>
      </c>
      <c r="E109" s="191" t="s">
        <v>1709</v>
      </c>
      <c r="F109" s="192" t="s">
        <v>1710</v>
      </c>
      <c r="G109" s="193" t="s">
        <v>211</v>
      </c>
      <c r="H109" s="194">
        <v>6</v>
      </c>
      <c r="I109" s="195"/>
      <c r="J109" s="196">
        <f t="shared" si="0"/>
        <v>0</v>
      </c>
      <c r="K109" s="197"/>
      <c r="L109" s="41"/>
      <c r="M109" s="198" t="s">
        <v>19</v>
      </c>
      <c r="N109" s="199" t="s">
        <v>45</v>
      </c>
      <c r="O109" s="66"/>
      <c r="P109" s="200">
        <f t="shared" si="1"/>
        <v>0</v>
      </c>
      <c r="Q109" s="200">
        <v>0</v>
      </c>
      <c r="R109" s="200">
        <f t="shared" si="2"/>
        <v>0</v>
      </c>
      <c r="S109" s="200">
        <v>0</v>
      </c>
      <c r="T109" s="201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2" t="s">
        <v>144</v>
      </c>
      <c r="AT109" s="202" t="s">
        <v>140</v>
      </c>
      <c r="AU109" s="202" t="s">
        <v>82</v>
      </c>
      <c r="AY109" s="19" t="s">
        <v>138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19" t="s">
        <v>82</v>
      </c>
      <c r="BK109" s="203">
        <f t="shared" si="9"/>
        <v>0</v>
      </c>
      <c r="BL109" s="19" t="s">
        <v>144</v>
      </c>
      <c r="BM109" s="202" t="s">
        <v>356</v>
      </c>
    </row>
    <row r="110" spans="1:65" s="2" customFormat="1" ht="16.5" customHeight="1">
      <c r="A110" s="36"/>
      <c r="B110" s="37"/>
      <c r="C110" s="190" t="s">
        <v>251</v>
      </c>
      <c r="D110" s="190" t="s">
        <v>140</v>
      </c>
      <c r="E110" s="191" t="s">
        <v>1711</v>
      </c>
      <c r="F110" s="192" t="s">
        <v>1712</v>
      </c>
      <c r="G110" s="193" t="s">
        <v>211</v>
      </c>
      <c r="H110" s="194">
        <v>17</v>
      </c>
      <c r="I110" s="195"/>
      <c r="J110" s="196">
        <f t="shared" si="0"/>
        <v>0</v>
      </c>
      <c r="K110" s="197"/>
      <c r="L110" s="41"/>
      <c r="M110" s="198" t="s">
        <v>19</v>
      </c>
      <c r="N110" s="199" t="s">
        <v>45</v>
      </c>
      <c r="O110" s="66"/>
      <c r="P110" s="200">
        <f t="shared" si="1"/>
        <v>0</v>
      </c>
      <c r="Q110" s="200">
        <v>0</v>
      </c>
      <c r="R110" s="200">
        <f t="shared" si="2"/>
        <v>0</v>
      </c>
      <c r="S110" s="200">
        <v>0</v>
      </c>
      <c r="T110" s="201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2" t="s">
        <v>144</v>
      </c>
      <c r="AT110" s="202" t="s">
        <v>140</v>
      </c>
      <c r="AU110" s="202" t="s">
        <v>82</v>
      </c>
      <c r="AY110" s="19" t="s">
        <v>138</v>
      </c>
      <c r="BE110" s="203">
        <f t="shared" si="4"/>
        <v>0</v>
      </c>
      <c r="BF110" s="203">
        <f t="shared" si="5"/>
        <v>0</v>
      </c>
      <c r="BG110" s="203">
        <f t="shared" si="6"/>
        <v>0</v>
      </c>
      <c r="BH110" s="203">
        <f t="shared" si="7"/>
        <v>0</v>
      </c>
      <c r="BI110" s="203">
        <f t="shared" si="8"/>
        <v>0</v>
      </c>
      <c r="BJ110" s="19" t="s">
        <v>82</v>
      </c>
      <c r="BK110" s="203">
        <f t="shared" si="9"/>
        <v>0</v>
      </c>
      <c r="BL110" s="19" t="s">
        <v>144</v>
      </c>
      <c r="BM110" s="202" t="s">
        <v>365</v>
      </c>
    </row>
    <row r="111" spans="1:65" s="2" customFormat="1" ht="16.5" customHeight="1">
      <c r="A111" s="36"/>
      <c r="B111" s="37"/>
      <c r="C111" s="190" t="s">
        <v>255</v>
      </c>
      <c r="D111" s="190" t="s">
        <v>140</v>
      </c>
      <c r="E111" s="191" t="s">
        <v>1713</v>
      </c>
      <c r="F111" s="192" t="s">
        <v>1714</v>
      </c>
      <c r="G111" s="193" t="s">
        <v>211</v>
      </c>
      <c r="H111" s="194">
        <v>8</v>
      </c>
      <c r="I111" s="195"/>
      <c r="J111" s="196">
        <f t="shared" si="0"/>
        <v>0</v>
      </c>
      <c r="K111" s="197"/>
      <c r="L111" s="41"/>
      <c r="M111" s="198" t="s">
        <v>19</v>
      </c>
      <c r="N111" s="199" t="s">
        <v>45</v>
      </c>
      <c r="O111" s="66"/>
      <c r="P111" s="200">
        <f t="shared" si="1"/>
        <v>0</v>
      </c>
      <c r="Q111" s="200">
        <v>0</v>
      </c>
      <c r="R111" s="200">
        <f t="shared" si="2"/>
        <v>0</v>
      </c>
      <c r="S111" s="200">
        <v>0</v>
      </c>
      <c r="T111" s="201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2" t="s">
        <v>144</v>
      </c>
      <c r="AT111" s="202" t="s">
        <v>140</v>
      </c>
      <c r="AU111" s="202" t="s">
        <v>82</v>
      </c>
      <c r="AY111" s="19" t="s">
        <v>138</v>
      </c>
      <c r="BE111" s="203">
        <f t="shared" si="4"/>
        <v>0</v>
      </c>
      <c r="BF111" s="203">
        <f t="shared" si="5"/>
        <v>0</v>
      </c>
      <c r="BG111" s="203">
        <f t="shared" si="6"/>
        <v>0</v>
      </c>
      <c r="BH111" s="203">
        <f t="shared" si="7"/>
        <v>0</v>
      </c>
      <c r="BI111" s="203">
        <f t="shared" si="8"/>
        <v>0</v>
      </c>
      <c r="BJ111" s="19" t="s">
        <v>82</v>
      </c>
      <c r="BK111" s="203">
        <f t="shared" si="9"/>
        <v>0</v>
      </c>
      <c r="BL111" s="19" t="s">
        <v>144</v>
      </c>
      <c r="BM111" s="202" t="s">
        <v>373</v>
      </c>
    </row>
    <row r="112" spans="1:65" s="2" customFormat="1" ht="16.5" customHeight="1">
      <c r="A112" s="36"/>
      <c r="B112" s="37"/>
      <c r="C112" s="190" t="s">
        <v>260</v>
      </c>
      <c r="D112" s="190" t="s">
        <v>140</v>
      </c>
      <c r="E112" s="191" t="s">
        <v>1715</v>
      </c>
      <c r="F112" s="192" t="s">
        <v>1716</v>
      </c>
      <c r="G112" s="193" t="s">
        <v>211</v>
      </c>
      <c r="H112" s="194">
        <v>9</v>
      </c>
      <c r="I112" s="195"/>
      <c r="J112" s="196">
        <f t="shared" si="0"/>
        <v>0</v>
      </c>
      <c r="K112" s="197"/>
      <c r="L112" s="41"/>
      <c r="M112" s="198" t="s">
        <v>19</v>
      </c>
      <c r="N112" s="199" t="s">
        <v>45</v>
      </c>
      <c r="O112" s="66"/>
      <c r="P112" s="200">
        <f t="shared" si="1"/>
        <v>0</v>
      </c>
      <c r="Q112" s="200">
        <v>0</v>
      </c>
      <c r="R112" s="200">
        <f t="shared" si="2"/>
        <v>0</v>
      </c>
      <c r="S112" s="200">
        <v>0</v>
      </c>
      <c r="T112" s="201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2" t="s">
        <v>144</v>
      </c>
      <c r="AT112" s="202" t="s">
        <v>140</v>
      </c>
      <c r="AU112" s="202" t="s">
        <v>82</v>
      </c>
      <c r="AY112" s="19" t="s">
        <v>138</v>
      </c>
      <c r="BE112" s="203">
        <f t="shared" si="4"/>
        <v>0</v>
      </c>
      <c r="BF112" s="203">
        <f t="shared" si="5"/>
        <v>0</v>
      </c>
      <c r="BG112" s="203">
        <f t="shared" si="6"/>
        <v>0</v>
      </c>
      <c r="BH112" s="203">
        <f t="shared" si="7"/>
        <v>0</v>
      </c>
      <c r="BI112" s="203">
        <f t="shared" si="8"/>
        <v>0</v>
      </c>
      <c r="BJ112" s="19" t="s">
        <v>82</v>
      </c>
      <c r="BK112" s="203">
        <f t="shared" si="9"/>
        <v>0</v>
      </c>
      <c r="BL112" s="19" t="s">
        <v>144</v>
      </c>
      <c r="BM112" s="202" t="s">
        <v>381</v>
      </c>
    </row>
    <row r="113" spans="1:65" s="2" customFormat="1" ht="16.5" customHeight="1">
      <c r="A113" s="36"/>
      <c r="B113" s="37"/>
      <c r="C113" s="190" t="s">
        <v>264</v>
      </c>
      <c r="D113" s="190" t="s">
        <v>140</v>
      </c>
      <c r="E113" s="191" t="s">
        <v>1717</v>
      </c>
      <c r="F113" s="192" t="s">
        <v>1718</v>
      </c>
      <c r="G113" s="193" t="s">
        <v>211</v>
      </c>
      <c r="H113" s="194">
        <v>6</v>
      </c>
      <c r="I113" s="195"/>
      <c r="J113" s="196">
        <f t="shared" si="0"/>
        <v>0</v>
      </c>
      <c r="K113" s="197"/>
      <c r="L113" s="41"/>
      <c r="M113" s="198" t="s">
        <v>19</v>
      </c>
      <c r="N113" s="199" t="s">
        <v>45</v>
      </c>
      <c r="O113" s="66"/>
      <c r="P113" s="200">
        <f t="shared" si="1"/>
        <v>0</v>
      </c>
      <c r="Q113" s="200">
        <v>0</v>
      </c>
      <c r="R113" s="200">
        <f t="shared" si="2"/>
        <v>0</v>
      </c>
      <c r="S113" s="200">
        <v>0</v>
      </c>
      <c r="T113" s="201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2" t="s">
        <v>144</v>
      </c>
      <c r="AT113" s="202" t="s">
        <v>140</v>
      </c>
      <c r="AU113" s="202" t="s">
        <v>82</v>
      </c>
      <c r="AY113" s="19" t="s">
        <v>138</v>
      </c>
      <c r="BE113" s="203">
        <f t="shared" si="4"/>
        <v>0</v>
      </c>
      <c r="BF113" s="203">
        <f t="shared" si="5"/>
        <v>0</v>
      </c>
      <c r="BG113" s="203">
        <f t="shared" si="6"/>
        <v>0</v>
      </c>
      <c r="BH113" s="203">
        <f t="shared" si="7"/>
        <v>0</v>
      </c>
      <c r="BI113" s="203">
        <f t="shared" si="8"/>
        <v>0</v>
      </c>
      <c r="BJ113" s="19" t="s">
        <v>82</v>
      </c>
      <c r="BK113" s="203">
        <f t="shared" si="9"/>
        <v>0</v>
      </c>
      <c r="BL113" s="19" t="s">
        <v>144</v>
      </c>
      <c r="BM113" s="202" t="s">
        <v>390</v>
      </c>
    </row>
    <row r="114" spans="1:65" s="2" customFormat="1" ht="16.5" customHeight="1">
      <c r="A114" s="36"/>
      <c r="B114" s="37"/>
      <c r="C114" s="190" t="s">
        <v>268</v>
      </c>
      <c r="D114" s="190" t="s">
        <v>140</v>
      </c>
      <c r="E114" s="191" t="s">
        <v>1719</v>
      </c>
      <c r="F114" s="192" t="s">
        <v>1720</v>
      </c>
      <c r="G114" s="193" t="s">
        <v>211</v>
      </c>
      <c r="H114" s="194">
        <v>6</v>
      </c>
      <c r="I114" s="195"/>
      <c r="J114" s="196">
        <f t="shared" si="0"/>
        <v>0</v>
      </c>
      <c r="K114" s="197"/>
      <c r="L114" s="41"/>
      <c r="M114" s="198" t="s">
        <v>19</v>
      </c>
      <c r="N114" s="199" t="s">
        <v>45</v>
      </c>
      <c r="O114" s="66"/>
      <c r="P114" s="200">
        <f t="shared" si="1"/>
        <v>0</v>
      </c>
      <c r="Q114" s="200">
        <v>0</v>
      </c>
      <c r="R114" s="200">
        <f t="shared" si="2"/>
        <v>0</v>
      </c>
      <c r="S114" s="200">
        <v>0</v>
      </c>
      <c r="T114" s="201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2" t="s">
        <v>144</v>
      </c>
      <c r="AT114" s="202" t="s">
        <v>140</v>
      </c>
      <c r="AU114" s="202" t="s">
        <v>82</v>
      </c>
      <c r="AY114" s="19" t="s">
        <v>138</v>
      </c>
      <c r="BE114" s="203">
        <f t="shared" si="4"/>
        <v>0</v>
      </c>
      <c r="BF114" s="203">
        <f t="shared" si="5"/>
        <v>0</v>
      </c>
      <c r="BG114" s="203">
        <f t="shared" si="6"/>
        <v>0</v>
      </c>
      <c r="BH114" s="203">
        <f t="shared" si="7"/>
        <v>0</v>
      </c>
      <c r="BI114" s="203">
        <f t="shared" si="8"/>
        <v>0</v>
      </c>
      <c r="BJ114" s="19" t="s">
        <v>82</v>
      </c>
      <c r="BK114" s="203">
        <f t="shared" si="9"/>
        <v>0</v>
      </c>
      <c r="BL114" s="19" t="s">
        <v>144</v>
      </c>
      <c r="BM114" s="202" t="s">
        <v>399</v>
      </c>
    </row>
    <row r="115" spans="1:65" s="2" customFormat="1" ht="16.5" customHeight="1">
      <c r="A115" s="36"/>
      <c r="B115" s="37"/>
      <c r="C115" s="190" t="s">
        <v>273</v>
      </c>
      <c r="D115" s="190" t="s">
        <v>140</v>
      </c>
      <c r="E115" s="191" t="s">
        <v>1721</v>
      </c>
      <c r="F115" s="192" t="s">
        <v>1722</v>
      </c>
      <c r="G115" s="193" t="s">
        <v>211</v>
      </c>
      <c r="H115" s="194">
        <v>4</v>
      </c>
      <c r="I115" s="195"/>
      <c r="J115" s="196">
        <f t="shared" si="0"/>
        <v>0</v>
      </c>
      <c r="K115" s="197"/>
      <c r="L115" s="41"/>
      <c r="M115" s="198" t="s">
        <v>19</v>
      </c>
      <c r="N115" s="199" t="s">
        <v>45</v>
      </c>
      <c r="O115" s="66"/>
      <c r="P115" s="200">
        <f t="shared" si="1"/>
        <v>0</v>
      </c>
      <c r="Q115" s="200">
        <v>0</v>
      </c>
      <c r="R115" s="200">
        <f t="shared" si="2"/>
        <v>0</v>
      </c>
      <c r="S115" s="200">
        <v>0</v>
      </c>
      <c r="T115" s="201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2" t="s">
        <v>144</v>
      </c>
      <c r="AT115" s="202" t="s">
        <v>140</v>
      </c>
      <c r="AU115" s="202" t="s">
        <v>82</v>
      </c>
      <c r="AY115" s="19" t="s">
        <v>138</v>
      </c>
      <c r="BE115" s="203">
        <f t="shared" si="4"/>
        <v>0</v>
      </c>
      <c r="BF115" s="203">
        <f t="shared" si="5"/>
        <v>0</v>
      </c>
      <c r="BG115" s="203">
        <f t="shared" si="6"/>
        <v>0</v>
      </c>
      <c r="BH115" s="203">
        <f t="shared" si="7"/>
        <v>0</v>
      </c>
      <c r="BI115" s="203">
        <f t="shared" si="8"/>
        <v>0</v>
      </c>
      <c r="BJ115" s="19" t="s">
        <v>82</v>
      </c>
      <c r="BK115" s="203">
        <f t="shared" si="9"/>
        <v>0</v>
      </c>
      <c r="BL115" s="19" t="s">
        <v>144</v>
      </c>
      <c r="BM115" s="202" t="s">
        <v>410</v>
      </c>
    </row>
    <row r="116" spans="1:65" s="2" customFormat="1" ht="39">
      <c r="A116" s="36"/>
      <c r="B116" s="37"/>
      <c r="C116" s="38"/>
      <c r="D116" s="206" t="s">
        <v>178</v>
      </c>
      <c r="E116" s="38"/>
      <c r="F116" s="238" t="s">
        <v>1723</v>
      </c>
      <c r="G116" s="38"/>
      <c r="H116" s="38"/>
      <c r="I116" s="110"/>
      <c r="J116" s="38"/>
      <c r="K116" s="38"/>
      <c r="L116" s="41"/>
      <c r="M116" s="239"/>
      <c r="N116" s="240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178</v>
      </c>
      <c r="AU116" s="19" t="s">
        <v>82</v>
      </c>
    </row>
    <row r="117" spans="1:65" s="2" customFormat="1" ht="16.5" customHeight="1">
      <c r="A117" s="36"/>
      <c r="B117" s="37"/>
      <c r="C117" s="190" t="s">
        <v>280</v>
      </c>
      <c r="D117" s="190" t="s">
        <v>140</v>
      </c>
      <c r="E117" s="191" t="s">
        <v>1724</v>
      </c>
      <c r="F117" s="192" t="s">
        <v>1725</v>
      </c>
      <c r="G117" s="193" t="s">
        <v>211</v>
      </c>
      <c r="H117" s="194">
        <v>140</v>
      </c>
      <c r="I117" s="195"/>
      <c r="J117" s="196">
        <f t="shared" ref="J117:J134" si="10">ROUND(I117*H117,2)</f>
        <v>0</v>
      </c>
      <c r="K117" s="197"/>
      <c r="L117" s="41"/>
      <c r="M117" s="198" t="s">
        <v>19</v>
      </c>
      <c r="N117" s="199" t="s">
        <v>45</v>
      </c>
      <c r="O117" s="66"/>
      <c r="P117" s="200">
        <f t="shared" ref="P117:P134" si="11">O117*H117</f>
        <v>0</v>
      </c>
      <c r="Q117" s="200">
        <v>0</v>
      </c>
      <c r="R117" s="200">
        <f t="shared" ref="R117:R134" si="12">Q117*H117</f>
        <v>0</v>
      </c>
      <c r="S117" s="200">
        <v>0</v>
      </c>
      <c r="T117" s="201">
        <f t="shared" ref="T117:T134" si="13"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2" t="s">
        <v>144</v>
      </c>
      <c r="AT117" s="202" t="s">
        <v>140</v>
      </c>
      <c r="AU117" s="202" t="s">
        <v>82</v>
      </c>
      <c r="AY117" s="19" t="s">
        <v>138</v>
      </c>
      <c r="BE117" s="203">
        <f t="shared" ref="BE117:BE134" si="14">IF(N117="základní",J117,0)</f>
        <v>0</v>
      </c>
      <c r="BF117" s="203">
        <f t="shared" ref="BF117:BF134" si="15">IF(N117="snížená",J117,0)</f>
        <v>0</v>
      </c>
      <c r="BG117" s="203">
        <f t="shared" ref="BG117:BG134" si="16">IF(N117="zákl. přenesená",J117,0)</f>
        <v>0</v>
      </c>
      <c r="BH117" s="203">
        <f t="shared" ref="BH117:BH134" si="17">IF(N117="sníž. přenesená",J117,0)</f>
        <v>0</v>
      </c>
      <c r="BI117" s="203">
        <f t="shared" ref="BI117:BI134" si="18">IF(N117="nulová",J117,0)</f>
        <v>0</v>
      </c>
      <c r="BJ117" s="19" t="s">
        <v>82</v>
      </c>
      <c r="BK117" s="203">
        <f t="shared" ref="BK117:BK134" si="19">ROUND(I117*H117,2)</f>
        <v>0</v>
      </c>
      <c r="BL117" s="19" t="s">
        <v>144</v>
      </c>
      <c r="BM117" s="202" t="s">
        <v>420</v>
      </c>
    </row>
    <row r="118" spans="1:65" s="2" customFormat="1" ht="16.5" customHeight="1">
      <c r="A118" s="36"/>
      <c r="B118" s="37"/>
      <c r="C118" s="190" t="s">
        <v>284</v>
      </c>
      <c r="D118" s="190" t="s">
        <v>140</v>
      </c>
      <c r="E118" s="191" t="s">
        <v>1726</v>
      </c>
      <c r="F118" s="192" t="s">
        <v>1727</v>
      </c>
      <c r="G118" s="193" t="s">
        <v>157</v>
      </c>
      <c r="H118" s="194">
        <v>51</v>
      </c>
      <c r="I118" s="195"/>
      <c r="J118" s="196">
        <f t="shared" si="10"/>
        <v>0</v>
      </c>
      <c r="K118" s="197"/>
      <c r="L118" s="41"/>
      <c r="M118" s="198" t="s">
        <v>19</v>
      </c>
      <c r="N118" s="199" t="s">
        <v>45</v>
      </c>
      <c r="O118" s="66"/>
      <c r="P118" s="200">
        <f t="shared" si="11"/>
        <v>0</v>
      </c>
      <c r="Q118" s="200">
        <v>0</v>
      </c>
      <c r="R118" s="200">
        <f t="shared" si="12"/>
        <v>0</v>
      </c>
      <c r="S118" s="200">
        <v>0</v>
      </c>
      <c r="T118" s="201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2" t="s">
        <v>144</v>
      </c>
      <c r="AT118" s="202" t="s">
        <v>140</v>
      </c>
      <c r="AU118" s="202" t="s">
        <v>82</v>
      </c>
      <c r="AY118" s="19" t="s">
        <v>138</v>
      </c>
      <c r="BE118" s="203">
        <f t="shared" si="14"/>
        <v>0</v>
      </c>
      <c r="BF118" s="203">
        <f t="shared" si="15"/>
        <v>0</v>
      </c>
      <c r="BG118" s="203">
        <f t="shared" si="16"/>
        <v>0</v>
      </c>
      <c r="BH118" s="203">
        <f t="shared" si="17"/>
        <v>0</v>
      </c>
      <c r="BI118" s="203">
        <f t="shared" si="18"/>
        <v>0</v>
      </c>
      <c r="BJ118" s="19" t="s">
        <v>82</v>
      </c>
      <c r="BK118" s="203">
        <f t="shared" si="19"/>
        <v>0</v>
      </c>
      <c r="BL118" s="19" t="s">
        <v>144</v>
      </c>
      <c r="BM118" s="202" t="s">
        <v>429</v>
      </c>
    </row>
    <row r="119" spans="1:65" s="2" customFormat="1" ht="16.5" customHeight="1">
      <c r="A119" s="36"/>
      <c r="B119" s="37"/>
      <c r="C119" s="190" t="s">
        <v>292</v>
      </c>
      <c r="D119" s="190" t="s">
        <v>140</v>
      </c>
      <c r="E119" s="191" t="s">
        <v>1728</v>
      </c>
      <c r="F119" s="192" t="s">
        <v>1729</v>
      </c>
      <c r="G119" s="193" t="s">
        <v>157</v>
      </c>
      <c r="H119" s="194">
        <v>135</v>
      </c>
      <c r="I119" s="195"/>
      <c r="J119" s="196">
        <f t="shared" si="10"/>
        <v>0</v>
      </c>
      <c r="K119" s="197"/>
      <c r="L119" s="41"/>
      <c r="M119" s="198" t="s">
        <v>19</v>
      </c>
      <c r="N119" s="199" t="s">
        <v>45</v>
      </c>
      <c r="O119" s="66"/>
      <c r="P119" s="200">
        <f t="shared" si="11"/>
        <v>0</v>
      </c>
      <c r="Q119" s="200">
        <v>0</v>
      </c>
      <c r="R119" s="200">
        <f t="shared" si="12"/>
        <v>0</v>
      </c>
      <c r="S119" s="200">
        <v>0</v>
      </c>
      <c r="T119" s="201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2" t="s">
        <v>144</v>
      </c>
      <c r="AT119" s="202" t="s">
        <v>140</v>
      </c>
      <c r="AU119" s="202" t="s">
        <v>82</v>
      </c>
      <c r="AY119" s="19" t="s">
        <v>138</v>
      </c>
      <c r="BE119" s="203">
        <f t="shared" si="14"/>
        <v>0</v>
      </c>
      <c r="BF119" s="203">
        <f t="shared" si="15"/>
        <v>0</v>
      </c>
      <c r="BG119" s="203">
        <f t="shared" si="16"/>
        <v>0</v>
      </c>
      <c r="BH119" s="203">
        <f t="shared" si="17"/>
        <v>0</v>
      </c>
      <c r="BI119" s="203">
        <f t="shared" si="18"/>
        <v>0</v>
      </c>
      <c r="BJ119" s="19" t="s">
        <v>82</v>
      </c>
      <c r="BK119" s="203">
        <f t="shared" si="19"/>
        <v>0</v>
      </c>
      <c r="BL119" s="19" t="s">
        <v>144</v>
      </c>
      <c r="BM119" s="202" t="s">
        <v>439</v>
      </c>
    </row>
    <row r="120" spans="1:65" s="2" customFormat="1" ht="16.5" customHeight="1">
      <c r="A120" s="36"/>
      <c r="B120" s="37"/>
      <c r="C120" s="190" t="s">
        <v>296</v>
      </c>
      <c r="D120" s="190" t="s">
        <v>140</v>
      </c>
      <c r="E120" s="191" t="s">
        <v>1730</v>
      </c>
      <c r="F120" s="192" t="s">
        <v>1731</v>
      </c>
      <c r="G120" s="193" t="s">
        <v>157</v>
      </c>
      <c r="H120" s="194">
        <v>107</v>
      </c>
      <c r="I120" s="195"/>
      <c r="J120" s="196">
        <f t="shared" si="10"/>
        <v>0</v>
      </c>
      <c r="K120" s="197"/>
      <c r="L120" s="41"/>
      <c r="M120" s="198" t="s">
        <v>19</v>
      </c>
      <c r="N120" s="199" t="s">
        <v>45</v>
      </c>
      <c r="O120" s="66"/>
      <c r="P120" s="200">
        <f t="shared" si="11"/>
        <v>0</v>
      </c>
      <c r="Q120" s="200">
        <v>0</v>
      </c>
      <c r="R120" s="200">
        <f t="shared" si="12"/>
        <v>0</v>
      </c>
      <c r="S120" s="200">
        <v>0</v>
      </c>
      <c r="T120" s="201">
        <f t="shared" si="1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2" t="s">
        <v>144</v>
      </c>
      <c r="AT120" s="202" t="s">
        <v>140</v>
      </c>
      <c r="AU120" s="202" t="s">
        <v>82</v>
      </c>
      <c r="AY120" s="19" t="s">
        <v>138</v>
      </c>
      <c r="BE120" s="203">
        <f t="shared" si="14"/>
        <v>0</v>
      </c>
      <c r="BF120" s="203">
        <f t="shared" si="15"/>
        <v>0</v>
      </c>
      <c r="BG120" s="203">
        <f t="shared" si="16"/>
        <v>0</v>
      </c>
      <c r="BH120" s="203">
        <f t="shared" si="17"/>
        <v>0</v>
      </c>
      <c r="BI120" s="203">
        <f t="shared" si="18"/>
        <v>0</v>
      </c>
      <c r="BJ120" s="19" t="s">
        <v>82</v>
      </c>
      <c r="BK120" s="203">
        <f t="shared" si="19"/>
        <v>0</v>
      </c>
      <c r="BL120" s="19" t="s">
        <v>144</v>
      </c>
      <c r="BM120" s="202" t="s">
        <v>452</v>
      </c>
    </row>
    <row r="121" spans="1:65" s="2" customFormat="1" ht="16.5" customHeight="1">
      <c r="A121" s="36"/>
      <c r="B121" s="37"/>
      <c r="C121" s="190" t="s">
        <v>303</v>
      </c>
      <c r="D121" s="190" t="s">
        <v>140</v>
      </c>
      <c r="E121" s="191" t="s">
        <v>1732</v>
      </c>
      <c r="F121" s="192" t="s">
        <v>1733</v>
      </c>
      <c r="G121" s="193" t="s">
        <v>157</v>
      </c>
      <c r="H121" s="194">
        <v>19</v>
      </c>
      <c r="I121" s="195"/>
      <c r="J121" s="196">
        <f t="shared" si="10"/>
        <v>0</v>
      </c>
      <c r="K121" s="197"/>
      <c r="L121" s="41"/>
      <c r="M121" s="198" t="s">
        <v>19</v>
      </c>
      <c r="N121" s="199" t="s">
        <v>45</v>
      </c>
      <c r="O121" s="66"/>
      <c r="P121" s="200">
        <f t="shared" si="11"/>
        <v>0</v>
      </c>
      <c r="Q121" s="200">
        <v>0</v>
      </c>
      <c r="R121" s="200">
        <f t="shared" si="12"/>
        <v>0</v>
      </c>
      <c r="S121" s="200">
        <v>0</v>
      </c>
      <c r="T121" s="201">
        <f t="shared" si="1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2" t="s">
        <v>144</v>
      </c>
      <c r="AT121" s="202" t="s">
        <v>140</v>
      </c>
      <c r="AU121" s="202" t="s">
        <v>82</v>
      </c>
      <c r="AY121" s="19" t="s">
        <v>138</v>
      </c>
      <c r="BE121" s="203">
        <f t="shared" si="14"/>
        <v>0</v>
      </c>
      <c r="BF121" s="203">
        <f t="shared" si="15"/>
        <v>0</v>
      </c>
      <c r="BG121" s="203">
        <f t="shared" si="16"/>
        <v>0</v>
      </c>
      <c r="BH121" s="203">
        <f t="shared" si="17"/>
        <v>0</v>
      </c>
      <c r="BI121" s="203">
        <f t="shared" si="18"/>
        <v>0</v>
      </c>
      <c r="BJ121" s="19" t="s">
        <v>82</v>
      </c>
      <c r="BK121" s="203">
        <f t="shared" si="19"/>
        <v>0</v>
      </c>
      <c r="BL121" s="19" t="s">
        <v>144</v>
      </c>
      <c r="BM121" s="202" t="s">
        <v>462</v>
      </c>
    </row>
    <row r="122" spans="1:65" s="2" customFormat="1" ht="16.5" customHeight="1">
      <c r="A122" s="36"/>
      <c r="B122" s="37"/>
      <c r="C122" s="190" t="s">
        <v>307</v>
      </c>
      <c r="D122" s="190" t="s">
        <v>140</v>
      </c>
      <c r="E122" s="191" t="s">
        <v>1734</v>
      </c>
      <c r="F122" s="192" t="s">
        <v>1735</v>
      </c>
      <c r="G122" s="193" t="s">
        <v>157</v>
      </c>
      <c r="H122" s="194">
        <v>107</v>
      </c>
      <c r="I122" s="195"/>
      <c r="J122" s="196">
        <f t="shared" si="10"/>
        <v>0</v>
      </c>
      <c r="K122" s="197"/>
      <c r="L122" s="41"/>
      <c r="M122" s="198" t="s">
        <v>19</v>
      </c>
      <c r="N122" s="199" t="s">
        <v>45</v>
      </c>
      <c r="O122" s="66"/>
      <c r="P122" s="200">
        <f t="shared" si="11"/>
        <v>0</v>
      </c>
      <c r="Q122" s="200">
        <v>0</v>
      </c>
      <c r="R122" s="200">
        <f t="shared" si="12"/>
        <v>0</v>
      </c>
      <c r="S122" s="200">
        <v>0</v>
      </c>
      <c r="T122" s="201">
        <f t="shared" si="1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2" t="s">
        <v>144</v>
      </c>
      <c r="AT122" s="202" t="s">
        <v>140</v>
      </c>
      <c r="AU122" s="202" t="s">
        <v>82</v>
      </c>
      <c r="AY122" s="19" t="s">
        <v>138</v>
      </c>
      <c r="BE122" s="203">
        <f t="shared" si="14"/>
        <v>0</v>
      </c>
      <c r="BF122" s="203">
        <f t="shared" si="15"/>
        <v>0</v>
      </c>
      <c r="BG122" s="203">
        <f t="shared" si="16"/>
        <v>0</v>
      </c>
      <c r="BH122" s="203">
        <f t="shared" si="17"/>
        <v>0</v>
      </c>
      <c r="BI122" s="203">
        <f t="shared" si="18"/>
        <v>0</v>
      </c>
      <c r="BJ122" s="19" t="s">
        <v>82</v>
      </c>
      <c r="BK122" s="203">
        <f t="shared" si="19"/>
        <v>0</v>
      </c>
      <c r="BL122" s="19" t="s">
        <v>144</v>
      </c>
      <c r="BM122" s="202" t="s">
        <v>472</v>
      </c>
    </row>
    <row r="123" spans="1:65" s="2" customFormat="1" ht="16.5" customHeight="1">
      <c r="A123" s="36"/>
      <c r="B123" s="37"/>
      <c r="C123" s="190" t="s">
        <v>312</v>
      </c>
      <c r="D123" s="190" t="s">
        <v>140</v>
      </c>
      <c r="E123" s="191" t="s">
        <v>1736</v>
      </c>
      <c r="F123" s="192" t="s">
        <v>1737</v>
      </c>
      <c r="G123" s="193" t="s">
        <v>157</v>
      </c>
      <c r="H123" s="194">
        <v>1330</v>
      </c>
      <c r="I123" s="195"/>
      <c r="J123" s="196">
        <f t="shared" si="10"/>
        <v>0</v>
      </c>
      <c r="K123" s="197"/>
      <c r="L123" s="41"/>
      <c r="M123" s="198" t="s">
        <v>19</v>
      </c>
      <c r="N123" s="199" t="s">
        <v>45</v>
      </c>
      <c r="O123" s="66"/>
      <c r="P123" s="200">
        <f t="shared" si="11"/>
        <v>0</v>
      </c>
      <c r="Q123" s="200">
        <v>0</v>
      </c>
      <c r="R123" s="200">
        <f t="shared" si="12"/>
        <v>0</v>
      </c>
      <c r="S123" s="200">
        <v>0</v>
      </c>
      <c r="T123" s="201">
        <f t="shared" si="1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2" t="s">
        <v>144</v>
      </c>
      <c r="AT123" s="202" t="s">
        <v>140</v>
      </c>
      <c r="AU123" s="202" t="s">
        <v>82</v>
      </c>
      <c r="AY123" s="19" t="s">
        <v>138</v>
      </c>
      <c r="BE123" s="203">
        <f t="shared" si="14"/>
        <v>0</v>
      </c>
      <c r="BF123" s="203">
        <f t="shared" si="15"/>
        <v>0</v>
      </c>
      <c r="BG123" s="203">
        <f t="shared" si="16"/>
        <v>0</v>
      </c>
      <c r="BH123" s="203">
        <f t="shared" si="17"/>
        <v>0</v>
      </c>
      <c r="BI123" s="203">
        <f t="shared" si="18"/>
        <v>0</v>
      </c>
      <c r="BJ123" s="19" t="s">
        <v>82</v>
      </c>
      <c r="BK123" s="203">
        <f t="shared" si="19"/>
        <v>0</v>
      </c>
      <c r="BL123" s="19" t="s">
        <v>144</v>
      </c>
      <c r="BM123" s="202" t="s">
        <v>782</v>
      </c>
    </row>
    <row r="124" spans="1:65" s="2" customFormat="1" ht="16.5" customHeight="1">
      <c r="A124" s="36"/>
      <c r="B124" s="37"/>
      <c r="C124" s="190" t="s">
        <v>318</v>
      </c>
      <c r="D124" s="190" t="s">
        <v>140</v>
      </c>
      <c r="E124" s="191" t="s">
        <v>1738</v>
      </c>
      <c r="F124" s="192" t="s">
        <v>1739</v>
      </c>
      <c r="G124" s="193" t="s">
        <v>157</v>
      </c>
      <c r="H124" s="194">
        <v>190</v>
      </c>
      <c r="I124" s="195"/>
      <c r="J124" s="196">
        <f t="shared" si="10"/>
        <v>0</v>
      </c>
      <c r="K124" s="197"/>
      <c r="L124" s="41"/>
      <c r="M124" s="198" t="s">
        <v>19</v>
      </c>
      <c r="N124" s="199" t="s">
        <v>45</v>
      </c>
      <c r="O124" s="66"/>
      <c r="P124" s="200">
        <f t="shared" si="11"/>
        <v>0</v>
      </c>
      <c r="Q124" s="200">
        <v>0</v>
      </c>
      <c r="R124" s="200">
        <f t="shared" si="12"/>
        <v>0</v>
      </c>
      <c r="S124" s="200">
        <v>0</v>
      </c>
      <c r="T124" s="201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2" t="s">
        <v>144</v>
      </c>
      <c r="AT124" s="202" t="s">
        <v>140</v>
      </c>
      <c r="AU124" s="202" t="s">
        <v>82</v>
      </c>
      <c r="AY124" s="19" t="s">
        <v>138</v>
      </c>
      <c r="BE124" s="203">
        <f t="shared" si="14"/>
        <v>0</v>
      </c>
      <c r="BF124" s="203">
        <f t="shared" si="15"/>
        <v>0</v>
      </c>
      <c r="BG124" s="203">
        <f t="shared" si="16"/>
        <v>0</v>
      </c>
      <c r="BH124" s="203">
        <f t="shared" si="17"/>
        <v>0</v>
      </c>
      <c r="BI124" s="203">
        <f t="shared" si="18"/>
        <v>0</v>
      </c>
      <c r="BJ124" s="19" t="s">
        <v>82</v>
      </c>
      <c r="BK124" s="203">
        <f t="shared" si="19"/>
        <v>0</v>
      </c>
      <c r="BL124" s="19" t="s">
        <v>144</v>
      </c>
      <c r="BM124" s="202" t="s">
        <v>792</v>
      </c>
    </row>
    <row r="125" spans="1:65" s="2" customFormat="1" ht="16.5" customHeight="1">
      <c r="A125" s="36"/>
      <c r="B125" s="37"/>
      <c r="C125" s="190" t="s">
        <v>323</v>
      </c>
      <c r="D125" s="190" t="s">
        <v>140</v>
      </c>
      <c r="E125" s="191" t="s">
        <v>1740</v>
      </c>
      <c r="F125" s="192" t="s">
        <v>1741</v>
      </c>
      <c r="G125" s="193" t="s">
        <v>157</v>
      </c>
      <c r="H125" s="194">
        <v>690</v>
      </c>
      <c r="I125" s="195"/>
      <c r="J125" s="196">
        <f t="shared" si="10"/>
        <v>0</v>
      </c>
      <c r="K125" s="197"/>
      <c r="L125" s="41"/>
      <c r="M125" s="198" t="s">
        <v>19</v>
      </c>
      <c r="N125" s="199" t="s">
        <v>45</v>
      </c>
      <c r="O125" s="66"/>
      <c r="P125" s="200">
        <f t="shared" si="11"/>
        <v>0</v>
      </c>
      <c r="Q125" s="200">
        <v>0</v>
      </c>
      <c r="R125" s="200">
        <f t="shared" si="12"/>
        <v>0</v>
      </c>
      <c r="S125" s="200">
        <v>0</v>
      </c>
      <c r="T125" s="201">
        <f t="shared" si="1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2" t="s">
        <v>144</v>
      </c>
      <c r="AT125" s="202" t="s">
        <v>140</v>
      </c>
      <c r="AU125" s="202" t="s">
        <v>82</v>
      </c>
      <c r="AY125" s="19" t="s">
        <v>138</v>
      </c>
      <c r="BE125" s="203">
        <f t="shared" si="14"/>
        <v>0</v>
      </c>
      <c r="BF125" s="203">
        <f t="shared" si="15"/>
        <v>0</v>
      </c>
      <c r="BG125" s="203">
        <f t="shared" si="16"/>
        <v>0</v>
      </c>
      <c r="BH125" s="203">
        <f t="shared" si="17"/>
        <v>0</v>
      </c>
      <c r="BI125" s="203">
        <f t="shared" si="18"/>
        <v>0</v>
      </c>
      <c r="BJ125" s="19" t="s">
        <v>82</v>
      </c>
      <c r="BK125" s="203">
        <f t="shared" si="19"/>
        <v>0</v>
      </c>
      <c r="BL125" s="19" t="s">
        <v>144</v>
      </c>
      <c r="BM125" s="202" t="s">
        <v>805</v>
      </c>
    </row>
    <row r="126" spans="1:65" s="2" customFormat="1" ht="16.5" customHeight="1">
      <c r="A126" s="36"/>
      <c r="B126" s="37"/>
      <c r="C126" s="190" t="s">
        <v>329</v>
      </c>
      <c r="D126" s="190" t="s">
        <v>140</v>
      </c>
      <c r="E126" s="191" t="s">
        <v>1742</v>
      </c>
      <c r="F126" s="192" t="s">
        <v>1743</v>
      </c>
      <c r="G126" s="193" t="s">
        <v>157</v>
      </c>
      <c r="H126" s="194">
        <v>185</v>
      </c>
      <c r="I126" s="195"/>
      <c r="J126" s="196">
        <f t="shared" si="10"/>
        <v>0</v>
      </c>
      <c r="K126" s="197"/>
      <c r="L126" s="41"/>
      <c r="M126" s="198" t="s">
        <v>19</v>
      </c>
      <c r="N126" s="199" t="s">
        <v>45</v>
      </c>
      <c r="O126" s="66"/>
      <c r="P126" s="200">
        <f t="shared" si="11"/>
        <v>0</v>
      </c>
      <c r="Q126" s="200">
        <v>0</v>
      </c>
      <c r="R126" s="200">
        <f t="shared" si="12"/>
        <v>0</v>
      </c>
      <c r="S126" s="200">
        <v>0</v>
      </c>
      <c r="T126" s="201">
        <f t="shared" si="1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2" t="s">
        <v>144</v>
      </c>
      <c r="AT126" s="202" t="s">
        <v>140</v>
      </c>
      <c r="AU126" s="202" t="s">
        <v>82</v>
      </c>
      <c r="AY126" s="19" t="s">
        <v>138</v>
      </c>
      <c r="BE126" s="203">
        <f t="shared" si="14"/>
        <v>0</v>
      </c>
      <c r="BF126" s="203">
        <f t="shared" si="15"/>
        <v>0</v>
      </c>
      <c r="BG126" s="203">
        <f t="shared" si="16"/>
        <v>0</v>
      </c>
      <c r="BH126" s="203">
        <f t="shared" si="17"/>
        <v>0</v>
      </c>
      <c r="BI126" s="203">
        <f t="shared" si="18"/>
        <v>0</v>
      </c>
      <c r="BJ126" s="19" t="s">
        <v>82</v>
      </c>
      <c r="BK126" s="203">
        <f t="shared" si="19"/>
        <v>0</v>
      </c>
      <c r="BL126" s="19" t="s">
        <v>144</v>
      </c>
      <c r="BM126" s="202" t="s">
        <v>814</v>
      </c>
    </row>
    <row r="127" spans="1:65" s="2" customFormat="1" ht="16.5" customHeight="1">
      <c r="A127" s="36"/>
      <c r="B127" s="37"/>
      <c r="C127" s="190" t="s">
        <v>334</v>
      </c>
      <c r="D127" s="190" t="s">
        <v>140</v>
      </c>
      <c r="E127" s="191" t="s">
        <v>1744</v>
      </c>
      <c r="F127" s="192" t="s">
        <v>1745</v>
      </c>
      <c r="G127" s="193" t="s">
        <v>157</v>
      </c>
      <c r="H127" s="194">
        <v>145</v>
      </c>
      <c r="I127" s="195"/>
      <c r="J127" s="196">
        <f t="shared" si="10"/>
        <v>0</v>
      </c>
      <c r="K127" s="197"/>
      <c r="L127" s="41"/>
      <c r="M127" s="198" t="s">
        <v>19</v>
      </c>
      <c r="N127" s="199" t="s">
        <v>45</v>
      </c>
      <c r="O127" s="66"/>
      <c r="P127" s="200">
        <f t="shared" si="11"/>
        <v>0</v>
      </c>
      <c r="Q127" s="200">
        <v>0</v>
      </c>
      <c r="R127" s="200">
        <f t="shared" si="12"/>
        <v>0</v>
      </c>
      <c r="S127" s="200">
        <v>0</v>
      </c>
      <c r="T127" s="201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2" t="s">
        <v>144</v>
      </c>
      <c r="AT127" s="202" t="s">
        <v>140</v>
      </c>
      <c r="AU127" s="202" t="s">
        <v>82</v>
      </c>
      <c r="AY127" s="19" t="s">
        <v>138</v>
      </c>
      <c r="BE127" s="203">
        <f t="shared" si="14"/>
        <v>0</v>
      </c>
      <c r="BF127" s="203">
        <f t="shared" si="15"/>
        <v>0</v>
      </c>
      <c r="BG127" s="203">
        <f t="shared" si="16"/>
        <v>0</v>
      </c>
      <c r="BH127" s="203">
        <f t="shared" si="17"/>
        <v>0</v>
      </c>
      <c r="BI127" s="203">
        <f t="shared" si="18"/>
        <v>0</v>
      </c>
      <c r="BJ127" s="19" t="s">
        <v>82</v>
      </c>
      <c r="BK127" s="203">
        <f t="shared" si="19"/>
        <v>0</v>
      </c>
      <c r="BL127" s="19" t="s">
        <v>144</v>
      </c>
      <c r="BM127" s="202" t="s">
        <v>822</v>
      </c>
    </row>
    <row r="128" spans="1:65" s="2" customFormat="1" ht="16.5" customHeight="1">
      <c r="A128" s="36"/>
      <c r="B128" s="37"/>
      <c r="C128" s="190" t="s">
        <v>339</v>
      </c>
      <c r="D128" s="190" t="s">
        <v>140</v>
      </c>
      <c r="E128" s="191" t="s">
        <v>1746</v>
      </c>
      <c r="F128" s="192" t="s">
        <v>1747</v>
      </c>
      <c r="G128" s="193" t="s">
        <v>157</v>
      </c>
      <c r="H128" s="194">
        <v>151</v>
      </c>
      <c r="I128" s="195"/>
      <c r="J128" s="196">
        <f t="shared" si="10"/>
        <v>0</v>
      </c>
      <c r="K128" s="197"/>
      <c r="L128" s="41"/>
      <c r="M128" s="198" t="s">
        <v>19</v>
      </c>
      <c r="N128" s="199" t="s">
        <v>45</v>
      </c>
      <c r="O128" s="66"/>
      <c r="P128" s="200">
        <f t="shared" si="11"/>
        <v>0</v>
      </c>
      <c r="Q128" s="200">
        <v>0</v>
      </c>
      <c r="R128" s="200">
        <f t="shared" si="12"/>
        <v>0</v>
      </c>
      <c r="S128" s="200">
        <v>0</v>
      </c>
      <c r="T128" s="201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2" t="s">
        <v>144</v>
      </c>
      <c r="AT128" s="202" t="s">
        <v>140</v>
      </c>
      <c r="AU128" s="202" t="s">
        <v>82</v>
      </c>
      <c r="AY128" s="19" t="s">
        <v>138</v>
      </c>
      <c r="BE128" s="203">
        <f t="shared" si="14"/>
        <v>0</v>
      </c>
      <c r="BF128" s="203">
        <f t="shared" si="15"/>
        <v>0</v>
      </c>
      <c r="BG128" s="203">
        <f t="shared" si="16"/>
        <v>0</v>
      </c>
      <c r="BH128" s="203">
        <f t="shared" si="17"/>
        <v>0</v>
      </c>
      <c r="BI128" s="203">
        <f t="shared" si="18"/>
        <v>0</v>
      </c>
      <c r="BJ128" s="19" t="s">
        <v>82</v>
      </c>
      <c r="BK128" s="203">
        <f t="shared" si="19"/>
        <v>0</v>
      </c>
      <c r="BL128" s="19" t="s">
        <v>144</v>
      </c>
      <c r="BM128" s="202" t="s">
        <v>830</v>
      </c>
    </row>
    <row r="129" spans="1:65" s="2" customFormat="1" ht="16.5" customHeight="1">
      <c r="A129" s="36"/>
      <c r="B129" s="37"/>
      <c r="C129" s="190" t="s">
        <v>344</v>
      </c>
      <c r="D129" s="190" t="s">
        <v>140</v>
      </c>
      <c r="E129" s="191" t="s">
        <v>1748</v>
      </c>
      <c r="F129" s="192" t="s">
        <v>1749</v>
      </c>
      <c r="G129" s="193" t="s">
        <v>157</v>
      </c>
      <c r="H129" s="194">
        <v>151</v>
      </c>
      <c r="I129" s="195"/>
      <c r="J129" s="196">
        <f t="shared" si="10"/>
        <v>0</v>
      </c>
      <c r="K129" s="197"/>
      <c r="L129" s="41"/>
      <c r="M129" s="198" t="s">
        <v>19</v>
      </c>
      <c r="N129" s="199" t="s">
        <v>45</v>
      </c>
      <c r="O129" s="66"/>
      <c r="P129" s="200">
        <f t="shared" si="11"/>
        <v>0</v>
      </c>
      <c r="Q129" s="200">
        <v>0</v>
      </c>
      <c r="R129" s="200">
        <f t="shared" si="12"/>
        <v>0</v>
      </c>
      <c r="S129" s="200">
        <v>0</v>
      </c>
      <c r="T129" s="201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2" t="s">
        <v>144</v>
      </c>
      <c r="AT129" s="202" t="s">
        <v>140</v>
      </c>
      <c r="AU129" s="202" t="s">
        <v>82</v>
      </c>
      <c r="AY129" s="19" t="s">
        <v>138</v>
      </c>
      <c r="BE129" s="203">
        <f t="shared" si="14"/>
        <v>0</v>
      </c>
      <c r="BF129" s="203">
        <f t="shared" si="15"/>
        <v>0</v>
      </c>
      <c r="BG129" s="203">
        <f t="shared" si="16"/>
        <v>0</v>
      </c>
      <c r="BH129" s="203">
        <f t="shared" si="17"/>
        <v>0</v>
      </c>
      <c r="BI129" s="203">
        <f t="shared" si="18"/>
        <v>0</v>
      </c>
      <c r="BJ129" s="19" t="s">
        <v>82</v>
      </c>
      <c r="BK129" s="203">
        <f t="shared" si="19"/>
        <v>0</v>
      </c>
      <c r="BL129" s="19" t="s">
        <v>144</v>
      </c>
      <c r="BM129" s="202" t="s">
        <v>839</v>
      </c>
    </row>
    <row r="130" spans="1:65" s="2" customFormat="1" ht="16.5" customHeight="1">
      <c r="A130" s="36"/>
      <c r="B130" s="37"/>
      <c r="C130" s="190" t="s">
        <v>350</v>
      </c>
      <c r="D130" s="190" t="s">
        <v>140</v>
      </c>
      <c r="E130" s="191" t="s">
        <v>1750</v>
      </c>
      <c r="F130" s="192" t="s">
        <v>1751</v>
      </c>
      <c r="G130" s="193" t="s">
        <v>157</v>
      </c>
      <c r="H130" s="194">
        <v>2650</v>
      </c>
      <c r="I130" s="195"/>
      <c r="J130" s="196">
        <f t="shared" si="10"/>
        <v>0</v>
      </c>
      <c r="K130" s="197"/>
      <c r="L130" s="41"/>
      <c r="M130" s="198" t="s">
        <v>19</v>
      </c>
      <c r="N130" s="199" t="s">
        <v>45</v>
      </c>
      <c r="O130" s="66"/>
      <c r="P130" s="200">
        <f t="shared" si="11"/>
        <v>0</v>
      </c>
      <c r="Q130" s="200">
        <v>0</v>
      </c>
      <c r="R130" s="200">
        <f t="shared" si="12"/>
        <v>0</v>
      </c>
      <c r="S130" s="200">
        <v>0</v>
      </c>
      <c r="T130" s="201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2" t="s">
        <v>144</v>
      </c>
      <c r="AT130" s="202" t="s">
        <v>140</v>
      </c>
      <c r="AU130" s="202" t="s">
        <v>82</v>
      </c>
      <c r="AY130" s="19" t="s">
        <v>138</v>
      </c>
      <c r="BE130" s="203">
        <f t="shared" si="14"/>
        <v>0</v>
      </c>
      <c r="BF130" s="203">
        <f t="shared" si="15"/>
        <v>0</v>
      </c>
      <c r="BG130" s="203">
        <f t="shared" si="16"/>
        <v>0</v>
      </c>
      <c r="BH130" s="203">
        <f t="shared" si="17"/>
        <v>0</v>
      </c>
      <c r="BI130" s="203">
        <f t="shared" si="18"/>
        <v>0</v>
      </c>
      <c r="BJ130" s="19" t="s">
        <v>82</v>
      </c>
      <c r="BK130" s="203">
        <f t="shared" si="19"/>
        <v>0</v>
      </c>
      <c r="BL130" s="19" t="s">
        <v>144</v>
      </c>
      <c r="BM130" s="202" t="s">
        <v>847</v>
      </c>
    </row>
    <row r="131" spans="1:65" s="2" customFormat="1" ht="16.5" customHeight="1">
      <c r="A131" s="36"/>
      <c r="B131" s="37"/>
      <c r="C131" s="190" t="s">
        <v>356</v>
      </c>
      <c r="D131" s="190" t="s">
        <v>140</v>
      </c>
      <c r="E131" s="191" t="s">
        <v>1752</v>
      </c>
      <c r="F131" s="192" t="s">
        <v>1753</v>
      </c>
      <c r="G131" s="193" t="s">
        <v>157</v>
      </c>
      <c r="H131" s="194">
        <v>330</v>
      </c>
      <c r="I131" s="195"/>
      <c r="J131" s="196">
        <f t="shared" si="10"/>
        <v>0</v>
      </c>
      <c r="K131" s="197"/>
      <c r="L131" s="41"/>
      <c r="M131" s="198" t="s">
        <v>19</v>
      </c>
      <c r="N131" s="199" t="s">
        <v>45</v>
      </c>
      <c r="O131" s="66"/>
      <c r="P131" s="200">
        <f t="shared" si="11"/>
        <v>0</v>
      </c>
      <c r="Q131" s="200">
        <v>0</v>
      </c>
      <c r="R131" s="200">
        <f t="shared" si="12"/>
        <v>0</v>
      </c>
      <c r="S131" s="200">
        <v>0</v>
      </c>
      <c r="T131" s="201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2" t="s">
        <v>144</v>
      </c>
      <c r="AT131" s="202" t="s">
        <v>140</v>
      </c>
      <c r="AU131" s="202" t="s">
        <v>82</v>
      </c>
      <c r="AY131" s="19" t="s">
        <v>138</v>
      </c>
      <c r="BE131" s="203">
        <f t="shared" si="14"/>
        <v>0</v>
      </c>
      <c r="BF131" s="203">
        <f t="shared" si="15"/>
        <v>0</v>
      </c>
      <c r="BG131" s="203">
        <f t="shared" si="16"/>
        <v>0</v>
      </c>
      <c r="BH131" s="203">
        <f t="shared" si="17"/>
        <v>0</v>
      </c>
      <c r="BI131" s="203">
        <f t="shared" si="18"/>
        <v>0</v>
      </c>
      <c r="BJ131" s="19" t="s">
        <v>82</v>
      </c>
      <c r="BK131" s="203">
        <f t="shared" si="19"/>
        <v>0</v>
      </c>
      <c r="BL131" s="19" t="s">
        <v>144</v>
      </c>
      <c r="BM131" s="202" t="s">
        <v>855</v>
      </c>
    </row>
    <row r="132" spans="1:65" s="2" customFormat="1" ht="16.5" customHeight="1">
      <c r="A132" s="36"/>
      <c r="B132" s="37"/>
      <c r="C132" s="190" t="s">
        <v>360</v>
      </c>
      <c r="D132" s="190" t="s">
        <v>140</v>
      </c>
      <c r="E132" s="191" t="s">
        <v>1754</v>
      </c>
      <c r="F132" s="192" t="s">
        <v>1755</v>
      </c>
      <c r="G132" s="193" t="s">
        <v>211</v>
      </c>
      <c r="H132" s="194">
        <v>99</v>
      </c>
      <c r="I132" s="195"/>
      <c r="J132" s="196">
        <f t="shared" si="10"/>
        <v>0</v>
      </c>
      <c r="K132" s="197"/>
      <c r="L132" s="41"/>
      <c r="M132" s="198" t="s">
        <v>19</v>
      </c>
      <c r="N132" s="199" t="s">
        <v>45</v>
      </c>
      <c r="O132" s="66"/>
      <c r="P132" s="200">
        <f t="shared" si="11"/>
        <v>0</v>
      </c>
      <c r="Q132" s="200">
        <v>0</v>
      </c>
      <c r="R132" s="200">
        <f t="shared" si="12"/>
        <v>0</v>
      </c>
      <c r="S132" s="200">
        <v>0</v>
      </c>
      <c r="T132" s="201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2" t="s">
        <v>144</v>
      </c>
      <c r="AT132" s="202" t="s">
        <v>140</v>
      </c>
      <c r="AU132" s="202" t="s">
        <v>82</v>
      </c>
      <c r="AY132" s="19" t="s">
        <v>138</v>
      </c>
      <c r="BE132" s="203">
        <f t="shared" si="14"/>
        <v>0</v>
      </c>
      <c r="BF132" s="203">
        <f t="shared" si="15"/>
        <v>0</v>
      </c>
      <c r="BG132" s="203">
        <f t="shared" si="16"/>
        <v>0</v>
      </c>
      <c r="BH132" s="203">
        <f t="shared" si="17"/>
        <v>0</v>
      </c>
      <c r="BI132" s="203">
        <f t="shared" si="18"/>
        <v>0</v>
      </c>
      <c r="BJ132" s="19" t="s">
        <v>82</v>
      </c>
      <c r="BK132" s="203">
        <f t="shared" si="19"/>
        <v>0</v>
      </c>
      <c r="BL132" s="19" t="s">
        <v>144</v>
      </c>
      <c r="BM132" s="202" t="s">
        <v>865</v>
      </c>
    </row>
    <row r="133" spans="1:65" s="2" customFormat="1" ht="16.5" customHeight="1">
      <c r="A133" s="36"/>
      <c r="B133" s="37"/>
      <c r="C133" s="190" t="s">
        <v>365</v>
      </c>
      <c r="D133" s="190" t="s">
        <v>140</v>
      </c>
      <c r="E133" s="191" t="s">
        <v>1756</v>
      </c>
      <c r="F133" s="192" t="s">
        <v>1757</v>
      </c>
      <c r="G133" s="193" t="s">
        <v>211</v>
      </c>
      <c r="H133" s="194">
        <v>7</v>
      </c>
      <c r="I133" s="195"/>
      <c r="J133" s="196">
        <f t="shared" si="10"/>
        <v>0</v>
      </c>
      <c r="K133" s="197"/>
      <c r="L133" s="41"/>
      <c r="M133" s="198" t="s">
        <v>19</v>
      </c>
      <c r="N133" s="199" t="s">
        <v>45</v>
      </c>
      <c r="O133" s="66"/>
      <c r="P133" s="200">
        <f t="shared" si="11"/>
        <v>0</v>
      </c>
      <c r="Q133" s="200">
        <v>0</v>
      </c>
      <c r="R133" s="200">
        <f t="shared" si="12"/>
        <v>0</v>
      </c>
      <c r="S133" s="200">
        <v>0</v>
      </c>
      <c r="T133" s="201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2" t="s">
        <v>144</v>
      </c>
      <c r="AT133" s="202" t="s">
        <v>140</v>
      </c>
      <c r="AU133" s="202" t="s">
        <v>82</v>
      </c>
      <c r="AY133" s="19" t="s">
        <v>138</v>
      </c>
      <c r="BE133" s="203">
        <f t="shared" si="14"/>
        <v>0</v>
      </c>
      <c r="BF133" s="203">
        <f t="shared" si="15"/>
        <v>0</v>
      </c>
      <c r="BG133" s="203">
        <f t="shared" si="16"/>
        <v>0</v>
      </c>
      <c r="BH133" s="203">
        <f t="shared" si="17"/>
        <v>0</v>
      </c>
      <c r="BI133" s="203">
        <f t="shared" si="18"/>
        <v>0</v>
      </c>
      <c r="BJ133" s="19" t="s">
        <v>82</v>
      </c>
      <c r="BK133" s="203">
        <f t="shared" si="19"/>
        <v>0</v>
      </c>
      <c r="BL133" s="19" t="s">
        <v>144</v>
      </c>
      <c r="BM133" s="202" t="s">
        <v>873</v>
      </c>
    </row>
    <row r="134" spans="1:65" s="2" customFormat="1" ht="16.5" customHeight="1">
      <c r="A134" s="36"/>
      <c r="B134" s="37"/>
      <c r="C134" s="190" t="s">
        <v>369</v>
      </c>
      <c r="D134" s="190" t="s">
        <v>140</v>
      </c>
      <c r="E134" s="191" t="s">
        <v>1758</v>
      </c>
      <c r="F134" s="192" t="s">
        <v>1759</v>
      </c>
      <c r="G134" s="193" t="s">
        <v>211</v>
      </c>
      <c r="H134" s="194">
        <v>545</v>
      </c>
      <c r="I134" s="195"/>
      <c r="J134" s="196">
        <f t="shared" si="10"/>
        <v>0</v>
      </c>
      <c r="K134" s="197"/>
      <c r="L134" s="41"/>
      <c r="M134" s="198" t="s">
        <v>19</v>
      </c>
      <c r="N134" s="199" t="s">
        <v>45</v>
      </c>
      <c r="O134" s="66"/>
      <c r="P134" s="200">
        <f t="shared" si="11"/>
        <v>0</v>
      </c>
      <c r="Q134" s="200">
        <v>0</v>
      </c>
      <c r="R134" s="200">
        <f t="shared" si="12"/>
        <v>0</v>
      </c>
      <c r="S134" s="200">
        <v>0</v>
      </c>
      <c r="T134" s="201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2" t="s">
        <v>144</v>
      </c>
      <c r="AT134" s="202" t="s">
        <v>140</v>
      </c>
      <c r="AU134" s="202" t="s">
        <v>82</v>
      </c>
      <c r="AY134" s="19" t="s">
        <v>138</v>
      </c>
      <c r="BE134" s="203">
        <f t="shared" si="14"/>
        <v>0</v>
      </c>
      <c r="BF134" s="203">
        <f t="shared" si="15"/>
        <v>0</v>
      </c>
      <c r="BG134" s="203">
        <f t="shared" si="16"/>
        <v>0</v>
      </c>
      <c r="BH134" s="203">
        <f t="shared" si="17"/>
        <v>0</v>
      </c>
      <c r="BI134" s="203">
        <f t="shared" si="18"/>
        <v>0</v>
      </c>
      <c r="BJ134" s="19" t="s">
        <v>82</v>
      </c>
      <c r="BK134" s="203">
        <f t="shared" si="19"/>
        <v>0</v>
      </c>
      <c r="BL134" s="19" t="s">
        <v>144</v>
      </c>
      <c r="BM134" s="202" t="s">
        <v>883</v>
      </c>
    </row>
    <row r="135" spans="1:65" s="12" customFormat="1" ht="25.9" customHeight="1">
      <c r="B135" s="174"/>
      <c r="C135" s="175"/>
      <c r="D135" s="176" t="s">
        <v>73</v>
      </c>
      <c r="E135" s="177" t="s">
        <v>1760</v>
      </c>
      <c r="F135" s="177" t="s">
        <v>1761</v>
      </c>
      <c r="G135" s="175"/>
      <c r="H135" s="175"/>
      <c r="I135" s="178"/>
      <c r="J135" s="179">
        <f>BK135</f>
        <v>0</v>
      </c>
      <c r="K135" s="175"/>
      <c r="L135" s="180"/>
      <c r="M135" s="181"/>
      <c r="N135" s="182"/>
      <c r="O135" s="182"/>
      <c r="P135" s="183">
        <f>SUM(P136:P140)</f>
        <v>0</v>
      </c>
      <c r="Q135" s="182"/>
      <c r="R135" s="183">
        <f>SUM(R136:R140)</f>
        <v>0</v>
      </c>
      <c r="S135" s="182"/>
      <c r="T135" s="184">
        <f>SUM(T136:T140)</f>
        <v>0</v>
      </c>
      <c r="AR135" s="185" t="s">
        <v>82</v>
      </c>
      <c r="AT135" s="186" t="s">
        <v>73</v>
      </c>
      <c r="AU135" s="186" t="s">
        <v>74</v>
      </c>
      <c r="AY135" s="185" t="s">
        <v>138</v>
      </c>
      <c r="BK135" s="187">
        <f>SUM(BK136:BK140)</f>
        <v>0</v>
      </c>
    </row>
    <row r="136" spans="1:65" s="2" customFormat="1" ht="21.75" customHeight="1">
      <c r="A136" s="36"/>
      <c r="B136" s="37"/>
      <c r="C136" s="190" t="s">
        <v>373</v>
      </c>
      <c r="D136" s="190" t="s">
        <v>140</v>
      </c>
      <c r="E136" s="191" t="s">
        <v>1762</v>
      </c>
      <c r="F136" s="192" t="s">
        <v>1763</v>
      </c>
      <c r="G136" s="193" t="s">
        <v>211</v>
      </c>
      <c r="H136" s="194">
        <v>1</v>
      </c>
      <c r="I136" s="195"/>
      <c r="J136" s="196">
        <f>ROUND(I136*H136,2)</f>
        <v>0</v>
      </c>
      <c r="K136" s="197"/>
      <c r="L136" s="41"/>
      <c r="M136" s="198" t="s">
        <v>19</v>
      </c>
      <c r="N136" s="199" t="s">
        <v>45</v>
      </c>
      <c r="O136" s="66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2" t="s">
        <v>144</v>
      </c>
      <c r="AT136" s="202" t="s">
        <v>140</v>
      </c>
      <c r="AU136" s="202" t="s">
        <v>82</v>
      </c>
      <c r="AY136" s="19" t="s">
        <v>138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9" t="s">
        <v>82</v>
      </c>
      <c r="BK136" s="203">
        <f>ROUND(I136*H136,2)</f>
        <v>0</v>
      </c>
      <c r="BL136" s="19" t="s">
        <v>144</v>
      </c>
      <c r="BM136" s="202" t="s">
        <v>889</v>
      </c>
    </row>
    <row r="137" spans="1:65" s="2" customFormat="1" ht="21.75" customHeight="1">
      <c r="A137" s="36"/>
      <c r="B137" s="37"/>
      <c r="C137" s="190" t="s">
        <v>377</v>
      </c>
      <c r="D137" s="190" t="s">
        <v>140</v>
      </c>
      <c r="E137" s="191" t="s">
        <v>1764</v>
      </c>
      <c r="F137" s="192" t="s">
        <v>1765</v>
      </c>
      <c r="G137" s="193" t="s">
        <v>211</v>
      </c>
      <c r="H137" s="194">
        <v>1</v>
      </c>
      <c r="I137" s="195"/>
      <c r="J137" s="196">
        <f>ROUND(I137*H137,2)</f>
        <v>0</v>
      </c>
      <c r="K137" s="197"/>
      <c r="L137" s="41"/>
      <c r="M137" s="198" t="s">
        <v>19</v>
      </c>
      <c r="N137" s="199" t="s">
        <v>45</v>
      </c>
      <c r="O137" s="66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2" t="s">
        <v>144</v>
      </c>
      <c r="AT137" s="202" t="s">
        <v>140</v>
      </c>
      <c r="AU137" s="202" t="s">
        <v>82</v>
      </c>
      <c r="AY137" s="19" t="s">
        <v>138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9" t="s">
        <v>82</v>
      </c>
      <c r="BK137" s="203">
        <f>ROUND(I137*H137,2)</f>
        <v>0</v>
      </c>
      <c r="BL137" s="19" t="s">
        <v>144</v>
      </c>
      <c r="BM137" s="202" t="s">
        <v>897</v>
      </c>
    </row>
    <row r="138" spans="1:65" s="2" customFormat="1" ht="33" customHeight="1">
      <c r="A138" s="36"/>
      <c r="B138" s="37"/>
      <c r="C138" s="190" t="s">
        <v>381</v>
      </c>
      <c r="D138" s="190" t="s">
        <v>140</v>
      </c>
      <c r="E138" s="191" t="s">
        <v>1766</v>
      </c>
      <c r="F138" s="192" t="s">
        <v>1767</v>
      </c>
      <c r="G138" s="193" t="s">
        <v>211</v>
      </c>
      <c r="H138" s="194">
        <v>1</v>
      </c>
      <c r="I138" s="195"/>
      <c r="J138" s="196">
        <f>ROUND(I138*H138,2)</f>
        <v>0</v>
      </c>
      <c r="K138" s="197"/>
      <c r="L138" s="41"/>
      <c r="M138" s="198" t="s">
        <v>19</v>
      </c>
      <c r="N138" s="199" t="s">
        <v>45</v>
      </c>
      <c r="O138" s="66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2" t="s">
        <v>144</v>
      </c>
      <c r="AT138" s="202" t="s">
        <v>140</v>
      </c>
      <c r="AU138" s="202" t="s">
        <v>82</v>
      </c>
      <c r="AY138" s="19" t="s">
        <v>138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9" t="s">
        <v>82</v>
      </c>
      <c r="BK138" s="203">
        <f>ROUND(I138*H138,2)</f>
        <v>0</v>
      </c>
      <c r="BL138" s="19" t="s">
        <v>144</v>
      </c>
      <c r="BM138" s="202" t="s">
        <v>905</v>
      </c>
    </row>
    <row r="139" spans="1:65" s="2" customFormat="1" ht="21.75" customHeight="1">
      <c r="A139" s="36"/>
      <c r="B139" s="37"/>
      <c r="C139" s="190" t="s">
        <v>386</v>
      </c>
      <c r="D139" s="190" t="s">
        <v>140</v>
      </c>
      <c r="E139" s="191" t="s">
        <v>1768</v>
      </c>
      <c r="F139" s="192" t="s">
        <v>1769</v>
      </c>
      <c r="G139" s="193" t="s">
        <v>211</v>
      </c>
      <c r="H139" s="194">
        <v>4</v>
      </c>
      <c r="I139" s="195"/>
      <c r="J139" s="196">
        <f>ROUND(I139*H139,2)</f>
        <v>0</v>
      </c>
      <c r="K139" s="197"/>
      <c r="L139" s="41"/>
      <c r="M139" s="198" t="s">
        <v>19</v>
      </c>
      <c r="N139" s="199" t="s">
        <v>45</v>
      </c>
      <c r="O139" s="66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2" t="s">
        <v>144</v>
      </c>
      <c r="AT139" s="202" t="s">
        <v>140</v>
      </c>
      <c r="AU139" s="202" t="s">
        <v>82</v>
      </c>
      <c r="AY139" s="19" t="s">
        <v>138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9" t="s">
        <v>82</v>
      </c>
      <c r="BK139" s="203">
        <f>ROUND(I139*H139,2)</f>
        <v>0</v>
      </c>
      <c r="BL139" s="19" t="s">
        <v>144</v>
      </c>
      <c r="BM139" s="202" t="s">
        <v>1520</v>
      </c>
    </row>
    <row r="140" spans="1:65" s="2" customFormat="1" ht="21.75" customHeight="1">
      <c r="A140" s="36"/>
      <c r="B140" s="37"/>
      <c r="C140" s="190" t="s">
        <v>390</v>
      </c>
      <c r="D140" s="190" t="s">
        <v>140</v>
      </c>
      <c r="E140" s="191" t="s">
        <v>1770</v>
      </c>
      <c r="F140" s="192" t="s">
        <v>1771</v>
      </c>
      <c r="G140" s="193" t="s">
        <v>211</v>
      </c>
      <c r="H140" s="194">
        <v>1</v>
      </c>
      <c r="I140" s="195"/>
      <c r="J140" s="196">
        <f>ROUND(I140*H140,2)</f>
        <v>0</v>
      </c>
      <c r="K140" s="197"/>
      <c r="L140" s="41"/>
      <c r="M140" s="198" t="s">
        <v>19</v>
      </c>
      <c r="N140" s="199" t="s">
        <v>45</v>
      </c>
      <c r="O140" s="66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2" t="s">
        <v>144</v>
      </c>
      <c r="AT140" s="202" t="s">
        <v>140</v>
      </c>
      <c r="AU140" s="202" t="s">
        <v>82</v>
      </c>
      <c r="AY140" s="19" t="s">
        <v>138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9" t="s">
        <v>82</v>
      </c>
      <c r="BK140" s="203">
        <f>ROUND(I140*H140,2)</f>
        <v>0</v>
      </c>
      <c r="BL140" s="19" t="s">
        <v>144</v>
      </c>
      <c r="BM140" s="202" t="s">
        <v>1530</v>
      </c>
    </row>
    <row r="141" spans="1:65" s="12" customFormat="1" ht="25.9" customHeight="1">
      <c r="B141" s="174"/>
      <c r="C141" s="175"/>
      <c r="D141" s="176" t="s">
        <v>73</v>
      </c>
      <c r="E141" s="177" t="s">
        <v>1772</v>
      </c>
      <c r="F141" s="177" t="s">
        <v>1773</v>
      </c>
      <c r="G141" s="175"/>
      <c r="H141" s="175"/>
      <c r="I141" s="178"/>
      <c r="J141" s="179">
        <f>BK141</f>
        <v>0</v>
      </c>
      <c r="K141" s="175"/>
      <c r="L141" s="180"/>
      <c r="M141" s="181"/>
      <c r="N141" s="182"/>
      <c r="O141" s="182"/>
      <c r="P141" s="183">
        <f>SUM(P142:P146)</f>
        <v>0</v>
      </c>
      <c r="Q141" s="182"/>
      <c r="R141" s="183">
        <f>SUM(R142:R146)</f>
        <v>0</v>
      </c>
      <c r="S141" s="182"/>
      <c r="T141" s="184">
        <f>SUM(T142:T146)</f>
        <v>0</v>
      </c>
      <c r="AR141" s="185" t="s">
        <v>82</v>
      </c>
      <c r="AT141" s="186" t="s">
        <v>73</v>
      </c>
      <c r="AU141" s="186" t="s">
        <v>74</v>
      </c>
      <c r="AY141" s="185" t="s">
        <v>138</v>
      </c>
      <c r="BK141" s="187">
        <f>SUM(BK142:BK146)</f>
        <v>0</v>
      </c>
    </row>
    <row r="142" spans="1:65" s="2" customFormat="1" ht="16.5" customHeight="1">
      <c r="A142" s="36"/>
      <c r="B142" s="37"/>
      <c r="C142" s="190" t="s">
        <v>394</v>
      </c>
      <c r="D142" s="190" t="s">
        <v>140</v>
      </c>
      <c r="E142" s="191" t="s">
        <v>1774</v>
      </c>
      <c r="F142" s="192" t="s">
        <v>1775</v>
      </c>
      <c r="G142" s="193" t="s">
        <v>157</v>
      </c>
      <c r="H142" s="194">
        <v>342</v>
      </c>
      <c r="I142" s="195"/>
      <c r="J142" s="196">
        <f>ROUND(I142*H142,2)</f>
        <v>0</v>
      </c>
      <c r="K142" s="197"/>
      <c r="L142" s="41"/>
      <c r="M142" s="198" t="s">
        <v>19</v>
      </c>
      <c r="N142" s="199" t="s">
        <v>45</v>
      </c>
      <c r="O142" s="66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2" t="s">
        <v>144</v>
      </c>
      <c r="AT142" s="202" t="s">
        <v>140</v>
      </c>
      <c r="AU142" s="202" t="s">
        <v>82</v>
      </c>
      <c r="AY142" s="19" t="s">
        <v>138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9" t="s">
        <v>82</v>
      </c>
      <c r="BK142" s="203">
        <f>ROUND(I142*H142,2)</f>
        <v>0</v>
      </c>
      <c r="BL142" s="19" t="s">
        <v>144</v>
      </c>
      <c r="BM142" s="202" t="s">
        <v>1548</v>
      </c>
    </row>
    <row r="143" spans="1:65" s="2" customFormat="1" ht="16.5" customHeight="1">
      <c r="A143" s="36"/>
      <c r="B143" s="37"/>
      <c r="C143" s="190" t="s">
        <v>399</v>
      </c>
      <c r="D143" s="190" t="s">
        <v>140</v>
      </c>
      <c r="E143" s="191" t="s">
        <v>1776</v>
      </c>
      <c r="F143" s="192" t="s">
        <v>1777</v>
      </c>
      <c r="G143" s="193" t="s">
        <v>211</v>
      </c>
      <c r="H143" s="194">
        <v>64</v>
      </c>
      <c r="I143" s="195"/>
      <c r="J143" s="196">
        <f>ROUND(I143*H143,2)</f>
        <v>0</v>
      </c>
      <c r="K143" s="197"/>
      <c r="L143" s="41"/>
      <c r="M143" s="198" t="s">
        <v>19</v>
      </c>
      <c r="N143" s="199" t="s">
        <v>45</v>
      </c>
      <c r="O143" s="66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2" t="s">
        <v>144</v>
      </c>
      <c r="AT143" s="202" t="s">
        <v>140</v>
      </c>
      <c r="AU143" s="202" t="s">
        <v>82</v>
      </c>
      <c r="AY143" s="19" t="s">
        <v>138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9" t="s">
        <v>82</v>
      </c>
      <c r="BK143" s="203">
        <f>ROUND(I143*H143,2)</f>
        <v>0</v>
      </c>
      <c r="BL143" s="19" t="s">
        <v>144</v>
      </c>
      <c r="BM143" s="202" t="s">
        <v>1561</v>
      </c>
    </row>
    <row r="144" spans="1:65" s="2" customFormat="1" ht="16.5" customHeight="1">
      <c r="A144" s="36"/>
      <c r="B144" s="37"/>
      <c r="C144" s="190" t="s">
        <v>405</v>
      </c>
      <c r="D144" s="190" t="s">
        <v>140</v>
      </c>
      <c r="E144" s="191" t="s">
        <v>1778</v>
      </c>
      <c r="F144" s="192" t="s">
        <v>1779</v>
      </c>
      <c r="G144" s="193" t="s">
        <v>211</v>
      </c>
      <c r="H144" s="194">
        <v>75</v>
      </c>
      <c r="I144" s="195"/>
      <c r="J144" s="196">
        <f>ROUND(I144*H144,2)</f>
        <v>0</v>
      </c>
      <c r="K144" s="197"/>
      <c r="L144" s="41"/>
      <c r="M144" s="198" t="s">
        <v>19</v>
      </c>
      <c r="N144" s="199" t="s">
        <v>45</v>
      </c>
      <c r="O144" s="66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2" t="s">
        <v>144</v>
      </c>
      <c r="AT144" s="202" t="s">
        <v>140</v>
      </c>
      <c r="AU144" s="202" t="s">
        <v>82</v>
      </c>
      <c r="AY144" s="19" t="s">
        <v>138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9" t="s">
        <v>82</v>
      </c>
      <c r="BK144" s="203">
        <f>ROUND(I144*H144,2)</f>
        <v>0</v>
      </c>
      <c r="BL144" s="19" t="s">
        <v>144</v>
      </c>
      <c r="BM144" s="202" t="s">
        <v>1570</v>
      </c>
    </row>
    <row r="145" spans="1:65" s="2" customFormat="1" ht="16.5" customHeight="1">
      <c r="A145" s="36"/>
      <c r="B145" s="37"/>
      <c r="C145" s="190" t="s">
        <v>410</v>
      </c>
      <c r="D145" s="190" t="s">
        <v>140</v>
      </c>
      <c r="E145" s="191" t="s">
        <v>1780</v>
      </c>
      <c r="F145" s="192" t="s">
        <v>1781</v>
      </c>
      <c r="G145" s="193" t="s">
        <v>211</v>
      </c>
      <c r="H145" s="194">
        <v>3</v>
      </c>
      <c r="I145" s="195"/>
      <c r="J145" s="196">
        <f>ROUND(I145*H145,2)</f>
        <v>0</v>
      </c>
      <c r="K145" s="197"/>
      <c r="L145" s="41"/>
      <c r="M145" s="198" t="s">
        <v>19</v>
      </c>
      <c r="N145" s="199" t="s">
        <v>45</v>
      </c>
      <c r="O145" s="66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2" t="s">
        <v>144</v>
      </c>
      <c r="AT145" s="202" t="s">
        <v>140</v>
      </c>
      <c r="AU145" s="202" t="s">
        <v>82</v>
      </c>
      <c r="AY145" s="19" t="s">
        <v>138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9" t="s">
        <v>82</v>
      </c>
      <c r="BK145" s="203">
        <f>ROUND(I145*H145,2)</f>
        <v>0</v>
      </c>
      <c r="BL145" s="19" t="s">
        <v>144</v>
      </c>
      <c r="BM145" s="202" t="s">
        <v>1582</v>
      </c>
    </row>
    <row r="146" spans="1:65" s="2" customFormat="1" ht="16.5" customHeight="1">
      <c r="A146" s="36"/>
      <c r="B146" s="37"/>
      <c r="C146" s="190" t="s">
        <v>416</v>
      </c>
      <c r="D146" s="190" t="s">
        <v>140</v>
      </c>
      <c r="E146" s="191" t="s">
        <v>1782</v>
      </c>
      <c r="F146" s="192" t="s">
        <v>1783</v>
      </c>
      <c r="G146" s="193" t="s">
        <v>211</v>
      </c>
      <c r="H146" s="194">
        <v>42</v>
      </c>
      <c r="I146" s="195"/>
      <c r="J146" s="196">
        <f>ROUND(I146*H146,2)</f>
        <v>0</v>
      </c>
      <c r="K146" s="197"/>
      <c r="L146" s="41"/>
      <c r="M146" s="198" t="s">
        <v>19</v>
      </c>
      <c r="N146" s="199" t="s">
        <v>45</v>
      </c>
      <c r="O146" s="66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2" t="s">
        <v>144</v>
      </c>
      <c r="AT146" s="202" t="s">
        <v>140</v>
      </c>
      <c r="AU146" s="202" t="s">
        <v>82</v>
      </c>
      <c r="AY146" s="19" t="s">
        <v>138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9" t="s">
        <v>82</v>
      </c>
      <c r="BK146" s="203">
        <f>ROUND(I146*H146,2)</f>
        <v>0</v>
      </c>
      <c r="BL146" s="19" t="s">
        <v>144</v>
      </c>
      <c r="BM146" s="202" t="s">
        <v>1590</v>
      </c>
    </row>
    <row r="147" spans="1:65" s="12" customFormat="1" ht="25.9" customHeight="1">
      <c r="B147" s="174"/>
      <c r="C147" s="175"/>
      <c r="D147" s="176" t="s">
        <v>73</v>
      </c>
      <c r="E147" s="177" t="s">
        <v>1784</v>
      </c>
      <c r="F147" s="177" t="s">
        <v>1785</v>
      </c>
      <c r="G147" s="175"/>
      <c r="H147" s="175"/>
      <c r="I147" s="178"/>
      <c r="J147" s="179">
        <f>BK147</f>
        <v>0</v>
      </c>
      <c r="K147" s="175"/>
      <c r="L147" s="180"/>
      <c r="M147" s="181"/>
      <c r="N147" s="182"/>
      <c r="O147" s="182"/>
      <c r="P147" s="183">
        <f>SUM(P148:P169)</f>
        <v>0</v>
      </c>
      <c r="Q147" s="182"/>
      <c r="R147" s="183">
        <f>SUM(R148:R169)</f>
        <v>0</v>
      </c>
      <c r="S147" s="182"/>
      <c r="T147" s="184">
        <f>SUM(T148:T169)</f>
        <v>0</v>
      </c>
      <c r="AR147" s="185" t="s">
        <v>82</v>
      </c>
      <c r="AT147" s="186" t="s">
        <v>73</v>
      </c>
      <c r="AU147" s="186" t="s">
        <v>74</v>
      </c>
      <c r="AY147" s="185" t="s">
        <v>138</v>
      </c>
      <c r="BK147" s="187">
        <f>SUM(BK148:BK169)</f>
        <v>0</v>
      </c>
    </row>
    <row r="148" spans="1:65" s="2" customFormat="1" ht="16.5" customHeight="1">
      <c r="A148" s="36"/>
      <c r="B148" s="37"/>
      <c r="C148" s="190" t="s">
        <v>420</v>
      </c>
      <c r="D148" s="190" t="s">
        <v>140</v>
      </c>
      <c r="E148" s="191" t="s">
        <v>1786</v>
      </c>
      <c r="F148" s="192" t="s">
        <v>1787</v>
      </c>
      <c r="G148" s="193" t="s">
        <v>157</v>
      </c>
      <c r="H148" s="194">
        <v>280</v>
      </c>
      <c r="I148" s="195"/>
      <c r="J148" s="196">
        <f t="shared" ref="J148:J169" si="20">ROUND(I148*H148,2)</f>
        <v>0</v>
      </c>
      <c r="K148" s="197"/>
      <c r="L148" s="41"/>
      <c r="M148" s="198" t="s">
        <v>19</v>
      </c>
      <c r="N148" s="199" t="s">
        <v>45</v>
      </c>
      <c r="O148" s="66"/>
      <c r="P148" s="200">
        <f t="shared" ref="P148:P169" si="21">O148*H148</f>
        <v>0</v>
      </c>
      <c r="Q148" s="200">
        <v>0</v>
      </c>
      <c r="R148" s="200">
        <f t="shared" ref="R148:R169" si="22">Q148*H148</f>
        <v>0</v>
      </c>
      <c r="S148" s="200">
        <v>0</v>
      </c>
      <c r="T148" s="201">
        <f t="shared" ref="T148:T169" si="23"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2" t="s">
        <v>144</v>
      </c>
      <c r="AT148" s="202" t="s">
        <v>140</v>
      </c>
      <c r="AU148" s="202" t="s">
        <v>82</v>
      </c>
      <c r="AY148" s="19" t="s">
        <v>138</v>
      </c>
      <c r="BE148" s="203">
        <f t="shared" ref="BE148:BE169" si="24">IF(N148="základní",J148,0)</f>
        <v>0</v>
      </c>
      <c r="BF148" s="203">
        <f t="shared" ref="BF148:BF169" si="25">IF(N148="snížená",J148,0)</f>
        <v>0</v>
      </c>
      <c r="BG148" s="203">
        <f t="shared" ref="BG148:BG169" si="26">IF(N148="zákl. přenesená",J148,0)</f>
        <v>0</v>
      </c>
      <c r="BH148" s="203">
        <f t="shared" ref="BH148:BH169" si="27">IF(N148="sníž. přenesená",J148,0)</f>
        <v>0</v>
      </c>
      <c r="BI148" s="203">
        <f t="shared" ref="BI148:BI169" si="28">IF(N148="nulová",J148,0)</f>
        <v>0</v>
      </c>
      <c r="BJ148" s="19" t="s">
        <v>82</v>
      </c>
      <c r="BK148" s="203">
        <f t="shared" ref="BK148:BK169" si="29">ROUND(I148*H148,2)</f>
        <v>0</v>
      </c>
      <c r="BL148" s="19" t="s">
        <v>144</v>
      </c>
      <c r="BM148" s="202" t="s">
        <v>1600</v>
      </c>
    </row>
    <row r="149" spans="1:65" s="2" customFormat="1" ht="16.5" customHeight="1">
      <c r="A149" s="36"/>
      <c r="B149" s="37"/>
      <c r="C149" s="190" t="s">
        <v>424</v>
      </c>
      <c r="D149" s="190" t="s">
        <v>140</v>
      </c>
      <c r="E149" s="191" t="s">
        <v>1788</v>
      </c>
      <c r="F149" s="192" t="s">
        <v>1789</v>
      </c>
      <c r="G149" s="193" t="s">
        <v>211</v>
      </c>
      <c r="H149" s="194">
        <v>4</v>
      </c>
      <c r="I149" s="195"/>
      <c r="J149" s="196">
        <f t="shared" si="20"/>
        <v>0</v>
      </c>
      <c r="K149" s="197"/>
      <c r="L149" s="41"/>
      <c r="M149" s="198" t="s">
        <v>19</v>
      </c>
      <c r="N149" s="199" t="s">
        <v>45</v>
      </c>
      <c r="O149" s="66"/>
      <c r="P149" s="200">
        <f t="shared" si="21"/>
        <v>0</v>
      </c>
      <c r="Q149" s="200">
        <v>0</v>
      </c>
      <c r="R149" s="200">
        <f t="shared" si="22"/>
        <v>0</v>
      </c>
      <c r="S149" s="200">
        <v>0</v>
      </c>
      <c r="T149" s="201">
        <f t="shared" si="2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2" t="s">
        <v>144</v>
      </c>
      <c r="AT149" s="202" t="s">
        <v>140</v>
      </c>
      <c r="AU149" s="202" t="s">
        <v>82</v>
      </c>
      <c r="AY149" s="19" t="s">
        <v>138</v>
      </c>
      <c r="BE149" s="203">
        <f t="shared" si="24"/>
        <v>0</v>
      </c>
      <c r="BF149" s="203">
        <f t="shared" si="25"/>
        <v>0</v>
      </c>
      <c r="BG149" s="203">
        <f t="shared" si="26"/>
        <v>0</v>
      </c>
      <c r="BH149" s="203">
        <f t="shared" si="27"/>
        <v>0</v>
      </c>
      <c r="BI149" s="203">
        <f t="shared" si="28"/>
        <v>0</v>
      </c>
      <c r="BJ149" s="19" t="s">
        <v>82</v>
      </c>
      <c r="BK149" s="203">
        <f t="shared" si="29"/>
        <v>0</v>
      </c>
      <c r="BL149" s="19" t="s">
        <v>144</v>
      </c>
      <c r="BM149" s="202" t="s">
        <v>1609</v>
      </c>
    </row>
    <row r="150" spans="1:65" s="2" customFormat="1" ht="16.5" customHeight="1">
      <c r="A150" s="36"/>
      <c r="B150" s="37"/>
      <c r="C150" s="190" t="s">
        <v>429</v>
      </c>
      <c r="D150" s="190" t="s">
        <v>140</v>
      </c>
      <c r="E150" s="191" t="s">
        <v>1790</v>
      </c>
      <c r="F150" s="192" t="s">
        <v>1791</v>
      </c>
      <c r="G150" s="193" t="s">
        <v>211</v>
      </c>
      <c r="H150" s="194">
        <v>4</v>
      </c>
      <c r="I150" s="195"/>
      <c r="J150" s="196">
        <f t="shared" si="20"/>
        <v>0</v>
      </c>
      <c r="K150" s="197"/>
      <c r="L150" s="41"/>
      <c r="M150" s="198" t="s">
        <v>19</v>
      </c>
      <c r="N150" s="199" t="s">
        <v>45</v>
      </c>
      <c r="O150" s="66"/>
      <c r="P150" s="200">
        <f t="shared" si="21"/>
        <v>0</v>
      </c>
      <c r="Q150" s="200">
        <v>0</v>
      </c>
      <c r="R150" s="200">
        <f t="shared" si="22"/>
        <v>0</v>
      </c>
      <c r="S150" s="200">
        <v>0</v>
      </c>
      <c r="T150" s="201">
        <f t="shared" si="2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2" t="s">
        <v>144</v>
      </c>
      <c r="AT150" s="202" t="s">
        <v>140</v>
      </c>
      <c r="AU150" s="202" t="s">
        <v>82</v>
      </c>
      <c r="AY150" s="19" t="s">
        <v>138</v>
      </c>
      <c r="BE150" s="203">
        <f t="shared" si="24"/>
        <v>0</v>
      </c>
      <c r="BF150" s="203">
        <f t="shared" si="25"/>
        <v>0</v>
      </c>
      <c r="BG150" s="203">
        <f t="shared" si="26"/>
        <v>0</v>
      </c>
      <c r="BH150" s="203">
        <f t="shared" si="27"/>
        <v>0</v>
      </c>
      <c r="BI150" s="203">
        <f t="shared" si="28"/>
        <v>0</v>
      </c>
      <c r="BJ150" s="19" t="s">
        <v>82</v>
      </c>
      <c r="BK150" s="203">
        <f t="shared" si="29"/>
        <v>0</v>
      </c>
      <c r="BL150" s="19" t="s">
        <v>144</v>
      </c>
      <c r="BM150" s="202" t="s">
        <v>1617</v>
      </c>
    </row>
    <row r="151" spans="1:65" s="2" customFormat="1" ht="16.5" customHeight="1">
      <c r="A151" s="36"/>
      <c r="B151" s="37"/>
      <c r="C151" s="190" t="s">
        <v>433</v>
      </c>
      <c r="D151" s="190" t="s">
        <v>140</v>
      </c>
      <c r="E151" s="191" t="s">
        <v>1792</v>
      </c>
      <c r="F151" s="192" t="s">
        <v>1793</v>
      </c>
      <c r="G151" s="193" t="s">
        <v>211</v>
      </c>
      <c r="H151" s="194">
        <v>4</v>
      </c>
      <c r="I151" s="195"/>
      <c r="J151" s="196">
        <f t="shared" si="20"/>
        <v>0</v>
      </c>
      <c r="K151" s="197"/>
      <c r="L151" s="41"/>
      <c r="M151" s="198" t="s">
        <v>19</v>
      </c>
      <c r="N151" s="199" t="s">
        <v>45</v>
      </c>
      <c r="O151" s="66"/>
      <c r="P151" s="200">
        <f t="shared" si="21"/>
        <v>0</v>
      </c>
      <c r="Q151" s="200">
        <v>0</v>
      </c>
      <c r="R151" s="200">
        <f t="shared" si="22"/>
        <v>0</v>
      </c>
      <c r="S151" s="200">
        <v>0</v>
      </c>
      <c r="T151" s="201">
        <f t="shared" si="2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2" t="s">
        <v>144</v>
      </c>
      <c r="AT151" s="202" t="s">
        <v>140</v>
      </c>
      <c r="AU151" s="202" t="s">
        <v>82</v>
      </c>
      <c r="AY151" s="19" t="s">
        <v>138</v>
      </c>
      <c r="BE151" s="203">
        <f t="shared" si="24"/>
        <v>0</v>
      </c>
      <c r="BF151" s="203">
        <f t="shared" si="25"/>
        <v>0</v>
      </c>
      <c r="BG151" s="203">
        <f t="shared" si="26"/>
        <v>0</v>
      </c>
      <c r="BH151" s="203">
        <f t="shared" si="27"/>
        <v>0</v>
      </c>
      <c r="BI151" s="203">
        <f t="shared" si="28"/>
        <v>0</v>
      </c>
      <c r="BJ151" s="19" t="s">
        <v>82</v>
      </c>
      <c r="BK151" s="203">
        <f t="shared" si="29"/>
        <v>0</v>
      </c>
      <c r="BL151" s="19" t="s">
        <v>144</v>
      </c>
      <c r="BM151" s="202" t="s">
        <v>1625</v>
      </c>
    </row>
    <row r="152" spans="1:65" s="2" customFormat="1" ht="16.5" customHeight="1">
      <c r="A152" s="36"/>
      <c r="B152" s="37"/>
      <c r="C152" s="190" t="s">
        <v>439</v>
      </c>
      <c r="D152" s="190" t="s">
        <v>140</v>
      </c>
      <c r="E152" s="191" t="s">
        <v>1794</v>
      </c>
      <c r="F152" s="192" t="s">
        <v>1795</v>
      </c>
      <c r="G152" s="193" t="s">
        <v>211</v>
      </c>
      <c r="H152" s="194">
        <v>4</v>
      </c>
      <c r="I152" s="195"/>
      <c r="J152" s="196">
        <f t="shared" si="20"/>
        <v>0</v>
      </c>
      <c r="K152" s="197"/>
      <c r="L152" s="41"/>
      <c r="M152" s="198" t="s">
        <v>19</v>
      </c>
      <c r="N152" s="199" t="s">
        <v>45</v>
      </c>
      <c r="O152" s="66"/>
      <c r="P152" s="200">
        <f t="shared" si="21"/>
        <v>0</v>
      </c>
      <c r="Q152" s="200">
        <v>0</v>
      </c>
      <c r="R152" s="200">
        <f t="shared" si="22"/>
        <v>0</v>
      </c>
      <c r="S152" s="200">
        <v>0</v>
      </c>
      <c r="T152" s="201">
        <f t="shared" si="2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2" t="s">
        <v>144</v>
      </c>
      <c r="AT152" s="202" t="s">
        <v>140</v>
      </c>
      <c r="AU152" s="202" t="s">
        <v>82</v>
      </c>
      <c r="AY152" s="19" t="s">
        <v>138</v>
      </c>
      <c r="BE152" s="203">
        <f t="shared" si="24"/>
        <v>0</v>
      </c>
      <c r="BF152" s="203">
        <f t="shared" si="25"/>
        <v>0</v>
      </c>
      <c r="BG152" s="203">
        <f t="shared" si="26"/>
        <v>0</v>
      </c>
      <c r="BH152" s="203">
        <f t="shared" si="27"/>
        <v>0</v>
      </c>
      <c r="BI152" s="203">
        <f t="shared" si="28"/>
        <v>0</v>
      </c>
      <c r="BJ152" s="19" t="s">
        <v>82</v>
      </c>
      <c r="BK152" s="203">
        <f t="shared" si="29"/>
        <v>0</v>
      </c>
      <c r="BL152" s="19" t="s">
        <v>144</v>
      </c>
      <c r="BM152" s="202" t="s">
        <v>1633</v>
      </c>
    </row>
    <row r="153" spans="1:65" s="2" customFormat="1" ht="16.5" customHeight="1">
      <c r="A153" s="36"/>
      <c r="B153" s="37"/>
      <c r="C153" s="190" t="s">
        <v>447</v>
      </c>
      <c r="D153" s="190" t="s">
        <v>140</v>
      </c>
      <c r="E153" s="191" t="s">
        <v>1796</v>
      </c>
      <c r="F153" s="192" t="s">
        <v>1797</v>
      </c>
      <c r="G153" s="193" t="s">
        <v>211</v>
      </c>
      <c r="H153" s="194">
        <v>35</v>
      </c>
      <c r="I153" s="195"/>
      <c r="J153" s="196">
        <f t="shared" si="20"/>
        <v>0</v>
      </c>
      <c r="K153" s="197"/>
      <c r="L153" s="41"/>
      <c r="M153" s="198" t="s">
        <v>19</v>
      </c>
      <c r="N153" s="199" t="s">
        <v>45</v>
      </c>
      <c r="O153" s="66"/>
      <c r="P153" s="200">
        <f t="shared" si="21"/>
        <v>0</v>
      </c>
      <c r="Q153" s="200">
        <v>0</v>
      </c>
      <c r="R153" s="200">
        <f t="shared" si="22"/>
        <v>0</v>
      </c>
      <c r="S153" s="200">
        <v>0</v>
      </c>
      <c r="T153" s="201">
        <f t="shared" si="2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2" t="s">
        <v>144</v>
      </c>
      <c r="AT153" s="202" t="s">
        <v>140</v>
      </c>
      <c r="AU153" s="202" t="s">
        <v>82</v>
      </c>
      <c r="AY153" s="19" t="s">
        <v>138</v>
      </c>
      <c r="BE153" s="203">
        <f t="shared" si="24"/>
        <v>0</v>
      </c>
      <c r="BF153" s="203">
        <f t="shared" si="25"/>
        <v>0</v>
      </c>
      <c r="BG153" s="203">
        <f t="shared" si="26"/>
        <v>0</v>
      </c>
      <c r="BH153" s="203">
        <f t="shared" si="27"/>
        <v>0</v>
      </c>
      <c r="BI153" s="203">
        <f t="shared" si="28"/>
        <v>0</v>
      </c>
      <c r="BJ153" s="19" t="s">
        <v>82</v>
      </c>
      <c r="BK153" s="203">
        <f t="shared" si="29"/>
        <v>0</v>
      </c>
      <c r="BL153" s="19" t="s">
        <v>144</v>
      </c>
      <c r="BM153" s="202" t="s">
        <v>1650</v>
      </c>
    </row>
    <row r="154" spans="1:65" s="2" customFormat="1" ht="16.5" customHeight="1">
      <c r="A154" s="36"/>
      <c r="B154" s="37"/>
      <c r="C154" s="190" t="s">
        <v>452</v>
      </c>
      <c r="D154" s="190" t="s">
        <v>140</v>
      </c>
      <c r="E154" s="191" t="s">
        <v>1798</v>
      </c>
      <c r="F154" s="192" t="s">
        <v>1799</v>
      </c>
      <c r="G154" s="193" t="s">
        <v>211</v>
      </c>
      <c r="H154" s="194">
        <v>90</v>
      </c>
      <c r="I154" s="195"/>
      <c r="J154" s="196">
        <f t="shared" si="20"/>
        <v>0</v>
      </c>
      <c r="K154" s="197"/>
      <c r="L154" s="41"/>
      <c r="M154" s="198" t="s">
        <v>19</v>
      </c>
      <c r="N154" s="199" t="s">
        <v>45</v>
      </c>
      <c r="O154" s="66"/>
      <c r="P154" s="200">
        <f t="shared" si="21"/>
        <v>0</v>
      </c>
      <c r="Q154" s="200">
        <v>0</v>
      </c>
      <c r="R154" s="200">
        <f t="shared" si="22"/>
        <v>0</v>
      </c>
      <c r="S154" s="200">
        <v>0</v>
      </c>
      <c r="T154" s="201">
        <f t="shared" si="2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144</v>
      </c>
      <c r="AT154" s="202" t="s">
        <v>140</v>
      </c>
      <c r="AU154" s="202" t="s">
        <v>82</v>
      </c>
      <c r="AY154" s="19" t="s">
        <v>138</v>
      </c>
      <c r="BE154" s="203">
        <f t="shared" si="24"/>
        <v>0</v>
      </c>
      <c r="BF154" s="203">
        <f t="shared" si="25"/>
        <v>0</v>
      </c>
      <c r="BG154" s="203">
        <f t="shared" si="26"/>
        <v>0</v>
      </c>
      <c r="BH154" s="203">
        <f t="shared" si="27"/>
        <v>0</v>
      </c>
      <c r="BI154" s="203">
        <f t="shared" si="28"/>
        <v>0</v>
      </c>
      <c r="BJ154" s="19" t="s">
        <v>82</v>
      </c>
      <c r="BK154" s="203">
        <f t="shared" si="29"/>
        <v>0</v>
      </c>
      <c r="BL154" s="19" t="s">
        <v>144</v>
      </c>
      <c r="BM154" s="202" t="s">
        <v>1538</v>
      </c>
    </row>
    <row r="155" spans="1:65" s="2" customFormat="1" ht="16.5" customHeight="1">
      <c r="A155" s="36"/>
      <c r="B155" s="37"/>
      <c r="C155" s="190" t="s">
        <v>456</v>
      </c>
      <c r="D155" s="190" t="s">
        <v>140</v>
      </c>
      <c r="E155" s="191" t="s">
        <v>1800</v>
      </c>
      <c r="F155" s="192" t="s">
        <v>1801</v>
      </c>
      <c r="G155" s="193" t="s">
        <v>211</v>
      </c>
      <c r="H155" s="194">
        <v>25</v>
      </c>
      <c r="I155" s="195"/>
      <c r="J155" s="196">
        <f t="shared" si="20"/>
        <v>0</v>
      </c>
      <c r="K155" s="197"/>
      <c r="L155" s="41"/>
      <c r="M155" s="198" t="s">
        <v>19</v>
      </c>
      <c r="N155" s="199" t="s">
        <v>45</v>
      </c>
      <c r="O155" s="66"/>
      <c r="P155" s="200">
        <f t="shared" si="21"/>
        <v>0</v>
      </c>
      <c r="Q155" s="200">
        <v>0</v>
      </c>
      <c r="R155" s="200">
        <f t="shared" si="22"/>
        <v>0</v>
      </c>
      <c r="S155" s="200">
        <v>0</v>
      </c>
      <c r="T155" s="201">
        <f t="shared" si="2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2" t="s">
        <v>144</v>
      </c>
      <c r="AT155" s="202" t="s">
        <v>140</v>
      </c>
      <c r="AU155" s="202" t="s">
        <v>82</v>
      </c>
      <c r="AY155" s="19" t="s">
        <v>138</v>
      </c>
      <c r="BE155" s="203">
        <f t="shared" si="24"/>
        <v>0</v>
      </c>
      <c r="BF155" s="203">
        <f t="shared" si="25"/>
        <v>0</v>
      </c>
      <c r="BG155" s="203">
        <f t="shared" si="26"/>
        <v>0</v>
      </c>
      <c r="BH155" s="203">
        <f t="shared" si="27"/>
        <v>0</v>
      </c>
      <c r="BI155" s="203">
        <f t="shared" si="28"/>
        <v>0</v>
      </c>
      <c r="BJ155" s="19" t="s">
        <v>82</v>
      </c>
      <c r="BK155" s="203">
        <f t="shared" si="29"/>
        <v>0</v>
      </c>
      <c r="BL155" s="19" t="s">
        <v>144</v>
      </c>
      <c r="BM155" s="202" t="s">
        <v>1802</v>
      </c>
    </row>
    <row r="156" spans="1:65" s="2" customFormat="1" ht="16.5" customHeight="1">
      <c r="A156" s="36"/>
      <c r="B156" s="37"/>
      <c r="C156" s="190" t="s">
        <v>462</v>
      </c>
      <c r="D156" s="190" t="s">
        <v>140</v>
      </c>
      <c r="E156" s="191" t="s">
        <v>1803</v>
      </c>
      <c r="F156" s="192" t="s">
        <v>1804</v>
      </c>
      <c r="G156" s="193" t="s">
        <v>211</v>
      </c>
      <c r="H156" s="194">
        <v>21</v>
      </c>
      <c r="I156" s="195"/>
      <c r="J156" s="196">
        <f t="shared" si="20"/>
        <v>0</v>
      </c>
      <c r="K156" s="197"/>
      <c r="L156" s="41"/>
      <c r="M156" s="198" t="s">
        <v>19</v>
      </c>
      <c r="N156" s="199" t="s">
        <v>45</v>
      </c>
      <c r="O156" s="66"/>
      <c r="P156" s="200">
        <f t="shared" si="21"/>
        <v>0</v>
      </c>
      <c r="Q156" s="200">
        <v>0</v>
      </c>
      <c r="R156" s="200">
        <f t="shared" si="22"/>
        <v>0</v>
      </c>
      <c r="S156" s="200">
        <v>0</v>
      </c>
      <c r="T156" s="201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144</v>
      </c>
      <c r="AT156" s="202" t="s">
        <v>140</v>
      </c>
      <c r="AU156" s="202" t="s">
        <v>82</v>
      </c>
      <c r="AY156" s="19" t="s">
        <v>138</v>
      </c>
      <c r="BE156" s="203">
        <f t="shared" si="24"/>
        <v>0</v>
      </c>
      <c r="BF156" s="203">
        <f t="shared" si="25"/>
        <v>0</v>
      </c>
      <c r="BG156" s="203">
        <f t="shared" si="26"/>
        <v>0</v>
      </c>
      <c r="BH156" s="203">
        <f t="shared" si="27"/>
        <v>0</v>
      </c>
      <c r="BI156" s="203">
        <f t="shared" si="28"/>
        <v>0</v>
      </c>
      <c r="BJ156" s="19" t="s">
        <v>82</v>
      </c>
      <c r="BK156" s="203">
        <f t="shared" si="29"/>
        <v>0</v>
      </c>
      <c r="BL156" s="19" t="s">
        <v>144</v>
      </c>
      <c r="BM156" s="202" t="s">
        <v>678</v>
      </c>
    </row>
    <row r="157" spans="1:65" s="2" customFormat="1" ht="16.5" customHeight="1">
      <c r="A157" s="36"/>
      <c r="B157" s="37"/>
      <c r="C157" s="190" t="s">
        <v>467</v>
      </c>
      <c r="D157" s="190" t="s">
        <v>140</v>
      </c>
      <c r="E157" s="191" t="s">
        <v>1805</v>
      </c>
      <c r="F157" s="192" t="s">
        <v>1806</v>
      </c>
      <c r="G157" s="193" t="s">
        <v>211</v>
      </c>
      <c r="H157" s="194">
        <v>16</v>
      </c>
      <c r="I157" s="195"/>
      <c r="J157" s="196">
        <f t="shared" si="20"/>
        <v>0</v>
      </c>
      <c r="K157" s="197"/>
      <c r="L157" s="41"/>
      <c r="M157" s="198" t="s">
        <v>19</v>
      </c>
      <c r="N157" s="199" t="s">
        <v>45</v>
      </c>
      <c r="O157" s="66"/>
      <c r="P157" s="200">
        <f t="shared" si="21"/>
        <v>0</v>
      </c>
      <c r="Q157" s="200">
        <v>0</v>
      </c>
      <c r="R157" s="200">
        <f t="shared" si="22"/>
        <v>0</v>
      </c>
      <c r="S157" s="200">
        <v>0</v>
      </c>
      <c r="T157" s="201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2" t="s">
        <v>144</v>
      </c>
      <c r="AT157" s="202" t="s">
        <v>140</v>
      </c>
      <c r="AU157" s="202" t="s">
        <v>82</v>
      </c>
      <c r="AY157" s="19" t="s">
        <v>138</v>
      </c>
      <c r="BE157" s="203">
        <f t="shared" si="24"/>
        <v>0</v>
      </c>
      <c r="BF157" s="203">
        <f t="shared" si="25"/>
        <v>0</v>
      </c>
      <c r="BG157" s="203">
        <f t="shared" si="26"/>
        <v>0</v>
      </c>
      <c r="BH157" s="203">
        <f t="shared" si="27"/>
        <v>0</v>
      </c>
      <c r="BI157" s="203">
        <f t="shared" si="28"/>
        <v>0</v>
      </c>
      <c r="BJ157" s="19" t="s">
        <v>82</v>
      </c>
      <c r="BK157" s="203">
        <f t="shared" si="29"/>
        <v>0</v>
      </c>
      <c r="BL157" s="19" t="s">
        <v>144</v>
      </c>
      <c r="BM157" s="202" t="s">
        <v>1807</v>
      </c>
    </row>
    <row r="158" spans="1:65" s="2" customFormat="1" ht="16.5" customHeight="1">
      <c r="A158" s="36"/>
      <c r="B158" s="37"/>
      <c r="C158" s="190" t="s">
        <v>472</v>
      </c>
      <c r="D158" s="190" t="s">
        <v>140</v>
      </c>
      <c r="E158" s="191" t="s">
        <v>1808</v>
      </c>
      <c r="F158" s="192" t="s">
        <v>1809</v>
      </c>
      <c r="G158" s="193" t="s">
        <v>211</v>
      </c>
      <c r="H158" s="194">
        <v>8</v>
      </c>
      <c r="I158" s="195"/>
      <c r="J158" s="196">
        <f t="shared" si="20"/>
        <v>0</v>
      </c>
      <c r="K158" s="197"/>
      <c r="L158" s="41"/>
      <c r="M158" s="198" t="s">
        <v>19</v>
      </c>
      <c r="N158" s="199" t="s">
        <v>45</v>
      </c>
      <c r="O158" s="66"/>
      <c r="P158" s="200">
        <f t="shared" si="21"/>
        <v>0</v>
      </c>
      <c r="Q158" s="200">
        <v>0</v>
      </c>
      <c r="R158" s="200">
        <f t="shared" si="22"/>
        <v>0</v>
      </c>
      <c r="S158" s="200">
        <v>0</v>
      </c>
      <c r="T158" s="201">
        <f t="shared" si="2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2" t="s">
        <v>144</v>
      </c>
      <c r="AT158" s="202" t="s">
        <v>140</v>
      </c>
      <c r="AU158" s="202" t="s">
        <v>82</v>
      </c>
      <c r="AY158" s="19" t="s">
        <v>138</v>
      </c>
      <c r="BE158" s="203">
        <f t="shared" si="24"/>
        <v>0</v>
      </c>
      <c r="BF158" s="203">
        <f t="shared" si="25"/>
        <v>0</v>
      </c>
      <c r="BG158" s="203">
        <f t="shared" si="26"/>
        <v>0</v>
      </c>
      <c r="BH158" s="203">
        <f t="shared" si="27"/>
        <v>0</v>
      </c>
      <c r="BI158" s="203">
        <f t="shared" si="28"/>
        <v>0</v>
      </c>
      <c r="BJ158" s="19" t="s">
        <v>82</v>
      </c>
      <c r="BK158" s="203">
        <f t="shared" si="29"/>
        <v>0</v>
      </c>
      <c r="BL158" s="19" t="s">
        <v>144</v>
      </c>
      <c r="BM158" s="202" t="s">
        <v>1810</v>
      </c>
    </row>
    <row r="159" spans="1:65" s="2" customFormat="1" ht="16.5" customHeight="1">
      <c r="A159" s="36"/>
      <c r="B159" s="37"/>
      <c r="C159" s="190" t="s">
        <v>776</v>
      </c>
      <c r="D159" s="190" t="s">
        <v>140</v>
      </c>
      <c r="E159" s="191" t="s">
        <v>1811</v>
      </c>
      <c r="F159" s="192" t="s">
        <v>1812</v>
      </c>
      <c r="G159" s="193" t="s">
        <v>211</v>
      </c>
      <c r="H159" s="194">
        <v>8</v>
      </c>
      <c r="I159" s="195"/>
      <c r="J159" s="196">
        <f t="shared" si="20"/>
        <v>0</v>
      </c>
      <c r="K159" s="197"/>
      <c r="L159" s="41"/>
      <c r="M159" s="198" t="s">
        <v>19</v>
      </c>
      <c r="N159" s="199" t="s">
        <v>45</v>
      </c>
      <c r="O159" s="66"/>
      <c r="P159" s="200">
        <f t="shared" si="21"/>
        <v>0</v>
      </c>
      <c r="Q159" s="200">
        <v>0</v>
      </c>
      <c r="R159" s="200">
        <f t="shared" si="22"/>
        <v>0</v>
      </c>
      <c r="S159" s="200">
        <v>0</v>
      </c>
      <c r="T159" s="201">
        <f t="shared" si="2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2" t="s">
        <v>144</v>
      </c>
      <c r="AT159" s="202" t="s">
        <v>140</v>
      </c>
      <c r="AU159" s="202" t="s">
        <v>82</v>
      </c>
      <c r="AY159" s="19" t="s">
        <v>138</v>
      </c>
      <c r="BE159" s="203">
        <f t="shared" si="24"/>
        <v>0</v>
      </c>
      <c r="BF159" s="203">
        <f t="shared" si="25"/>
        <v>0</v>
      </c>
      <c r="BG159" s="203">
        <f t="shared" si="26"/>
        <v>0</v>
      </c>
      <c r="BH159" s="203">
        <f t="shared" si="27"/>
        <v>0</v>
      </c>
      <c r="BI159" s="203">
        <f t="shared" si="28"/>
        <v>0</v>
      </c>
      <c r="BJ159" s="19" t="s">
        <v>82</v>
      </c>
      <c r="BK159" s="203">
        <f t="shared" si="29"/>
        <v>0</v>
      </c>
      <c r="BL159" s="19" t="s">
        <v>144</v>
      </c>
      <c r="BM159" s="202" t="s">
        <v>1813</v>
      </c>
    </row>
    <row r="160" spans="1:65" s="2" customFormat="1" ht="16.5" customHeight="1">
      <c r="A160" s="36"/>
      <c r="B160" s="37"/>
      <c r="C160" s="190" t="s">
        <v>782</v>
      </c>
      <c r="D160" s="190" t="s">
        <v>140</v>
      </c>
      <c r="E160" s="191" t="s">
        <v>1814</v>
      </c>
      <c r="F160" s="192" t="s">
        <v>1815</v>
      </c>
      <c r="G160" s="193" t="s">
        <v>157</v>
      </c>
      <c r="H160" s="194">
        <v>130</v>
      </c>
      <c r="I160" s="195"/>
      <c r="J160" s="196">
        <f t="shared" si="20"/>
        <v>0</v>
      </c>
      <c r="K160" s="197"/>
      <c r="L160" s="41"/>
      <c r="M160" s="198" t="s">
        <v>19</v>
      </c>
      <c r="N160" s="199" t="s">
        <v>45</v>
      </c>
      <c r="O160" s="66"/>
      <c r="P160" s="200">
        <f t="shared" si="21"/>
        <v>0</v>
      </c>
      <c r="Q160" s="200">
        <v>0</v>
      </c>
      <c r="R160" s="200">
        <f t="shared" si="22"/>
        <v>0</v>
      </c>
      <c r="S160" s="200">
        <v>0</v>
      </c>
      <c r="T160" s="201">
        <f t="shared" si="2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2" t="s">
        <v>144</v>
      </c>
      <c r="AT160" s="202" t="s">
        <v>140</v>
      </c>
      <c r="AU160" s="202" t="s">
        <v>82</v>
      </c>
      <c r="AY160" s="19" t="s">
        <v>138</v>
      </c>
      <c r="BE160" s="203">
        <f t="shared" si="24"/>
        <v>0</v>
      </c>
      <c r="BF160" s="203">
        <f t="shared" si="25"/>
        <v>0</v>
      </c>
      <c r="BG160" s="203">
        <f t="shared" si="26"/>
        <v>0</v>
      </c>
      <c r="BH160" s="203">
        <f t="shared" si="27"/>
        <v>0</v>
      </c>
      <c r="BI160" s="203">
        <f t="shared" si="28"/>
        <v>0</v>
      </c>
      <c r="BJ160" s="19" t="s">
        <v>82</v>
      </c>
      <c r="BK160" s="203">
        <f t="shared" si="29"/>
        <v>0</v>
      </c>
      <c r="BL160" s="19" t="s">
        <v>144</v>
      </c>
      <c r="BM160" s="202" t="s">
        <v>1816</v>
      </c>
    </row>
    <row r="161" spans="1:65" s="2" customFormat="1" ht="16.5" customHeight="1">
      <c r="A161" s="36"/>
      <c r="B161" s="37"/>
      <c r="C161" s="190" t="s">
        <v>788</v>
      </c>
      <c r="D161" s="190" t="s">
        <v>140</v>
      </c>
      <c r="E161" s="191" t="s">
        <v>1817</v>
      </c>
      <c r="F161" s="192" t="s">
        <v>1818</v>
      </c>
      <c r="G161" s="193" t="s">
        <v>157</v>
      </c>
      <c r="H161" s="194">
        <v>42</v>
      </c>
      <c r="I161" s="195"/>
      <c r="J161" s="196">
        <f t="shared" si="20"/>
        <v>0</v>
      </c>
      <c r="K161" s="197"/>
      <c r="L161" s="41"/>
      <c r="M161" s="198" t="s">
        <v>19</v>
      </c>
      <c r="N161" s="199" t="s">
        <v>45</v>
      </c>
      <c r="O161" s="66"/>
      <c r="P161" s="200">
        <f t="shared" si="21"/>
        <v>0</v>
      </c>
      <c r="Q161" s="200">
        <v>0</v>
      </c>
      <c r="R161" s="200">
        <f t="shared" si="22"/>
        <v>0</v>
      </c>
      <c r="S161" s="200">
        <v>0</v>
      </c>
      <c r="T161" s="201">
        <f t="shared" si="2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2" t="s">
        <v>144</v>
      </c>
      <c r="AT161" s="202" t="s">
        <v>140</v>
      </c>
      <c r="AU161" s="202" t="s">
        <v>82</v>
      </c>
      <c r="AY161" s="19" t="s">
        <v>138</v>
      </c>
      <c r="BE161" s="203">
        <f t="shared" si="24"/>
        <v>0</v>
      </c>
      <c r="BF161" s="203">
        <f t="shared" si="25"/>
        <v>0</v>
      </c>
      <c r="BG161" s="203">
        <f t="shared" si="26"/>
        <v>0</v>
      </c>
      <c r="BH161" s="203">
        <f t="shared" si="27"/>
        <v>0</v>
      </c>
      <c r="BI161" s="203">
        <f t="shared" si="28"/>
        <v>0</v>
      </c>
      <c r="BJ161" s="19" t="s">
        <v>82</v>
      </c>
      <c r="BK161" s="203">
        <f t="shared" si="29"/>
        <v>0</v>
      </c>
      <c r="BL161" s="19" t="s">
        <v>144</v>
      </c>
      <c r="BM161" s="202" t="s">
        <v>1819</v>
      </c>
    </row>
    <row r="162" spans="1:65" s="2" customFormat="1" ht="16.5" customHeight="1">
      <c r="A162" s="36"/>
      <c r="B162" s="37"/>
      <c r="C162" s="190" t="s">
        <v>792</v>
      </c>
      <c r="D162" s="190" t="s">
        <v>140</v>
      </c>
      <c r="E162" s="191" t="s">
        <v>1820</v>
      </c>
      <c r="F162" s="192" t="s">
        <v>1821</v>
      </c>
      <c r="G162" s="193" t="s">
        <v>157</v>
      </c>
      <c r="H162" s="194">
        <v>280</v>
      </c>
      <c r="I162" s="195"/>
      <c r="J162" s="196">
        <f t="shared" si="20"/>
        <v>0</v>
      </c>
      <c r="K162" s="197"/>
      <c r="L162" s="41"/>
      <c r="M162" s="198" t="s">
        <v>19</v>
      </c>
      <c r="N162" s="199" t="s">
        <v>45</v>
      </c>
      <c r="O162" s="66"/>
      <c r="P162" s="200">
        <f t="shared" si="21"/>
        <v>0</v>
      </c>
      <c r="Q162" s="200">
        <v>0</v>
      </c>
      <c r="R162" s="200">
        <f t="shared" si="22"/>
        <v>0</v>
      </c>
      <c r="S162" s="200">
        <v>0</v>
      </c>
      <c r="T162" s="201">
        <f t="shared" si="2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2" t="s">
        <v>144</v>
      </c>
      <c r="AT162" s="202" t="s">
        <v>140</v>
      </c>
      <c r="AU162" s="202" t="s">
        <v>82</v>
      </c>
      <c r="AY162" s="19" t="s">
        <v>138</v>
      </c>
      <c r="BE162" s="203">
        <f t="shared" si="24"/>
        <v>0</v>
      </c>
      <c r="BF162" s="203">
        <f t="shared" si="25"/>
        <v>0</v>
      </c>
      <c r="BG162" s="203">
        <f t="shared" si="26"/>
        <v>0</v>
      </c>
      <c r="BH162" s="203">
        <f t="shared" si="27"/>
        <v>0</v>
      </c>
      <c r="BI162" s="203">
        <f t="shared" si="28"/>
        <v>0</v>
      </c>
      <c r="BJ162" s="19" t="s">
        <v>82</v>
      </c>
      <c r="BK162" s="203">
        <f t="shared" si="29"/>
        <v>0</v>
      </c>
      <c r="BL162" s="19" t="s">
        <v>144</v>
      </c>
      <c r="BM162" s="202" t="s">
        <v>1822</v>
      </c>
    </row>
    <row r="163" spans="1:65" s="2" customFormat="1" ht="16.5" customHeight="1">
      <c r="A163" s="36"/>
      <c r="B163" s="37"/>
      <c r="C163" s="190" t="s">
        <v>800</v>
      </c>
      <c r="D163" s="190" t="s">
        <v>140</v>
      </c>
      <c r="E163" s="191" t="s">
        <v>1823</v>
      </c>
      <c r="F163" s="192" t="s">
        <v>1824</v>
      </c>
      <c r="G163" s="193" t="s">
        <v>211</v>
      </c>
      <c r="H163" s="194">
        <v>25</v>
      </c>
      <c r="I163" s="195"/>
      <c r="J163" s="196">
        <f t="shared" si="20"/>
        <v>0</v>
      </c>
      <c r="K163" s="197"/>
      <c r="L163" s="41"/>
      <c r="M163" s="198" t="s">
        <v>19</v>
      </c>
      <c r="N163" s="199" t="s">
        <v>45</v>
      </c>
      <c r="O163" s="66"/>
      <c r="P163" s="200">
        <f t="shared" si="21"/>
        <v>0</v>
      </c>
      <c r="Q163" s="200">
        <v>0</v>
      </c>
      <c r="R163" s="200">
        <f t="shared" si="22"/>
        <v>0</v>
      </c>
      <c r="S163" s="200">
        <v>0</v>
      </c>
      <c r="T163" s="201">
        <f t="shared" si="2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2" t="s">
        <v>144</v>
      </c>
      <c r="AT163" s="202" t="s">
        <v>140</v>
      </c>
      <c r="AU163" s="202" t="s">
        <v>82</v>
      </c>
      <c r="AY163" s="19" t="s">
        <v>138</v>
      </c>
      <c r="BE163" s="203">
        <f t="shared" si="24"/>
        <v>0</v>
      </c>
      <c r="BF163" s="203">
        <f t="shared" si="25"/>
        <v>0</v>
      </c>
      <c r="BG163" s="203">
        <f t="shared" si="26"/>
        <v>0</v>
      </c>
      <c r="BH163" s="203">
        <f t="shared" si="27"/>
        <v>0</v>
      </c>
      <c r="BI163" s="203">
        <f t="shared" si="28"/>
        <v>0</v>
      </c>
      <c r="BJ163" s="19" t="s">
        <v>82</v>
      </c>
      <c r="BK163" s="203">
        <f t="shared" si="29"/>
        <v>0</v>
      </c>
      <c r="BL163" s="19" t="s">
        <v>144</v>
      </c>
      <c r="BM163" s="202" t="s">
        <v>1825</v>
      </c>
    </row>
    <row r="164" spans="1:65" s="2" customFormat="1" ht="16.5" customHeight="1">
      <c r="A164" s="36"/>
      <c r="B164" s="37"/>
      <c r="C164" s="190" t="s">
        <v>805</v>
      </c>
      <c r="D164" s="190" t="s">
        <v>140</v>
      </c>
      <c r="E164" s="191" t="s">
        <v>1826</v>
      </c>
      <c r="F164" s="192" t="s">
        <v>1827</v>
      </c>
      <c r="G164" s="193" t="s">
        <v>211</v>
      </c>
      <c r="H164" s="194">
        <v>21</v>
      </c>
      <c r="I164" s="195"/>
      <c r="J164" s="196">
        <f t="shared" si="20"/>
        <v>0</v>
      </c>
      <c r="K164" s="197"/>
      <c r="L164" s="41"/>
      <c r="M164" s="198" t="s">
        <v>19</v>
      </c>
      <c r="N164" s="199" t="s">
        <v>45</v>
      </c>
      <c r="O164" s="66"/>
      <c r="P164" s="200">
        <f t="shared" si="21"/>
        <v>0</v>
      </c>
      <c r="Q164" s="200">
        <v>0</v>
      </c>
      <c r="R164" s="200">
        <f t="shared" si="22"/>
        <v>0</v>
      </c>
      <c r="S164" s="200">
        <v>0</v>
      </c>
      <c r="T164" s="201">
        <f t="shared" si="2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2" t="s">
        <v>144</v>
      </c>
      <c r="AT164" s="202" t="s">
        <v>140</v>
      </c>
      <c r="AU164" s="202" t="s">
        <v>82</v>
      </c>
      <c r="AY164" s="19" t="s">
        <v>138</v>
      </c>
      <c r="BE164" s="203">
        <f t="shared" si="24"/>
        <v>0</v>
      </c>
      <c r="BF164" s="203">
        <f t="shared" si="25"/>
        <v>0</v>
      </c>
      <c r="BG164" s="203">
        <f t="shared" si="26"/>
        <v>0</v>
      </c>
      <c r="BH164" s="203">
        <f t="shared" si="27"/>
        <v>0</v>
      </c>
      <c r="BI164" s="203">
        <f t="shared" si="28"/>
        <v>0</v>
      </c>
      <c r="BJ164" s="19" t="s">
        <v>82</v>
      </c>
      <c r="BK164" s="203">
        <f t="shared" si="29"/>
        <v>0</v>
      </c>
      <c r="BL164" s="19" t="s">
        <v>144</v>
      </c>
      <c r="BM164" s="202" t="s">
        <v>1828</v>
      </c>
    </row>
    <row r="165" spans="1:65" s="2" customFormat="1" ht="16.5" customHeight="1">
      <c r="A165" s="36"/>
      <c r="B165" s="37"/>
      <c r="C165" s="190" t="s">
        <v>810</v>
      </c>
      <c r="D165" s="190" t="s">
        <v>140</v>
      </c>
      <c r="E165" s="191" t="s">
        <v>1829</v>
      </c>
      <c r="F165" s="192" t="s">
        <v>1830</v>
      </c>
      <c r="G165" s="193" t="s">
        <v>211</v>
      </c>
      <c r="H165" s="194">
        <v>8</v>
      </c>
      <c r="I165" s="195"/>
      <c r="J165" s="196">
        <f t="shared" si="20"/>
        <v>0</v>
      </c>
      <c r="K165" s="197"/>
      <c r="L165" s="41"/>
      <c r="M165" s="198" t="s">
        <v>19</v>
      </c>
      <c r="N165" s="199" t="s">
        <v>45</v>
      </c>
      <c r="O165" s="66"/>
      <c r="P165" s="200">
        <f t="shared" si="21"/>
        <v>0</v>
      </c>
      <c r="Q165" s="200">
        <v>0</v>
      </c>
      <c r="R165" s="200">
        <f t="shared" si="22"/>
        <v>0</v>
      </c>
      <c r="S165" s="200">
        <v>0</v>
      </c>
      <c r="T165" s="201">
        <f t="shared" si="2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2" t="s">
        <v>144</v>
      </c>
      <c r="AT165" s="202" t="s">
        <v>140</v>
      </c>
      <c r="AU165" s="202" t="s">
        <v>82</v>
      </c>
      <c r="AY165" s="19" t="s">
        <v>138</v>
      </c>
      <c r="BE165" s="203">
        <f t="shared" si="24"/>
        <v>0</v>
      </c>
      <c r="BF165" s="203">
        <f t="shared" si="25"/>
        <v>0</v>
      </c>
      <c r="BG165" s="203">
        <f t="shared" si="26"/>
        <v>0</v>
      </c>
      <c r="BH165" s="203">
        <f t="shared" si="27"/>
        <v>0</v>
      </c>
      <c r="BI165" s="203">
        <f t="shared" si="28"/>
        <v>0</v>
      </c>
      <c r="BJ165" s="19" t="s">
        <v>82</v>
      </c>
      <c r="BK165" s="203">
        <f t="shared" si="29"/>
        <v>0</v>
      </c>
      <c r="BL165" s="19" t="s">
        <v>144</v>
      </c>
      <c r="BM165" s="202" t="s">
        <v>1831</v>
      </c>
    </row>
    <row r="166" spans="1:65" s="2" customFormat="1" ht="16.5" customHeight="1">
      <c r="A166" s="36"/>
      <c r="B166" s="37"/>
      <c r="C166" s="190" t="s">
        <v>814</v>
      </c>
      <c r="D166" s="190" t="s">
        <v>140</v>
      </c>
      <c r="E166" s="191" t="s">
        <v>1832</v>
      </c>
      <c r="F166" s="192" t="s">
        <v>1812</v>
      </c>
      <c r="G166" s="193" t="s">
        <v>211</v>
      </c>
      <c r="H166" s="194">
        <v>8</v>
      </c>
      <c r="I166" s="195"/>
      <c r="J166" s="196">
        <f t="shared" si="20"/>
        <v>0</v>
      </c>
      <c r="K166" s="197"/>
      <c r="L166" s="41"/>
      <c r="M166" s="198" t="s">
        <v>19</v>
      </c>
      <c r="N166" s="199" t="s">
        <v>45</v>
      </c>
      <c r="O166" s="66"/>
      <c r="P166" s="200">
        <f t="shared" si="21"/>
        <v>0</v>
      </c>
      <c r="Q166" s="200">
        <v>0</v>
      </c>
      <c r="R166" s="200">
        <f t="shared" si="22"/>
        <v>0</v>
      </c>
      <c r="S166" s="200">
        <v>0</v>
      </c>
      <c r="T166" s="201">
        <f t="shared" si="2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2" t="s">
        <v>144</v>
      </c>
      <c r="AT166" s="202" t="s">
        <v>140</v>
      </c>
      <c r="AU166" s="202" t="s">
        <v>82</v>
      </c>
      <c r="AY166" s="19" t="s">
        <v>138</v>
      </c>
      <c r="BE166" s="203">
        <f t="shared" si="24"/>
        <v>0</v>
      </c>
      <c r="BF166" s="203">
        <f t="shared" si="25"/>
        <v>0</v>
      </c>
      <c r="BG166" s="203">
        <f t="shared" si="26"/>
        <v>0</v>
      </c>
      <c r="BH166" s="203">
        <f t="shared" si="27"/>
        <v>0</v>
      </c>
      <c r="BI166" s="203">
        <f t="shared" si="28"/>
        <v>0</v>
      </c>
      <c r="BJ166" s="19" t="s">
        <v>82</v>
      </c>
      <c r="BK166" s="203">
        <f t="shared" si="29"/>
        <v>0</v>
      </c>
      <c r="BL166" s="19" t="s">
        <v>144</v>
      </c>
      <c r="BM166" s="202" t="s">
        <v>1833</v>
      </c>
    </row>
    <row r="167" spans="1:65" s="2" customFormat="1" ht="16.5" customHeight="1">
      <c r="A167" s="36"/>
      <c r="B167" s="37"/>
      <c r="C167" s="190" t="s">
        <v>818</v>
      </c>
      <c r="D167" s="190" t="s">
        <v>140</v>
      </c>
      <c r="E167" s="191" t="s">
        <v>1834</v>
      </c>
      <c r="F167" s="192" t="s">
        <v>1835</v>
      </c>
      <c r="G167" s="193" t="s">
        <v>211</v>
      </c>
      <c r="H167" s="194">
        <v>6</v>
      </c>
      <c r="I167" s="195"/>
      <c r="J167" s="196">
        <f t="shared" si="20"/>
        <v>0</v>
      </c>
      <c r="K167" s="197"/>
      <c r="L167" s="41"/>
      <c r="M167" s="198" t="s">
        <v>19</v>
      </c>
      <c r="N167" s="199" t="s">
        <v>45</v>
      </c>
      <c r="O167" s="66"/>
      <c r="P167" s="200">
        <f t="shared" si="21"/>
        <v>0</v>
      </c>
      <c r="Q167" s="200">
        <v>0</v>
      </c>
      <c r="R167" s="200">
        <f t="shared" si="22"/>
        <v>0</v>
      </c>
      <c r="S167" s="200">
        <v>0</v>
      </c>
      <c r="T167" s="201">
        <f t="shared" si="2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2" t="s">
        <v>144</v>
      </c>
      <c r="AT167" s="202" t="s">
        <v>140</v>
      </c>
      <c r="AU167" s="202" t="s">
        <v>82</v>
      </c>
      <c r="AY167" s="19" t="s">
        <v>138</v>
      </c>
      <c r="BE167" s="203">
        <f t="shared" si="24"/>
        <v>0</v>
      </c>
      <c r="BF167" s="203">
        <f t="shared" si="25"/>
        <v>0</v>
      </c>
      <c r="BG167" s="203">
        <f t="shared" si="26"/>
        <v>0</v>
      </c>
      <c r="BH167" s="203">
        <f t="shared" si="27"/>
        <v>0</v>
      </c>
      <c r="BI167" s="203">
        <f t="shared" si="28"/>
        <v>0</v>
      </c>
      <c r="BJ167" s="19" t="s">
        <v>82</v>
      </c>
      <c r="BK167" s="203">
        <f t="shared" si="29"/>
        <v>0</v>
      </c>
      <c r="BL167" s="19" t="s">
        <v>144</v>
      </c>
      <c r="BM167" s="202" t="s">
        <v>1836</v>
      </c>
    </row>
    <row r="168" spans="1:65" s="2" customFormat="1" ht="16.5" customHeight="1">
      <c r="A168" s="36"/>
      <c r="B168" s="37"/>
      <c r="C168" s="190" t="s">
        <v>822</v>
      </c>
      <c r="D168" s="190" t="s">
        <v>140</v>
      </c>
      <c r="E168" s="191" t="s">
        <v>1837</v>
      </c>
      <c r="F168" s="192" t="s">
        <v>1838</v>
      </c>
      <c r="G168" s="193" t="s">
        <v>157</v>
      </c>
      <c r="H168" s="194">
        <v>42</v>
      </c>
      <c r="I168" s="195"/>
      <c r="J168" s="196">
        <f t="shared" si="20"/>
        <v>0</v>
      </c>
      <c r="K168" s="197"/>
      <c r="L168" s="41"/>
      <c r="M168" s="198" t="s">
        <v>19</v>
      </c>
      <c r="N168" s="199" t="s">
        <v>45</v>
      </c>
      <c r="O168" s="66"/>
      <c r="P168" s="200">
        <f t="shared" si="21"/>
        <v>0</v>
      </c>
      <c r="Q168" s="200">
        <v>0</v>
      </c>
      <c r="R168" s="200">
        <f t="shared" si="22"/>
        <v>0</v>
      </c>
      <c r="S168" s="200">
        <v>0</v>
      </c>
      <c r="T168" s="201">
        <f t="shared" si="2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2" t="s">
        <v>144</v>
      </c>
      <c r="AT168" s="202" t="s">
        <v>140</v>
      </c>
      <c r="AU168" s="202" t="s">
        <v>82</v>
      </c>
      <c r="AY168" s="19" t="s">
        <v>138</v>
      </c>
      <c r="BE168" s="203">
        <f t="shared" si="24"/>
        <v>0</v>
      </c>
      <c r="BF168" s="203">
        <f t="shared" si="25"/>
        <v>0</v>
      </c>
      <c r="BG168" s="203">
        <f t="shared" si="26"/>
        <v>0</v>
      </c>
      <c r="BH168" s="203">
        <f t="shared" si="27"/>
        <v>0</v>
      </c>
      <c r="BI168" s="203">
        <f t="shared" si="28"/>
        <v>0</v>
      </c>
      <c r="BJ168" s="19" t="s">
        <v>82</v>
      </c>
      <c r="BK168" s="203">
        <f t="shared" si="29"/>
        <v>0</v>
      </c>
      <c r="BL168" s="19" t="s">
        <v>144</v>
      </c>
      <c r="BM168" s="202" t="s">
        <v>1839</v>
      </c>
    </row>
    <row r="169" spans="1:65" s="2" customFormat="1" ht="16.5" customHeight="1">
      <c r="A169" s="36"/>
      <c r="B169" s="37"/>
      <c r="C169" s="190" t="s">
        <v>826</v>
      </c>
      <c r="D169" s="190" t="s">
        <v>140</v>
      </c>
      <c r="E169" s="191" t="s">
        <v>1840</v>
      </c>
      <c r="F169" s="192" t="s">
        <v>1841</v>
      </c>
      <c r="G169" s="193" t="s">
        <v>157</v>
      </c>
      <c r="H169" s="194">
        <v>130</v>
      </c>
      <c r="I169" s="195"/>
      <c r="J169" s="196">
        <f t="shared" si="20"/>
        <v>0</v>
      </c>
      <c r="K169" s="197"/>
      <c r="L169" s="41"/>
      <c r="M169" s="198" t="s">
        <v>19</v>
      </c>
      <c r="N169" s="199" t="s">
        <v>45</v>
      </c>
      <c r="O169" s="66"/>
      <c r="P169" s="200">
        <f t="shared" si="21"/>
        <v>0</v>
      </c>
      <c r="Q169" s="200">
        <v>0</v>
      </c>
      <c r="R169" s="200">
        <f t="shared" si="22"/>
        <v>0</v>
      </c>
      <c r="S169" s="200">
        <v>0</v>
      </c>
      <c r="T169" s="201">
        <f t="shared" si="2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2" t="s">
        <v>144</v>
      </c>
      <c r="AT169" s="202" t="s">
        <v>140</v>
      </c>
      <c r="AU169" s="202" t="s">
        <v>82</v>
      </c>
      <c r="AY169" s="19" t="s">
        <v>138</v>
      </c>
      <c r="BE169" s="203">
        <f t="shared" si="24"/>
        <v>0</v>
      </c>
      <c r="BF169" s="203">
        <f t="shared" si="25"/>
        <v>0</v>
      </c>
      <c r="BG169" s="203">
        <f t="shared" si="26"/>
        <v>0</v>
      </c>
      <c r="BH169" s="203">
        <f t="shared" si="27"/>
        <v>0</v>
      </c>
      <c r="BI169" s="203">
        <f t="shared" si="28"/>
        <v>0</v>
      </c>
      <c r="BJ169" s="19" t="s">
        <v>82</v>
      </c>
      <c r="BK169" s="203">
        <f t="shared" si="29"/>
        <v>0</v>
      </c>
      <c r="BL169" s="19" t="s">
        <v>144</v>
      </c>
      <c r="BM169" s="202" t="s">
        <v>1842</v>
      </c>
    </row>
    <row r="170" spans="1:65" s="12" customFormat="1" ht="25.9" customHeight="1">
      <c r="B170" s="174"/>
      <c r="C170" s="175"/>
      <c r="D170" s="176" t="s">
        <v>73</v>
      </c>
      <c r="E170" s="177" t="s">
        <v>1843</v>
      </c>
      <c r="F170" s="177" t="s">
        <v>1844</v>
      </c>
      <c r="G170" s="175"/>
      <c r="H170" s="175"/>
      <c r="I170" s="178"/>
      <c r="J170" s="179">
        <f>BK170</f>
        <v>0</v>
      </c>
      <c r="K170" s="175"/>
      <c r="L170" s="180"/>
      <c r="M170" s="181"/>
      <c r="N170" s="182"/>
      <c r="O170" s="182"/>
      <c r="P170" s="183">
        <f>SUM(P171:P176)</f>
        <v>0</v>
      </c>
      <c r="Q170" s="182"/>
      <c r="R170" s="183">
        <f>SUM(R171:R176)</f>
        <v>0</v>
      </c>
      <c r="S170" s="182"/>
      <c r="T170" s="184">
        <f>SUM(T171:T176)</f>
        <v>0</v>
      </c>
      <c r="AR170" s="185" t="s">
        <v>82</v>
      </c>
      <c r="AT170" s="186" t="s">
        <v>73</v>
      </c>
      <c r="AU170" s="186" t="s">
        <v>74</v>
      </c>
      <c r="AY170" s="185" t="s">
        <v>138</v>
      </c>
      <c r="BK170" s="187">
        <f>SUM(BK171:BK176)</f>
        <v>0</v>
      </c>
    </row>
    <row r="171" spans="1:65" s="2" customFormat="1" ht="16.5" customHeight="1">
      <c r="A171" s="36"/>
      <c r="B171" s="37"/>
      <c r="C171" s="190" t="s">
        <v>830</v>
      </c>
      <c r="D171" s="190" t="s">
        <v>140</v>
      </c>
      <c r="E171" s="191" t="s">
        <v>1845</v>
      </c>
      <c r="F171" s="192" t="s">
        <v>1846</v>
      </c>
      <c r="G171" s="193" t="s">
        <v>211</v>
      </c>
      <c r="H171" s="194">
        <v>42</v>
      </c>
      <c r="I171" s="195"/>
      <c r="J171" s="196">
        <f t="shared" ref="J171:J176" si="30">ROUND(I171*H171,2)</f>
        <v>0</v>
      </c>
      <c r="K171" s="197"/>
      <c r="L171" s="41"/>
      <c r="M171" s="198" t="s">
        <v>19</v>
      </c>
      <c r="N171" s="199" t="s">
        <v>45</v>
      </c>
      <c r="O171" s="66"/>
      <c r="P171" s="200">
        <f t="shared" ref="P171:P176" si="31">O171*H171</f>
        <v>0</v>
      </c>
      <c r="Q171" s="200">
        <v>0</v>
      </c>
      <c r="R171" s="200">
        <f t="shared" ref="R171:R176" si="32">Q171*H171</f>
        <v>0</v>
      </c>
      <c r="S171" s="200">
        <v>0</v>
      </c>
      <c r="T171" s="201">
        <f t="shared" ref="T171:T176" si="33"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2" t="s">
        <v>144</v>
      </c>
      <c r="AT171" s="202" t="s">
        <v>140</v>
      </c>
      <c r="AU171" s="202" t="s">
        <v>82</v>
      </c>
      <c r="AY171" s="19" t="s">
        <v>138</v>
      </c>
      <c r="BE171" s="203">
        <f t="shared" ref="BE171:BE176" si="34">IF(N171="základní",J171,0)</f>
        <v>0</v>
      </c>
      <c r="BF171" s="203">
        <f t="shared" ref="BF171:BF176" si="35">IF(N171="snížená",J171,0)</f>
        <v>0</v>
      </c>
      <c r="BG171" s="203">
        <f t="shared" ref="BG171:BG176" si="36">IF(N171="zákl. přenesená",J171,0)</f>
        <v>0</v>
      </c>
      <c r="BH171" s="203">
        <f t="shared" ref="BH171:BH176" si="37">IF(N171="sníž. přenesená",J171,0)</f>
        <v>0</v>
      </c>
      <c r="BI171" s="203">
        <f t="shared" ref="BI171:BI176" si="38">IF(N171="nulová",J171,0)</f>
        <v>0</v>
      </c>
      <c r="BJ171" s="19" t="s">
        <v>82</v>
      </c>
      <c r="BK171" s="203">
        <f t="shared" ref="BK171:BK176" si="39">ROUND(I171*H171,2)</f>
        <v>0</v>
      </c>
      <c r="BL171" s="19" t="s">
        <v>144</v>
      </c>
      <c r="BM171" s="202" t="s">
        <v>1847</v>
      </c>
    </row>
    <row r="172" spans="1:65" s="2" customFormat="1" ht="16.5" customHeight="1">
      <c r="A172" s="36"/>
      <c r="B172" s="37"/>
      <c r="C172" s="190" t="s">
        <v>835</v>
      </c>
      <c r="D172" s="190" t="s">
        <v>140</v>
      </c>
      <c r="E172" s="191" t="s">
        <v>1848</v>
      </c>
      <c r="F172" s="192" t="s">
        <v>1849</v>
      </c>
      <c r="G172" s="193" t="s">
        <v>211</v>
      </c>
      <c r="H172" s="194">
        <v>79</v>
      </c>
      <c r="I172" s="195"/>
      <c r="J172" s="196">
        <f t="shared" si="30"/>
        <v>0</v>
      </c>
      <c r="K172" s="197"/>
      <c r="L172" s="41"/>
      <c r="M172" s="198" t="s">
        <v>19</v>
      </c>
      <c r="N172" s="199" t="s">
        <v>45</v>
      </c>
      <c r="O172" s="66"/>
      <c r="P172" s="200">
        <f t="shared" si="31"/>
        <v>0</v>
      </c>
      <c r="Q172" s="200">
        <v>0</v>
      </c>
      <c r="R172" s="200">
        <f t="shared" si="32"/>
        <v>0</v>
      </c>
      <c r="S172" s="200">
        <v>0</v>
      </c>
      <c r="T172" s="201">
        <f t="shared" si="3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2" t="s">
        <v>144</v>
      </c>
      <c r="AT172" s="202" t="s">
        <v>140</v>
      </c>
      <c r="AU172" s="202" t="s">
        <v>82</v>
      </c>
      <c r="AY172" s="19" t="s">
        <v>138</v>
      </c>
      <c r="BE172" s="203">
        <f t="shared" si="34"/>
        <v>0</v>
      </c>
      <c r="BF172" s="203">
        <f t="shared" si="35"/>
        <v>0</v>
      </c>
      <c r="BG172" s="203">
        <f t="shared" si="36"/>
        <v>0</v>
      </c>
      <c r="BH172" s="203">
        <f t="shared" si="37"/>
        <v>0</v>
      </c>
      <c r="BI172" s="203">
        <f t="shared" si="38"/>
        <v>0</v>
      </c>
      <c r="BJ172" s="19" t="s">
        <v>82</v>
      </c>
      <c r="BK172" s="203">
        <f t="shared" si="39"/>
        <v>0</v>
      </c>
      <c r="BL172" s="19" t="s">
        <v>144</v>
      </c>
      <c r="BM172" s="202" t="s">
        <v>1850</v>
      </c>
    </row>
    <row r="173" spans="1:65" s="2" customFormat="1" ht="16.5" customHeight="1">
      <c r="A173" s="36"/>
      <c r="B173" s="37"/>
      <c r="C173" s="190" t="s">
        <v>839</v>
      </c>
      <c r="D173" s="190" t="s">
        <v>140</v>
      </c>
      <c r="E173" s="191" t="s">
        <v>1851</v>
      </c>
      <c r="F173" s="192" t="s">
        <v>1852</v>
      </c>
      <c r="G173" s="193" t="s">
        <v>211</v>
      </c>
      <c r="H173" s="194">
        <v>16</v>
      </c>
      <c r="I173" s="195"/>
      <c r="J173" s="196">
        <f t="shared" si="30"/>
        <v>0</v>
      </c>
      <c r="K173" s="197"/>
      <c r="L173" s="41"/>
      <c r="M173" s="198" t="s">
        <v>19</v>
      </c>
      <c r="N173" s="199" t="s">
        <v>45</v>
      </c>
      <c r="O173" s="66"/>
      <c r="P173" s="200">
        <f t="shared" si="31"/>
        <v>0</v>
      </c>
      <c r="Q173" s="200">
        <v>0</v>
      </c>
      <c r="R173" s="200">
        <f t="shared" si="32"/>
        <v>0</v>
      </c>
      <c r="S173" s="200">
        <v>0</v>
      </c>
      <c r="T173" s="201">
        <f t="shared" si="3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2" t="s">
        <v>144</v>
      </c>
      <c r="AT173" s="202" t="s">
        <v>140</v>
      </c>
      <c r="AU173" s="202" t="s">
        <v>82</v>
      </c>
      <c r="AY173" s="19" t="s">
        <v>138</v>
      </c>
      <c r="BE173" s="203">
        <f t="shared" si="34"/>
        <v>0</v>
      </c>
      <c r="BF173" s="203">
        <f t="shared" si="35"/>
        <v>0</v>
      </c>
      <c r="BG173" s="203">
        <f t="shared" si="36"/>
        <v>0</v>
      </c>
      <c r="BH173" s="203">
        <f t="shared" si="37"/>
        <v>0</v>
      </c>
      <c r="BI173" s="203">
        <f t="shared" si="38"/>
        <v>0</v>
      </c>
      <c r="BJ173" s="19" t="s">
        <v>82</v>
      </c>
      <c r="BK173" s="203">
        <f t="shared" si="39"/>
        <v>0</v>
      </c>
      <c r="BL173" s="19" t="s">
        <v>144</v>
      </c>
      <c r="BM173" s="202" t="s">
        <v>1853</v>
      </c>
    </row>
    <row r="174" spans="1:65" s="2" customFormat="1" ht="16.5" customHeight="1">
      <c r="A174" s="36"/>
      <c r="B174" s="37"/>
      <c r="C174" s="190" t="s">
        <v>843</v>
      </c>
      <c r="D174" s="190" t="s">
        <v>140</v>
      </c>
      <c r="E174" s="191" t="s">
        <v>1854</v>
      </c>
      <c r="F174" s="192" t="s">
        <v>1855</v>
      </c>
      <c r="G174" s="193" t="s">
        <v>157</v>
      </c>
      <c r="H174" s="194">
        <v>970</v>
      </c>
      <c r="I174" s="195"/>
      <c r="J174" s="196">
        <f t="shared" si="30"/>
        <v>0</v>
      </c>
      <c r="K174" s="197"/>
      <c r="L174" s="41"/>
      <c r="M174" s="198" t="s">
        <v>19</v>
      </c>
      <c r="N174" s="199" t="s">
        <v>45</v>
      </c>
      <c r="O174" s="66"/>
      <c r="P174" s="200">
        <f t="shared" si="31"/>
        <v>0</v>
      </c>
      <c r="Q174" s="200">
        <v>0</v>
      </c>
      <c r="R174" s="200">
        <f t="shared" si="32"/>
        <v>0</v>
      </c>
      <c r="S174" s="200">
        <v>0</v>
      </c>
      <c r="T174" s="201">
        <f t="shared" si="33"/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2" t="s">
        <v>144</v>
      </c>
      <c r="AT174" s="202" t="s">
        <v>140</v>
      </c>
      <c r="AU174" s="202" t="s">
        <v>82</v>
      </c>
      <c r="AY174" s="19" t="s">
        <v>138</v>
      </c>
      <c r="BE174" s="203">
        <f t="shared" si="34"/>
        <v>0</v>
      </c>
      <c r="BF174" s="203">
        <f t="shared" si="35"/>
        <v>0</v>
      </c>
      <c r="BG174" s="203">
        <f t="shared" si="36"/>
        <v>0</v>
      </c>
      <c r="BH174" s="203">
        <f t="shared" si="37"/>
        <v>0</v>
      </c>
      <c r="BI174" s="203">
        <f t="shared" si="38"/>
        <v>0</v>
      </c>
      <c r="BJ174" s="19" t="s">
        <v>82</v>
      </c>
      <c r="BK174" s="203">
        <f t="shared" si="39"/>
        <v>0</v>
      </c>
      <c r="BL174" s="19" t="s">
        <v>144</v>
      </c>
      <c r="BM174" s="202" t="s">
        <v>1856</v>
      </c>
    </row>
    <row r="175" spans="1:65" s="2" customFormat="1" ht="16.5" customHeight="1">
      <c r="A175" s="36"/>
      <c r="B175" s="37"/>
      <c r="C175" s="190" t="s">
        <v>847</v>
      </c>
      <c r="D175" s="190" t="s">
        <v>140</v>
      </c>
      <c r="E175" s="191" t="s">
        <v>1857</v>
      </c>
      <c r="F175" s="192" t="s">
        <v>1858</v>
      </c>
      <c r="G175" s="193" t="s">
        <v>211</v>
      </c>
      <c r="H175" s="194">
        <v>10</v>
      </c>
      <c r="I175" s="195"/>
      <c r="J175" s="196">
        <f t="shared" si="30"/>
        <v>0</v>
      </c>
      <c r="K175" s="197"/>
      <c r="L175" s="41"/>
      <c r="M175" s="198" t="s">
        <v>19</v>
      </c>
      <c r="N175" s="199" t="s">
        <v>45</v>
      </c>
      <c r="O175" s="66"/>
      <c r="P175" s="200">
        <f t="shared" si="31"/>
        <v>0</v>
      </c>
      <c r="Q175" s="200">
        <v>0</v>
      </c>
      <c r="R175" s="200">
        <f t="shared" si="32"/>
        <v>0</v>
      </c>
      <c r="S175" s="200">
        <v>0</v>
      </c>
      <c r="T175" s="201">
        <f t="shared" si="33"/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2" t="s">
        <v>144</v>
      </c>
      <c r="AT175" s="202" t="s">
        <v>140</v>
      </c>
      <c r="AU175" s="202" t="s">
        <v>82</v>
      </c>
      <c r="AY175" s="19" t="s">
        <v>138</v>
      </c>
      <c r="BE175" s="203">
        <f t="shared" si="34"/>
        <v>0</v>
      </c>
      <c r="BF175" s="203">
        <f t="shared" si="35"/>
        <v>0</v>
      </c>
      <c r="BG175" s="203">
        <f t="shared" si="36"/>
        <v>0</v>
      </c>
      <c r="BH175" s="203">
        <f t="shared" si="37"/>
        <v>0</v>
      </c>
      <c r="BI175" s="203">
        <f t="shared" si="38"/>
        <v>0</v>
      </c>
      <c r="BJ175" s="19" t="s">
        <v>82</v>
      </c>
      <c r="BK175" s="203">
        <f t="shared" si="39"/>
        <v>0</v>
      </c>
      <c r="BL175" s="19" t="s">
        <v>144</v>
      </c>
      <c r="BM175" s="202" t="s">
        <v>1859</v>
      </c>
    </row>
    <row r="176" spans="1:65" s="2" customFormat="1" ht="16.5" customHeight="1">
      <c r="A176" s="36"/>
      <c r="B176" s="37"/>
      <c r="C176" s="190" t="s">
        <v>851</v>
      </c>
      <c r="D176" s="190" t="s">
        <v>140</v>
      </c>
      <c r="E176" s="191" t="s">
        <v>1860</v>
      </c>
      <c r="F176" s="192" t="s">
        <v>1861</v>
      </c>
      <c r="G176" s="193" t="s">
        <v>211</v>
      </c>
      <c r="H176" s="194">
        <v>160</v>
      </c>
      <c r="I176" s="195"/>
      <c r="J176" s="196">
        <f t="shared" si="30"/>
        <v>0</v>
      </c>
      <c r="K176" s="197"/>
      <c r="L176" s="41"/>
      <c r="M176" s="198" t="s">
        <v>19</v>
      </c>
      <c r="N176" s="199" t="s">
        <v>45</v>
      </c>
      <c r="O176" s="66"/>
      <c r="P176" s="200">
        <f t="shared" si="31"/>
        <v>0</v>
      </c>
      <c r="Q176" s="200">
        <v>0</v>
      </c>
      <c r="R176" s="200">
        <f t="shared" si="32"/>
        <v>0</v>
      </c>
      <c r="S176" s="200">
        <v>0</v>
      </c>
      <c r="T176" s="201">
        <f t="shared" si="33"/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2" t="s">
        <v>144</v>
      </c>
      <c r="AT176" s="202" t="s">
        <v>140</v>
      </c>
      <c r="AU176" s="202" t="s">
        <v>82</v>
      </c>
      <c r="AY176" s="19" t="s">
        <v>138</v>
      </c>
      <c r="BE176" s="203">
        <f t="shared" si="34"/>
        <v>0</v>
      </c>
      <c r="BF176" s="203">
        <f t="shared" si="35"/>
        <v>0</v>
      </c>
      <c r="BG176" s="203">
        <f t="shared" si="36"/>
        <v>0</v>
      </c>
      <c r="BH176" s="203">
        <f t="shared" si="37"/>
        <v>0</v>
      </c>
      <c r="BI176" s="203">
        <f t="shared" si="38"/>
        <v>0</v>
      </c>
      <c r="BJ176" s="19" t="s">
        <v>82</v>
      </c>
      <c r="BK176" s="203">
        <f t="shared" si="39"/>
        <v>0</v>
      </c>
      <c r="BL176" s="19" t="s">
        <v>144</v>
      </c>
      <c r="BM176" s="202" t="s">
        <v>1862</v>
      </c>
    </row>
    <row r="177" spans="1:65" s="12" customFormat="1" ht="25.9" customHeight="1">
      <c r="B177" s="174"/>
      <c r="C177" s="175"/>
      <c r="D177" s="176" t="s">
        <v>73</v>
      </c>
      <c r="E177" s="177" t="s">
        <v>1863</v>
      </c>
      <c r="F177" s="177" t="s">
        <v>1864</v>
      </c>
      <c r="G177" s="175"/>
      <c r="H177" s="175"/>
      <c r="I177" s="178"/>
      <c r="J177" s="179">
        <f>BK177</f>
        <v>0</v>
      </c>
      <c r="K177" s="175"/>
      <c r="L177" s="180"/>
      <c r="M177" s="181"/>
      <c r="N177" s="182"/>
      <c r="O177" s="182"/>
      <c r="P177" s="183">
        <f>SUM(P178:P182)</f>
        <v>0</v>
      </c>
      <c r="Q177" s="182"/>
      <c r="R177" s="183">
        <f>SUM(R178:R182)</f>
        <v>0</v>
      </c>
      <c r="S177" s="182"/>
      <c r="T177" s="184">
        <f>SUM(T178:T182)</f>
        <v>0</v>
      </c>
      <c r="AR177" s="185" t="s">
        <v>82</v>
      </c>
      <c r="AT177" s="186" t="s">
        <v>73</v>
      </c>
      <c r="AU177" s="186" t="s">
        <v>74</v>
      </c>
      <c r="AY177" s="185" t="s">
        <v>138</v>
      </c>
      <c r="BK177" s="187">
        <f>SUM(BK178:BK182)</f>
        <v>0</v>
      </c>
    </row>
    <row r="178" spans="1:65" s="2" customFormat="1" ht="16.5" customHeight="1">
      <c r="A178" s="36"/>
      <c r="B178" s="37"/>
      <c r="C178" s="190" t="s">
        <v>855</v>
      </c>
      <c r="D178" s="190" t="s">
        <v>140</v>
      </c>
      <c r="E178" s="191" t="s">
        <v>1865</v>
      </c>
      <c r="F178" s="192" t="s">
        <v>1866</v>
      </c>
      <c r="G178" s="193" t="s">
        <v>408</v>
      </c>
      <c r="H178" s="194">
        <v>1</v>
      </c>
      <c r="I178" s="195"/>
      <c r="J178" s="196">
        <f>ROUND(I178*H178,2)</f>
        <v>0</v>
      </c>
      <c r="K178" s="197"/>
      <c r="L178" s="41"/>
      <c r="M178" s="198" t="s">
        <v>19</v>
      </c>
      <c r="N178" s="199" t="s">
        <v>45</v>
      </c>
      <c r="O178" s="66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2" t="s">
        <v>144</v>
      </c>
      <c r="AT178" s="202" t="s">
        <v>140</v>
      </c>
      <c r="AU178" s="202" t="s">
        <v>82</v>
      </c>
      <c r="AY178" s="19" t="s">
        <v>138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9" t="s">
        <v>82</v>
      </c>
      <c r="BK178" s="203">
        <f>ROUND(I178*H178,2)</f>
        <v>0</v>
      </c>
      <c r="BL178" s="19" t="s">
        <v>144</v>
      </c>
      <c r="BM178" s="202" t="s">
        <v>1867</v>
      </c>
    </row>
    <row r="179" spans="1:65" s="2" customFormat="1" ht="16.5" customHeight="1">
      <c r="A179" s="36"/>
      <c r="B179" s="37"/>
      <c r="C179" s="190" t="s">
        <v>859</v>
      </c>
      <c r="D179" s="190" t="s">
        <v>140</v>
      </c>
      <c r="E179" s="191" t="s">
        <v>1868</v>
      </c>
      <c r="F179" s="192" t="s">
        <v>1869</v>
      </c>
      <c r="G179" s="193" t="s">
        <v>408</v>
      </c>
      <c r="H179" s="194">
        <v>1</v>
      </c>
      <c r="I179" s="195"/>
      <c r="J179" s="196">
        <f>ROUND(I179*H179,2)</f>
        <v>0</v>
      </c>
      <c r="K179" s="197"/>
      <c r="L179" s="41"/>
      <c r="M179" s="198" t="s">
        <v>19</v>
      </c>
      <c r="N179" s="199" t="s">
        <v>45</v>
      </c>
      <c r="O179" s="66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2" t="s">
        <v>144</v>
      </c>
      <c r="AT179" s="202" t="s">
        <v>140</v>
      </c>
      <c r="AU179" s="202" t="s">
        <v>82</v>
      </c>
      <c r="AY179" s="19" t="s">
        <v>138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9" t="s">
        <v>82</v>
      </c>
      <c r="BK179" s="203">
        <f>ROUND(I179*H179,2)</f>
        <v>0</v>
      </c>
      <c r="BL179" s="19" t="s">
        <v>144</v>
      </c>
      <c r="BM179" s="202" t="s">
        <v>1870</v>
      </c>
    </row>
    <row r="180" spans="1:65" s="2" customFormat="1" ht="16.5" customHeight="1">
      <c r="A180" s="36"/>
      <c r="B180" s="37"/>
      <c r="C180" s="190" t="s">
        <v>865</v>
      </c>
      <c r="D180" s="190" t="s">
        <v>140</v>
      </c>
      <c r="E180" s="191" t="s">
        <v>1871</v>
      </c>
      <c r="F180" s="192" t="s">
        <v>1872</v>
      </c>
      <c r="G180" s="193" t="s">
        <v>408</v>
      </c>
      <c r="H180" s="194">
        <v>1</v>
      </c>
      <c r="I180" s="195"/>
      <c r="J180" s="196">
        <f>ROUND(I180*H180,2)</f>
        <v>0</v>
      </c>
      <c r="K180" s="197"/>
      <c r="L180" s="41"/>
      <c r="M180" s="198" t="s">
        <v>19</v>
      </c>
      <c r="N180" s="199" t="s">
        <v>45</v>
      </c>
      <c r="O180" s="66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2" t="s">
        <v>144</v>
      </c>
      <c r="AT180" s="202" t="s">
        <v>140</v>
      </c>
      <c r="AU180" s="202" t="s">
        <v>82</v>
      </c>
      <c r="AY180" s="19" t="s">
        <v>138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9" t="s">
        <v>82</v>
      </c>
      <c r="BK180" s="203">
        <f>ROUND(I180*H180,2)</f>
        <v>0</v>
      </c>
      <c r="BL180" s="19" t="s">
        <v>144</v>
      </c>
      <c r="BM180" s="202" t="s">
        <v>1873</v>
      </c>
    </row>
    <row r="181" spans="1:65" s="2" customFormat="1" ht="16.5" customHeight="1">
      <c r="A181" s="36"/>
      <c r="B181" s="37"/>
      <c r="C181" s="190" t="s">
        <v>869</v>
      </c>
      <c r="D181" s="190" t="s">
        <v>140</v>
      </c>
      <c r="E181" s="191" t="s">
        <v>1874</v>
      </c>
      <c r="F181" s="192" t="s">
        <v>1875</v>
      </c>
      <c r="G181" s="193" t="s">
        <v>211</v>
      </c>
      <c r="H181" s="194">
        <v>2</v>
      </c>
      <c r="I181" s="195"/>
      <c r="J181" s="196">
        <f>ROUND(I181*H181,2)</f>
        <v>0</v>
      </c>
      <c r="K181" s="197"/>
      <c r="L181" s="41"/>
      <c r="M181" s="198" t="s">
        <v>19</v>
      </c>
      <c r="N181" s="199" t="s">
        <v>45</v>
      </c>
      <c r="O181" s="66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2" t="s">
        <v>144</v>
      </c>
      <c r="AT181" s="202" t="s">
        <v>140</v>
      </c>
      <c r="AU181" s="202" t="s">
        <v>82</v>
      </c>
      <c r="AY181" s="19" t="s">
        <v>138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9" t="s">
        <v>82</v>
      </c>
      <c r="BK181" s="203">
        <f>ROUND(I181*H181,2)</f>
        <v>0</v>
      </c>
      <c r="BL181" s="19" t="s">
        <v>144</v>
      </c>
      <c r="BM181" s="202" t="s">
        <v>1876</v>
      </c>
    </row>
    <row r="182" spans="1:65" s="2" customFormat="1" ht="21.75" customHeight="1">
      <c r="A182" s="36"/>
      <c r="B182" s="37"/>
      <c r="C182" s="190" t="s">
        <v>873</v>
      </c>
      <c r="D182" s="190" t="s">
        <v>140</v>
      </c>
      <c r="E182" s="191" t="s">
        <v>1877</v>
      </c>
      <c r="F182" s="192" t="s">
        <v>1878</v>
      </c>
      <c r="G182" s="193" t="s">
        <v>211</v>
      </c>
      <c r="H182" s="194">
        <v>2</v>
      </c>
      <c r="I182" s="195"/>
      <c r="J182" s="196">
        <f>ROUND(I182*H182,2)</f>
        <v>0</v>
      </c>
      <c r="K182" s="197"/>
      <c r="L182" s="41"/>
      <c r="M182" s="198" t="s">
        <v>19</v>
      </c>
      <c r="N182" s="199" t="s">
        <v>45</v>
      </c>
      <c r="O182" s="66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2" t="s">
        <v>144</v>
      </c>
      <c r="AT182" s="202" t="s">
        <v>140</v>
      </c>
      <c r="AU182" s="202" t="s">
        <v>82</v>
      </c>
      <c r="AY182" s="19" t="s">
        <v>138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9" t="s">
        <v>82</v>
      </c>
      <c r="BK182" s="203">
        <f>ROUND(I182*H182,2)</f>
        <v>0</v>
      </c>
      <c r="BL182" s="19" t="s">
        <v>144</v>
      </c>
      <c r="BM182" s="202" t="s">
        <v>1879</v>
      </c>
    </row>
    <row r="183" spans="1:65" s="12" customFormat="1" ht="25.9" customHeight="1">
      <c r="B183" s="174"/>
      <c r="C183" s="175"/>
      <c r="D183" s="176" t="s">
        <v>73</v>
      </c>
      <c r="E183" s="177" t="s">
        <v>173</v>
      </c>
      <c r="F183" s="177" t="s">
        <v>909</v>
      </c>
      <c r="G183" s="175"/>
      <c r="H183" s="175"/>
      <c r="I183" s="178"/>
      <c r="J183" s="179">
        <f>BK183</f>
        <v>0</v>
      </c>
      <c r="K183" s="175"/>
      <c r="L183" s="180"/>
      <c r="M183" s="181"/>
      <c r="N183" s="182"/>
      <c r="O183" s="182"/>
      <c r="P183" s="183">
        <f>P184</f>
        <v>0</v>
      </c>
      <c r="Q183" s="182"/>
      <c r="R183" s="183">
        <f>R184</f>
        <v>2.4000000000000003E-4</v>
      </c>
      <c r="S183" s="182"/>
      <c r="T183" s="184">
        <f>T184</f>
        <v>0</v>
      </c>
      <c r="AR183" s="185" t="s">
        <v>154</v>
      </c>
      <c r="AT183" s="186" t="s">
        <v>73</v>
      </c>
      <c r="AU183" s="186" t="s">
        <v>74</v>
      </c>
      <c r="AY183" s="185" t="s">
        <v>138</v>
      </c>
      <c r="BK183" s="187">
        <f>BK184</f>
        <v>0</v>
      </c>
    </row>
    <row r="184" spans="1:65" s="12" customFormat="1" ht="22.9" customHeight="1">
      <c r="B184" s="174"/>
      <c r="C184" s="175"/>
      <c r="D184" s="176" t="s">
        <v>73</v>
      </c>
      <c r="E184" s="188" t="s">
        <v>910</v>
      </c>
      <c r="F184" s="188" t="s">
        <v>911</v>
      </c>
      <c r="G184" s="175"/>
      <c r="H184" s="175"/>
      <c r="I184" s="178"/>
      <c r="J184" s="189">
        <f>BK184</f>
        <v>0</v>
      </c>
      <c r="K184" s="175"/>
      <c r="L184" s="180"/>
      <c r="M184" s="181"/>
      <c r="N184" s="182"/>
      <c r="O184" s="182"/>
      <c r="P184" s="183">
        <f>SUM(P185:P186)</f>
        <v>0</v>
      </c>
      <c r="Q184" s="182"/>
      <c r="R184" s="183">
        <f>SUM(R185:R186)</f>
        <v>2.4000000000000003E-4</v>
      </c>
      <c r="S184" s="182"/>
      <c r="T184" s="184">
        <f>SUM(T185:T186)</f>
        <v>0</v>
      </c>
      <c r="AR184" s="185" t="s">
        <v>154</v>
      </c>
      <c r="AT184" s="186" t="s">
        <v>73</v>
      </c>
      <c r="AU184" s="186" t="s">
        <v>82</v>
      </c>
      <c r="AY184" s="185" t="s">
        <v>138</v>
      </c>
      <c r="BK184" s="187">
        <f>SUM(BK185:BK186)</f>
        <v>0</v>
      </c>
    </row>
    <row r="185" spans="1:65" s="2" customFormat="1" ht="16.5" customHeight="1">
      <c r="A185" s="36"/>
      <c r="B185" s="37"/>
      <c r="C185" s="190" t="s">
        <v>879</v>
      </c>
      <c r="D185" s="190" t="s">
        <v>140</v>
      </c>
      <c r="E185" s="191" t="s">
        <v>1880</v>
      </c>
      <c r="F185" s="192" t="s">
        <v>1881</v>
      </c>
      <c r="G185" s="193" t="s">
        <v>239</v>
      </c>
      <c r="H185" s="194">
        <v>3</v>
      </c>
      <c r="I185" s="195"/>
      <c r="J185" s="196">
        <f>ROUND(I185*H185,2)</f>
        <v>0</v>
      </c>
      <c r="K185" s="197"/>
      <c r="L185" s="41"/>
      <c r="M185" s="198" t="s">
        <v>19</v>
      </c>
      <c r="N185" s="199" t="s">
        <v>45</v>
      </c>
      <c r="O185" s="66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2" t="s">
        <v>462</v>
      </c>
      <c r="AT185" s="202" t="s">
        <v>140</v>
      </c>
      <c r="AU185" s="202" t="s">
        <v>84</v>
      </c>
      <c r="AY185" s="19" t="s">
        <v>138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9" t="s">
        <v>82</v>
      </c>
      <c r="BK185" s="203">
        <f>ROUND(I185*H185,2)</f>
        <v>0</v>
      </c>
      <c r="BL185" s="19" t="s">
        <v>462</v>
      </c>
      <c r="BM185" s="202" t="s">
        <v>1882</v>
      </c>
    </row>
    <row r="186" spans="1:65" s="2" customFormat="1" ht="16.5" customHeight="1">
      <c r="A186" s="36"/>
      <c r="B186" s="37"/>
      <c r="C186" s="227" t="s">
        <v>883</v>
      </c>
      <c r="D186" s="227" t="s">
        <v>173</v>
      </c>
      <c r="E186" s="228" t="s">
        <v>1883</v>
      </c>
      <c r="F186" s="229" t="s">
        <v>1884</v>
      </c>
      <c r="G186" s="230" t="s">
        <v>239</v>
      </c>
      <c r="H186" s="231">
        <v>3</v>
      </c>
      <c r="I186" s="232"/>
      <c r="J186" s="233">
        <f>ROUND(I186*H186,2)</f>
        <v>0</v>
      </c>
      <c r="K186" s="234"/>
      <c r="L186" s="235"/>
      <c r="M186" s="271" t="s">
        <v>19</v>
      </c>
      <c r="N186" s="272" t="s">
        <v>45</v>
      </c>
      <c r="O186" s="255"/>
      <c r="P186" s="269">
        <f>O186*H186</f>
        <v>0</v>
      </c>
      <c r="Q186" s="269">
        <v>8.0000000000000007E-5</v>
      </c>
      <c r="R186" s="269">
        <f>Q186*H186</f>
        <v>2.4000000000000003E-4</v>
      </c>
      <c r="S186" s="269">
        <v>0</v>
      </c>
      <c r="T186" s="27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2" t="s">
        <v>678</v>
      </c>
      <c r="AT186" s="202" t="s">
        <v>173</v>
      </c>
      <c r="AU186" s="202" t="s">
        <v>84</v>
      </c>
      <c r="AY186" s="19" t="s">
        <v>138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9" t="s">
        <v>82</v>
      </c>
      <c r="BK186" s="203">
        <f>ROUND(I186*H186,2)</f>
        <v>0</v>
      </c>
      <c r="BL186" s="19" t="s">
        <v>678</v>
      </c>
      <c r="BM186" s="202" t="s">
        <v>1885</v>
      </c>
    </row>
    <row r="187" spans="1:65" s="2" customFormat="1" ht="6.95" customHeight="1">
      <c r="A187" s="36"/>
      <c r="B187" s="49"/>
      <c r="C187" s="50"/>
      <c r="D187" s="50"/>
      <c r="E187" s="50"/>
      <c r="F187" s="50"/>
      <c r="G187" s="50"/>
      <c r="H187" s="50"/>
      <c r="I187" s="138"/>
      <c r="J187" s="50"/>
      <c r="K187" s="50"/>
      <c r="L187" s="41"/>
      <c r="M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</row>
  </sheetData>
  <sheetProtection algorithmName="SHA-512" hashValue="bDq5b/VjkPYeVW7KqXqxg07M4WmUieEFJVsdfyjsdjEomr0RHwZueaaWHOteHU6xoGUWocb8fUJknMWr2Gq/Og==" saltValue="nq/mZPbkE6iZeHiU+LqBqSA4unOTmvZtlEcmd0tU9tkBfhosEOQYO+pULOdK6lhZtCRMCxQWYR5ogDD7NG8Hpg==" spinCount="100000" sheet="1" objects="1" scenarios="1" formatColumns="0" formatRows="0" autoFilter="0"/>
  <autoFilter ref="C86:K186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19" t="s">
        <v>99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84</v>
      </c>
    </row>
    <row r="4" spans="1:46" s="1" customFormat="1" ht="24.95" customHeight="1">
      <c r="B4" s="22"/>
      <c r="D4" s="107" t="s">
        <v>100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91" t="str">
        <f>'Rekapitulace stavby'!K6</f>
        <v>Votice ON - oprava</v>
      </c>
      <c r="F7" s="392"/>
      <c r="G7" s="392"/>
      <c r="H7" s="392"/>
      <c r="I7" s="103"/>
      <c r="L7" s="22"/>
    </row>
    <row r="8" spans="1:46" s="2" customFormat="1" ht="12" customHeight="1">
      <c r="A8" s="36"/>
      <c r="B8" s="41"/>
      <c r="C8" s="36"/>
      <c r="D8" s="109" t="s">
        <v>101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1886</v>
      </c>
      <c r="F9" s="394"/>
      <c r="G9" s="394"/>
      <c r="H9" s="394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20. 2. 2020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">
        <v>27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">
        <v>28</v>
      </c>
      <c r="F15" s="36"/>
      <c r="G15" s="36"/>
      <c r="H15" s="36"/>
      <c r="I15" s="113" t="s">
        <v>29</v>
      </c>
      <c r="J15" s="112" t="s">
        <v>30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31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3" t="s">
        <v>29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33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 xml:space="preserve"> </v>
      </c>
      <c r="F21" s="36"/>
      <c r="G21" s="36"/>
      <c r="H21" s="36"/>
      <c r="I21" s="113" t="s">
        <v>29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36</v>
      </c>
      <c r="E23" s="36"/>
      <c r="F23" s="36"/>
      <c r="G23" s="36"/>
      <c r="H23" s="36"/>
      <c r="I23" s="113" t="s">
        <v>26</v>
      </c>
      <c r="J23" s="112" t="s">
        <v>19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">
        <v>917</v>
      </c>
      <c r="F24" s="36"/>
      <c r="G24" s="36"/>
      <c r="H24" s="36"/>
      <c r="I24" s="113" t="s">
        <v>29</v>
      </c>
      <c r="J24" s="112" t="s">
        <v>19</v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38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97" t="s">
        <v>19</v>
      </c>
      <c r="F27" s="397"/>
      <c r="G27" s="397"/>
      <c r="H27" s="397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40</v>
      </c>
      <c r="E30" s="36"/>
      <c r="F30" s="36"/>
      <c r="G30" s="36"/>
      <c r="H30" s="36"/>
      <c r="I30" s="110"/>
      <c r="J30" s="122">
        <f>ROUND(J84,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42</v>
      </c>
      <c r="G32" s="36"/>
      <c r="H32" s="36"/>
      <c r="I32" s="124" t="s">
        <v>41</v>
      </c>
      <c r="J32" s="123" t="s">
        <v>43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44</v>
      </c>
      <c r="E33" s="109" t="s">
        <v>45</v>
      </c>
      <c r="F33" s="126">
        <f>ROUND((SUM(BE84:BE93)),  2)</f>
        <v>0</v>
      </c>
      <c r="G33" s="36"/>
      <c r="H33" s="36"/>
      <c r="I33" s="127">
        <v>0.21</v>
      </c>
      <c r="J33" s="126">
        <f>ROUND(((SUM(BE84:BE93))*I33),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46</v>
      </c>
      <c r="F34" s="126">
        <f>ROUND((SUM(BF84:BF93)),  2)</f>
        <v>0</v>
      </c>
      <c r="G34" s="36"/>
      <c r="H34" s="36"/>
      <c r="I34" s="127">
        <v>0.15</v>
      </c>
      <c r="J34" s="126">
        <f>ROUND(((SUM(BF84:BF93))*I34),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47</v>
      </c>
      <c r="F35" s="126">
        <f>ROUND((SUM(BG84:BG93)),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48</v>
      </c>
      <c r="F36" s="126">
        <f>ROUND((SUM(BH84:BH93)),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49</v>
      </c>
      <c r="F37" s="126">
        <f>ROUND((SUM(BI84:BI93)),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50</v>
      </c>
      <c r="E39" s="130"/>
      <c r="F39" s="130"/>
      <c r="G39" s="131" t="s">
        <v>51</v>
      </c>
      <c r="H39" s="132" t="s">
        <v>52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104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8" t="str">
        <f>E7</f>
        <v>Votice ON - oprava</v>
      </c>
      <c r="F48" s="399"/>
      <c r="G48" s="399"/>
      <c r="H48" s="399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1" t="str">
        <f>E9</f>
        <v>SO.06 - VRN</v>
      </c>
      <c r="F50" s="400"/>
      <c r="G50" s="400"/>
      <c r="H50" s="400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Votice</v>
      </c>
      <c r="G52" s="38"/>
      <c r="H52" s="38"/>
      <c r="I52" s="113" t="s">
        <v>23</v>
      </c>
      <c r="J52" s="61" t="str">
        <f>IF(J12="","",J12)</f>
        <v>20. 2. 2020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113" t="s">
        <v>33</v>
      </c>
      <c r="J54" s="34" t="str">
        <f>E21</f>
        <v xml:space="preserve"> 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113" t="s">
        <v>36</v>
      </c>
      <c r="J55" s="34" t="str">
        <f>E24</f>
        <v>L. Malý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105</v>
      </c>
      <c r="D57" s="143"/>
      <c r="E57" s="143"/>
      <c r="F57" s="143"/>
      <c r="G57" s="143"/>
      <c r="H57" s="143"/>
      <c r="I57" s="144"/>
      <c r="J57" s="145" t="s">
        <v>106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72</v>
      </c>
      <c r="D59" s="38"/>
      <c r="E59" s="38"/>
      <c r="F59" s="38"/>
      <c r="G59" s="38"/>
      <c r="H59" s="38"/>
      <c r="I59" s="110"/>
      <c r="J59" s="79">
        <f>J84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4.95" customHeight="1">
      <c r="B60" s="147"/>
      <c r="C60" s="148"/>
      <c r="D60" s="149" t="s">
        <v>1887</v>
      </c>
      <c r="E60" s="150"/>
      <c r="F60" s="150"/>
      <c r="G60" s="150"/>
      <c r="H60" s="150"/>
      <c r="I60" s="151"/>
      <c r="J60" s="152">
        <f>J85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1888</v>
      </c>
      <c r="E61" s="157"/>
      <c r="F61" s="157"/>
      <c r="G61" s="157"/>
      <c r="H61" s="157"/>
      <c r="I61" s="158"/>
      <c r="J61" s="159">
        <f>J86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1889</v>
      </c>
      <c r="E62" s="157"/>
      <c r="F62" s="157"/>
      <c r="G62" s="157"/>
      <c r="H62" s="157"/>
      <c r="I62" s="158"/>
      <c r="J62" s="159">
        <f>J88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1890</v>
      </c>
      <c r="E63" s="157"/>
      <c r="F63" s="157"/>
      <c r="G63" s="157"/>
      <c r="H63" s="157"/>
      <c r="I63" s="158"/>
      <c r="J63" s="159">
        <f>J90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1891</v>
      </c>
      <c r="E64" s="157"/>
      <c r="F64" s="157"/>
      <c r="G64" s="157"/>
      <c r="H64" s="157"/>
      <c r="I64" s="158"/>
      <c r="J64" s="159">
        <f>J92</f>
        <v>0</v>
      </c>
      <c r="K64" s="155"/>
      <c r="L64" s="160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110"/>
      <c r="J65" s="38"/>
      <c r="K65" s="38"/>
      <c r="L65" s="11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138"/>
      <c r="J66" s="50"/>
      <c r="K66" s="50"/>
      <c r="L66" s="111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141"/>
      <c r="J70" s="52"/>
      <c r="K70" s="52"/>
      <c r="L70" s="11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123</v>
      </c>
      <c r="D71" s="38"/>
      <c r="E71" s="38"/>
      <c r="F71" s="38"/>
      <c r="G71" s="38"/>
      <c r="H71" s="38"/>
      <c r="I71" s="110"/>
      <c r="J71" s="38"/>
      <c r="K71" s="38"/>
      <c r="L71" s="11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110"/>
      <c r="J72" s="38"/>
      <c r="K72" s="38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98" t="str">
        <f>E7</f>
        <v>Votice ON - oprava</v>
      </c>
      <c r="F74" s="399"/>
      <c r="G74" s="399"/>
      <c r="H74" s="399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101</v>
      </c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51" t="str">
        <f>E9</f>
        <v>SO.06 - VRN</v>
      </c>
      <c r="F76" s="400"/>
      <c r="G76" s="400"/>
      <c r="H76" s="400"/>
      <c r="I76" s="110"/>
      <c r="J76" s="38"/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110"/>
      <c r="J77" s="38"/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>Votice</v>
      </c>
      <c r="G78" s="38"/>
      <c r="H78" s="38"/>
      <c r="I78" s="113" t="s">
        <v>23</v>
      </c>
      <c r="J78" s="61" t="str">
        <f>IF(J12="","",J12)</f>
        <v>20. 2. 2020</v>
      </c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110"/>
      <c r="J79" s="38"/>
      <c r="K79" s="38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25</v>
      </c>
      <c r="D80" s="38"/>
      <c r="E80" s="38"/>
      <c r="F80" s="29" t="str">
        <f>E15</f>
        <v>Správa železnic, státní organizace</v>
      </c>
      <c r="G80" s="38"/>
      <c r="H80" s="38"/>
      <c r="I80" s="113" t="s">
        <v>33</v>
      </c>
      <c r="J80" s="34" t="str">
        <f>E21</f>
        <v xml:space="preserve"> </v>
      </c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31</v>
      </c>
      <c r="D81" s="38"/>
      <c r="E81" s="38"/>
      <c r="F81" s="29" t="str">
        <f>IF(E18="","",E18)</f>
        <v>Vyplň údaj</v>
      </c>
      <c r="G81" s="38"/>
      <c r="H81" s="38"/>
      <c r="I81" s="113" t="s">
        <v>36</v>
      </c>
      <c r="J81" s="34" t="str">
        <f>E24</f>
        <v>L. Malý</v>
      </c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61"/>
      <c r="B83" s="162"/>
      <c r="C83" s="163" t="s">
        <v>124</v>
      </c>
      <c r="D83" s="164" t="s">
        <v>59</v>
      </c>
      <c r="E83" s="164" t="s">
        <v>55</v>
      </c>
      <c r="F83" s="164" t="s">
        <v>56</v>
      </c>
      <c r="G83" s="164" t="s">
        <v>125</v>
      </c>
      <c r="H83" s="164" t="s">
        <v>126</v>
      </c>
      <c r="I83" s="165" t="s">
        <v>127</v>
      </c>
      <c r="J83" s="166" t="s">
        <v>106</v>
      </c>
      <c r="K83" s="167" t="s">
        <v>128</v>
      </c>
      <c r="L83" s="168"/>
      <c r="M83" s="70" t="s">
        <v>19</v>
      </c>
      <c r="N83" s="71" t="s">
        <v>44</v>
      </c>
      <c r="O83" s="71" t="s">
        <v>129</v>
      </c>
      <c r="P83" s="71" t="s">
        <v>130</v>
      </c>
      <c r="Q83" s="71" t="s">
        <v>131</v>
      </c>
      <c r="R83" s="71" t="s">
        <v>132</v>
      </c>
      <c r="S83" s="71" t="s">
        <v>133</v>
      </c>
      <c r="T83" s="72" t="s">
        <v>134</v>
      </c>
      <c r="U83" s="161"/>
      <c r="V83" s="161"/>
      <c r="W83" s="161"/>
      <c r="X83" s="161"/>
      <c r="Y83" s="161"/>
      <c r="Z83" s="161"/>
      <c r="AA83" s="161"/>
      <c r="AB83" s="161"/>
      <c r="AC83" s="161"/>
      <c r="AD83" s="161"/>
      <c r="AE83" s="161"/>
    </row>
    <row r="84" spans="1:65" s="2" customFormat="1" ht="22.9" customHeight="1">
      <c r="A84" s="36"/>
      <c r="B84" s="37"/>
      <c r="C84" s="77" t="s">
        <v>135</v>
      </c>
      <c r="D84" s="38"/>
      <c r="E84" s="38"/>
      <c r="F84" s="38"/>
      <c r="G84" s="38"/>
      <c r="H84" s="38"/>
      <c r="I84" s="110"/>
      <c r="J84" s="169">
        <f>BK84</f>
        <v>0</v>
      </c>
      <c r="K84" s="38"/>
      <c r="L84" s="41"/>
      <c r="M84" s="73"/>
      <c r="N84" s="170"/>
      <c r="O84" s="74"/>
      <c r="P84" s="171">
        <f>P85</f>
        <v>0</v>
      </c>
      <c r="Q84" s="74"/>
      <c r="R84" s="171">
        <f>R85</f>
        <v>0</v>
      </c>
      <c r="S84" s="74"/>
      <c r="T84" s="172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73</v>
      </c>
      <c r="AU84" s="19" t="s">
        <v>107</v>
      </c>
      <c r="BK84" s="173">
        <f>BK85</f>
        <v>0</v>
      </c>
    </row>
    <row r="85" spans="1:65" s="12" customFormat="1" ht="25.9" customHeight="1">
      <c r="B85" s="174"/>
      <c r="C85" s="175"/>
      <c r="D85" s="176" t="s">
        <v>73</v>
      </c>
      <c r="E85" s="177" t="s">
        <v>98</v>
      </c>
      <c r="F85" s="177" t="s">
        <v>1892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P86+P88+P90+P92</f>
        <v>0</v>
      </c>
      <c r="Q85" s="182"/>
      <c r="R85" s="183">
        <f>R86+R88+R90+R92</f>
        <v>0</v>
      </c>
      <c r="S85" s="182"/>
      <c r="T85" s="184">
        <f>T86+T88+T90+T92</f>
        <v>0</v>
      </c>
      <c r="AR85" s="185" t="s">
        <v>160</v>
      </c>
      <c r="AT85" s="186" t="s">
        <v>73</v>
      </c>
      <c r="AU85" s="186" t="s">
        <v>74</v>
      </c>
      <c r="AY85" s="185" t="s">
        <v>138</v>
      </c>
      <c r="BK85" s="187">
        <f>BK86+BK88+BK90+BK92</f>
        <v>0</v>
      </c>
    </row>
    <row r="86" spans="1:65" s="12" customFormat="1" ht="22.9" customHeight="1">
      <c r="B86" s="174"/>
      <c r="C86" s="175"/>
      <c r="D86" s="176" t="s">
        <v>73</v>
      </c>
      <c r="E86" s="188" t="s">
        <v>1893</v>
      </c>
      <c r="F86" s="188" t="s">
        <v>1894</v>
      </c>
      <c r="G86" s="175"/>
      <c r="H86" s="175"/>
      <c r="I86" s="178"/>
      <c r="J86" s="189">
        <f>BK86</f>
        <v>0</v>
      </c>
      <c r="K86" s="175"/>
      <c r="L86" s="180"/>
      <c r="M86" s="181"/>
      <c r="N86" s="182"/>
      <c r="O86" s="182"/>
      <c r="P86" s="183">
        <f>P87</f>
        <v>0</v>
      </c>
      <c r="Q86" s="182"/>
      <c r="R86" s="183">
        <f>R87</f>
        <v>0</v>
      </c>
      <c r="S86" s="182"/>
      <c r="T86" s="184">
        <f>T87</f>
        <v>0</v>
      </c>
      <c r="AR86" s="185" t="s">
        <v>160</v>
      </c>
      <c r="AT86" s="186" t="s">
        <v>73</v>
      </c>
      <c r="AU86" s="186" t="s">
        <v>82</v>
      </c>
      <c r="AY86" s="185" t="s">
        <v>138</v>
      </c>
      <c r="BK86" s="187">
        <f>BK87</f>
        <v>0</v>
      </c>
    </row>
    <row r="87" spans="1:65" s="2" customFormat="1" ht="16.5" customHeight="1">
      <c r="A87" s="36"/>
      <c r="B87" s="37"/>
      <c r="C87" s="190" t="s">
        <v>82</v>
      </c>
      <c r="D87" s="190" t="s">
        <v>140</v>
      </c>
      <c r="E87" s="191" t="s">
        <v>1895</v>
      </c>
      <c r="F87" s="192" t="s">
        <v>1894</v>
      </c>
      <c r="G87" s="193" t="s">
        <v>1896</v>
      </c>
      <c r="H87" s="194">
        <v>1</v>
      </c>
      <c r="I87" s="195"/>
      <c r="J87" s="196">
        <f>ROUND(I87*H87,2)</f>
        <v>0</v>
      </c>
      <c r="K87" s="197"/>
      <c r="L87" s="41"/>
      <c r="M87" s="198" t="s">
        <v>19</v>
      </c>
      <c r="N87" s="199" t="s">
        <v>45</v>
      </c>
      <c r="O87" s="66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2" t="s">
        <v>1897</v>
      </c>
      <c r="AT87" s="202" t="s">
        <v>140</v>
      </c>
      <c r="AU87" s="202" t="s">
        <v>84</v>
      </c>
      <c r="AY87" s="19" t="s">
        <v>138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19" t="s">
        <v>82</v>
      </c>
      <c r="BK87" s="203">
        <f>ROUND(I87*H87,2)</f>
        <v>0</v>
      </c>
      <c r="BL87" s="19" t="s">
        <v>1897</v>
      </c>
      <c r="BM87" s="202" t="s">
        <v>1898</v>
      </c>
    </row>
    <row r="88" spans="1:65" s="12" customFormat="1" ht="22.9" customHeight="1">
      <c r="B88" s="174"/>
      <c r="C88" s="175"/>
      <c r="D88" s="176" t="s">
        <v>73</v>
      </c>
      <c r="E88" s="188" t="s">
        <v>1899</v>
      </c>
      <c r="F88" s="188" t="s">
        <v>1900</v>
      </c>
      <c r="G88" s="175"/>
      <c r="H88" s="175"/>
      <c r="I88" s="178"/>
      <c r="J88" s="189">
        <f>BK88</f>
        <v>0</v>
      </c>
      <c r="K88" s="175"/>
      <c r="L88" s="180"/>
      <c r="M88" s="181"/>
      <c r="N88" s="182"/>
      <c r="O88" s="182"/>
      <c r="P88" s="183">
        <f>P89</f>
        <v>0</v>
      </c>
      <c r="Q88" s="182"/>
      <c r="R88" s="183">
        <f>R89</f>
        <v>0</v>
      </c>
      <c r="S88" s="182"/>
      <c r="T88" s="184">
        <f>T89</f>
        <v>0</v>
      </c>
      <c r="AR88" s="185" t="s">
        <v>160</v>
      </c>
      <c r="AT88" s="186" t="s">
        <v>73</v>
      </c>
      <c r="AU88" s="186" t="s">
        <v>82</v>
      </c>
      <c r="AY88" s="185" t="s">
        <v>138</v>
      </c>
      <c r="BK88" s="187">
        <f>BK89</f>
        <v>0</v>
      </c>
    </row>
    <row r="89" spans="1:65" s="2" customFormat="1" ht="16.5" customHeight="1">
      <c r="A89" s="36"/>
      <c r="B89" s="37"/>
      <c r="C89" s="190" t="s">
        <v>84</v>
      </c>
      <c r="D89" s="190" t="s">
        <v>140</v>
      </c>
      <c r="E89" s="191" t="s">
        <v>1901</v>
      </c>
      <c r="F89" s="192" t="s">
        <v>1900</v>
      </c>
      <c r="G89" s="193" t="s">
        <v>1896</v>
      </c>
      <c r="H89" s="194">
        <v>1</v>
      </c>
      <c r="I89" s="195"/>
      <c r="J89" s="196">
        <f>ROUND(I89*H89,2)</f>
        <v>0</v>
      </c>
      <c r="K89" s="197"/>
      <c r="L89" s="41"/>
      <c r="M89" s="198" t="s">
        <v>19</v>
      </c>
      <c r="N89" s="199" t="s">
        <v>45</v>
      </c>
      <c r="O89" s="66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2" t="s">
        <v>1897</v>
      </c>
      <c r="AT89" s="202" t="s">
        <v>140</v>
      </c>
      <c r="AU89" s="202" t="s">
        <v>84</v>
      </c>
      <c r="AY89" s="19" t="s">
        <v>138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9" t="s">
        <v>82</v>
      </c>
      <c r="BK89" s="203">
        <f>ROUND(I89*H89,2)</f>
        <v>0</v>
      </c>
      <c r="BL89" s="19" t="s">
        <v>1897</v>
      </c>
      <c r="BM89" s="202" t="s">
        <v>1902</v>
      </c>
    </row>
    <row r="90" spans="1:65" s="12" customFormat="1" ht="22.9" customHeight="1">
      <c r="B90" s="174"/>
      <c r="C90" s="175"/>
      <c r="D90" s="176" t="s">
        <v>73</v>
      </c>
      <c r="E90" s="188" t="s">
        <v>1903</v>
      </c>
      <c r="F90" s="188" t="s">
        <v>1904</v>
      </c>
      <c r="G90" s="175"/>
      <c r="H90" s="175"/>
      <c r="I90" s="178"/>
      <c r="J90" s="189">
        <f>BK90</f>
        <v>0</v>
      </c>
      <c r="K90" s="175"/>
      <c r="L90" s="180"/>
      <c r="M90" s="181"/>
      <c r="N90" s="182"/>
      <c r="O90" s="182"/>
      <c r="P90" s="183">
        <f>P91</f>
        <v>0</v>
      </c>
      <c r="Q90" s="182"/>
      <c r="R90" s="183">
        <f>R91</f>
        <v>0</v>
      </c>
      <c r="S90" s="182"/>
      <c r="T90" s="184">
        <f>T91</f>
        <v>0</v>
      </c>
      <c r="AR90" s="185" t="s">
        <v>160</v>
      </c>
      <c r="AT90" s="186" t="s">
        <v>73</v>
      </c>
      <c r="AU90" s="186" t="s">
        <v>82</v>
      </c>
      <c r="AY90" s="185" t="s">
        <v>138</v>
      </c>
      <c r="BK90" s="187">
        <f>BK91</f>
        <v>0</v>
      </c>
    </row>
    <row r="91" spans="1:65" s="2" customFormat="1" ht="16.5" customHeight="1">
      <c r="A91" s="36"/>
      <c r="B91" s="37"/>
      <c r="C91" s="190" t="s">
        <v>154</v>
      </c>
      <c r="D91" s="190" t="s">
        <v>140</v>
      </c>
      <c r="E91" s="191" t="s">
        <v>1905</v>
      </c>
      <c r="F91" s="192" t="s">
        <v>1904</v>
      </c>
      <c r="G91" s="193" t="s">
        <v>1896</v>
      </c>
      <c r="H91" s="194">
        <v>1</v>
      </c>
      <c r="I91" s="195"/>
      <c r="J91" s="196">
        <f>ROUND(I91*H91,2)</f>
        <v>0</v>
      </c>
      <c r="K91" s="197"/>
      <c r="L91" s="41"/>
      <c r="M91" s="198" t="s">
        <v>19</v>
      </c>
      <c r="N91" s="199" t="s">
        <v>45</v>
      </c>
      <c r="O91" s="66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2" t="s">
        <v>1897</v>
      </c>
      <c r="AT91" s="202" t="s">
        <v>140</v>
      </c>
      <c r="AU91" s="202" t="s">
        <v>84</v>
      </c>
      <c r="AY91" s="19" t="s">
        <v>138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9" t="s">
        <v>82</v>
      </c>
      <c r="BK91" s="203">
        <f>ROUND(I91*H91,2)</f>
        <v>0</v>
      </c>
      <c r="BL91" s="19" t="s">
        <v>1897</v>
      </c>
      <c r="BM91" s="202" t="s">
        <v>1906</v>
      </c>
    </row>
    <row r="92" spans="1:65" s="12" customFormat="1" ht="22.9" customHeight="1">
      <c r="B92" s="174"/>
      <c r="C92" s="175"/>
      <c r="D92" s="176" t="s">
        <v>73</v>
      </c>
      <c r="E92" s="188" t="s">
        <v>1907</v>
      </c>
      <c r="F92" s="188" t="s">
        <v>1844</v>
      </c>
      <c r="G92" s="175"/>
      <c r="H92" s="175"/>
      <c r="I92" s="178"/>
      <c r="J92" s="189">
        <f>BK92</f>
        <v>0</v>
      </c>
      <c r="K92" s="175"/>
      <c r="L92" s="180"/>
      <c r="M92" s="181"/>
      <c r="N92" s="182"/>
      <c r="O92" s="182"/>
      <c r="P92" s="183">
        <f>P93</f>
        <v>0</v>
      </c>
      <c r="Q92" s="182"/>
      <c r="R92" s="183">
        <f>R93</f>
        <v>0</v>
      </c>
      <c r="S92" s="182"/>
      <c r="T92" s="184">
        <f>T93</f>
        <v>0</v>
      </c>
      <c r="AR92" s="185" t="s">
        <v>160</v>
      </c>
      <c r="AT92" s="186" t="s">
        <v>73</v>
      </c>
      <c r="AU92" s="186" t="s">
        <v>82</v>
      </c>
      <c r="AY92" s="185" t="s">
        <v>138</v>
      </c>
      <c r="BK92" s="187">
        <f>BK93</f>
        <v>0</v>
      </c>
    </row>
    <row r="93" spans="1:65" s="2" customFormat="1" ht="16.5" customHeight="1">
      <c r="A93" s="36"/>
      <c r="B93" s="37"/>
      <c r="C93" s="190" t="s">
        <v>144</v>
      </c>
      <c r="D93" s="190" t="s">
        <v>140</v>
      </c>
      <c r="E93" s="191" t="s">
        <v>1908</v>
      </c>
      <c r="F93" s="192" t="s">
        <v>1844</v>
      </c>
      <c r="G93" s="193" t="s">
        <v>1896</v>
      </c>
      <c r="H93" s="194">
        <v>1</v>
      </c>
      <c r="I93" s="195"/>
      <c r="J93" s="196">
        <f>ROUND(I93*H93,2)</f>
        <v>0</v>
      </c>
      <c r="K93" s="197"/>
      <c r="L93" s="41"/>
      <c r="M93" s="267" t="s">
        <v>19</v>
      </c>
      <c r="N93" s="268" t="s">
        <v>45</v>
      </c>
      <c r="O93" s="255"/>
      <c r="P93" s="269">
        <f>O93*H93</f>
        <v>0</v>
      </c>
      <c r="Q93" s="269">
        <v>0</v>
      </c>
      <c r="R93" s="269">
        <f>Q93*H93</f>
        <v>0</v>
      </c>
      <c r="S93" s="269">
        <v>0</v>
      </c>
      <c r="T93" s="27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2" t="s">
        <v>1897</v>
      </c>
      <c r="AT93" s="202" t="s">
        <v>140</v>
      </c>
      <c r="AU93" s="202" t="s">
        <v>84</v>
      </c>
      <c r="AY93" s="19" t="s">
        <v>138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9" t="s">
        <v>82</v>
      </c>
      <c r="BK93" s="203">
        <f>ROUND(I93*H93,2)</f>
        <v>0</v>
      </c>
      <c r="BL93" s="19" t="s">
        <v>1897</v>
      </c>
      <c r="BM93" s="202" t="s">
        <v>1909</v>
      </c>
    </row>
    <row r="94" spans="1:65" s="2" customFormat="1" ht="6.95" customHeight="1">
      <c r="A94" s="36"/>
      <c r="B94" s="49"/>
      <c r="C94" s="50"/>
      <c r="D94" s="50"/>
      <c r="E94" s="50"/>
      <c r="F94" s="50"/>
      <c r="G94" s="50"/>
      <c r="H94" s="50"/>
      <c r="I94" s="138"/>
      <c r="J94" s="50"/>
      <c r="K94" s="50"/>
      <c r="L94" s="41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algorithmName="SHA-512" hashValue="K6dqx/UYWCDmbb0u+FJL8WvMADE8hDXoGr0OdwkZqHOeGTX4M+KluEqfeolv/xJtgGrxlicRSKnx5+4PL/cadQ==" saltValue="NMCqSDHNVAuBUig4atdCjz0Posqzwy0ubMVmbK1TCEbUAz0pYw2kTkwvEZbPv7wZ5jxhW0aQGA8Bn4UpY6EPLQ==" spinCount="100000" sheet="1" objects="1" scenarios="1" formatColumns="0" formatRows="0" autoFilter="0"/>
  <autoFilter ref="C83:K9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25"/>
  <cols>
    <col min="1" max="1" width="8.33203125" style="273" customWidth="1"/>
    <col min="2" max="2" width="1.6640625" style="273" customWidth="1"/>
    <col min="3" max="4" width="5" style="273" customWidth="1"/>
    <col min="5" max="5" width="11.6640625" style="273" customWidth="1"/>
    <col min="6" max="6" width="9.1640625" style="273" customWidth="1"/>
    <col min="7" max="7" width="5" style="273" customWidth="1"/>
    <col min="8" max="8" width="77.83203125" style="273" customWidth="1"/>
    <col min="9" max="10" width="20" style="273" customWidth="1"/>
    <col min="11" max="11" width="1.6640625" style="273" customWidth="1"/>
  </cols>
  <sheetData>
    <row r="1" spans="2:11" s="1" customFormat="1" ht="37.5" customHeight="1"/>
    <row r="2" spans="2:11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pans="2:11" s="17" customFormat="1" ht="45" customHeight="1">
      <c r="B3" s="277"/>
      <c r="C3" s="402" t="s">
        <v>1910</v>
      </c>
      <c r="D3" s="402"/>
      <c r="E3" s="402"/>
      <c r="F3" s="402"/>
      <c r="G3" s="402"/>
      <c r="H3" s="402"/>
      <c r="I3" s="402"/>
      <c r="J3" s="402"/>
      <c r="K3" s="278"/>
    </row>
    <row r="4" spans="2:11" s="1" customFormat="1" ht="25.5" customHeight="1">
      <c r="B4" s="279"/>
      <c r="C4" s="407" t="s">
        <v>1911</v>
      </c>
      <c r="D4" s="407"/>
      <c r="E4" s="407"/>
      <c r="F4" s="407"/>
      <c r="G4" s="407"/>
      <c r="H4" s="407"/>
      <c r="I4" s="407"/>
      <c r="J4" s="407"/>
      <c r="K4" s="280"/>
    </row>
    <row r="5" spans="2:11" s="1" customFormat="1" ht="5.25" customHeight="1">
      <c r="B5" s="279"/>
      <c r="C5" s="281"/>
      <c r="D5" s="281"/>
      <c r="E5" s="281"/>
      <c r="F5" s="281"/>
      <c r="G5" s="281"/>
      <c r="H5" s="281"/>
      <c r="I5" s="281"/>
      <c r="J5" s="281"/>
      <c r="K5" s="280"/>
    </row>
    <row r="6" spans="2:11" s="1" customFormat="1" ht="15" customHeight="1">
      <c r="B6" s="279"/>
      <c r="C6" s="406" t="s">
        <v>1912</v>
      </c>
      <c r="D6" s="406"/>
      <c r="E6" s="406"/>
      <c r="F6" s="406"/>
      <c r="G6" s="406"/>
      <c r="H6" s="406"/>
      <c r="I6" s="406"/>
      <c r="J6" s="406"/>
      <c r="K6" s="280"/>
    </row>
    <row r="7" spans="2:11" s="1" customFormat="1" ht="15" customHeight="1">
      <c r="B7" s="283"/>
      <c r="C7" s="406" t="s">
        <v>1913</v>
      </c>
      <c r="D7" s="406"/>
      <c r="E7" s="406"/>
      <c r="F7" s="406"/>
      <c r="G7" s="406"/>
      <c r="H7" s="406"/>
      <c r="I7" s="406"/>
      <c r="J7" s="406"/>
      <c r="K7" s="280"/>
    </row>
    <row r="8" spans="2:11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pans="2:11" s="1" customFormat="1" ht="15" customHeight="1">
      <c r="B9" s="283"/>
      <c r="C9" s="406" t="s">
        <v>1914</v>
      </c>
      <c r="D9" s="406"/>
      <c r="E9" s="406"/>
      <c r="F9" s="406"/>
      <c r="G9" s="406"/>
      <c r="H9" s="406"/>
      <c r="I9" s="406"/>
      <c r="J9" s="406"/>
      <c r="K9" s="280"/>
    </row>
    <row r="10" spans="2:11" s="1" customFormat="1" ht="15" customHeight="1">
      <c r="B10" s="283"/>
      <c r="C10" s="282"/>
      <c r="D10" s="406" t="s">
        <v>1915</v>
      </c>
      <c r="E10" s="406"/>
      <c r="F10" s="406"/>
      <c r="G10" s="406"/>
      <c r="H10" s="406"/>
      <c r="I10" s="406"/>
      <c r="J10" s="406"/>
      <c r="K10" s="280"/>
    </row>
    <row r="11" spans="2:11" s="1" customFormat="1" ht="15" customHeight="1">
      <c r="B11" s="283"/>
      <c r="C11" s="284"/>
      <c r="D11" s="406" t="s">
        <v>1916</v>
      </c>
      <c r="E11" s="406"/>
      <c r="F11" s="406"/>
      <c r="G11" s="406"/>
      <c r="H11" s="406"/>
      <c r="I11" s="406"/>
      <c r="J11" s="406"/>
      <c r="K11" s="280"/>
    </row>
    <row r="12" spans="2:11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pans="2:11" s="1" customFormat="1" ht="15" customHeight="1">
      <c r="B13" s="283"/>
      <c r="C13" s="284"/>
      <c r="D13" s="285" t="s">
        <v>1917</v>
      </c>
      <c r="E13" s="282"/>
      <c r="F13" s="282"/>
      <c r="G13" s="282"/>
      <c r="H13" s="282"/>
      <c r="I13" s="282"/>
      <c r="J13" s="282"/>
      <c r="K13" s="280"/>
    </row>
    <row r="14" spans="2:11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pans="2:11" s="1" customFormat="1" ht="15" customHeight="1">
      <c r="B15" s="283"/>
      <c r="C15" s="284"/>
      <c r="D15" s="406" t="s">
        <v>1918</v>
      </c>
      <c r="E15" s="406"/>
      <c r="F15" s="406"/>
      <c r="G15" s="406"/>
      <c r="H15" s="406"/>
      <c r="I15" s="406"/>
      <c r="J15" s="406"/>
      <c r="K15" s="280"/>
    </row>
    <row r="16" spans="2:11" s="1" customFormat="1" ht="15" customHeight="1">
      <c r="B16" s="283"/>
      <c r="C16" s="284"/>
      <c r="D16" s="406" t="s">
        <v>1919</v>
      </c>
      <c r="E16" s="406"/>
      <c r="F16" s="406"/>
      <c r="G16" s="406"/>
      <c r="H16" s="406"/>
      <c r="I16" s="406"/>
      <c r="J16" s="406"/>
      <c r="K16" s="280"/>
    </row>
    <row r="17" spans="2:11" s="1" customFormat="1" ht="15" customHeight="1">
      <c r="B17" s="283"/>
      <c r="C17" s="284"/>
      <c r="D17" s="406" t="s">
        <v>1920</v>
      </c>
      <c r="E17" s="406"/>
      <c r="F17" s="406"/>
      <c r="G17" s="406"/>
      <c r="H17" s="406"/>
      <c r="I17" s="406"/>
      <c r="J17" s="406"/>
      <c r="K17" s="280"/>
    </row>
    <row r="18" spans="2:11" s="1" customFormat="1" ht="15" customHeight="1">
      <c r="B18" s="283"/>
      <c r="C18" s="284"/>
      <c r="D18" s="284"/>
      <c r="E18" s="286" t="s">
        <v>81</v>
      </c>
      <c r="F18" s="406" t="s">
        <v>1921</v>
      </c>
      <c r="G18" s="406"/>
      <c r="H18" s="406"/>
      <c r="I18" s="406"/>
      <c r="J18" s="406"/>
      <c r="K18" s="280"/>
    </row>
    <row r="19" spans="2:11" s="1" customFormat="1" ht="15" customHeight="1">
      <c r="B19" s="283"/>
      <c r="C19" s="284"/>
      <c r="D19" s="284"/>
      <c r="E19" s="286" t="s">
        <v>1922</v>
      </c>
      <c r="F19" s="406" t="s">
        <v>1923</v>
      </c>
      <c r="G19" s="406"/>
      <c r="H19" s="406"/>
      <c r="I19" s="406"/>
      <c r="J19" s="406"/>
      <c r="K19" s="280"/>
    </row>
    <row r="20" spans="2:11" s="1" customFormat="1" ht="15" customHeight="1">
      <c r="B20" s="283"/>
      <c r="C20" s="284"/>
      <c r="D20" s="284"/>
      <c r="E20" s="286" t="s">
        <v>1924</v>
      </c>
      <c r="F20" s="406" t="s">
        <v>1925</v>
      </c>
      <c r="G20" s="406"/>
      <c r="H20" s="406"/>
      <c r="I20" s="406"/>
      <c r="J20" s="406"/>
      <c r="K20" s="280"/>
    </row>
    <row r="21" spans="2:11" s="1" customFormat="1" ht="15" customHeight="1">
      <c r="B21" s="283"/>
      <c r="C21" s="284"/>
      <c r="D21" s="284"/>
      <c r="E21" s="286" t="s">
        <v>1926</v>
      </c>
      <c r="F21" s="406" t="s">
        <v>1927</v>
      </c>
      <c r="G21" s="406"/>
      <c r="H21" s="406"/>
      <c r="I21" s="406"/>
      <c r="J21" s="406"/>
      <c r="K21" s="280"/>
    </row>
    <row r="22" spans="2:11" s="1" customFormat="1" ht="15" customHeight="1">
      <c r="B22" s="283"/>
      <c r="C22" s="284"/>
      <c r="D22" s="284"/>
      <c r="E22" s="286" t="s">
        <v>1928</v>
      </c>
      <c r="F22" s="406" t="s">
        <v>1929</v>
      </c>
      <c r="G22" s="406"/>
      <c r="H22" s="406"/>
      <c r="I22" s="406"/>
      <c r="J22" s="406"/>
      <c r="K22" s="280"/>
    </row>
    <row r="23" spans="2:11" s="1" customFormat="1" ht="15" customHeight="1">
      <c r="B23" s="283"/>
      <c r="C23" s="284"/>
      <c r="D23" s="284"/>
      <c r="E23" s="286" t="s">
        <v>1930</v>
      </c>
      <c r="F23" s="406" t="s">
        <v>1931</v>
      </c>
      <c r="G23" s="406"/>
      <c r="H23" s="406"/>
      <c r="I23" s="406"/>
      <c r="J23" s="406"/>
      <c r="K23" s="280"/>
    </row>
    <row r="24" spans="2:11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pans="2:11" s="1" customFormat="1" ht="15" customHeight="1">
      <c r="B25" s="283"/>
      <c r="C25" s="406" t="s">
        <v>1932</v>
      </c>
      <c r="D25" s="406"/>
      <c r="E25" s="406"/>
      <c r="F25" s="406"/>
      <c r="G25" s="406"/>
      <c r="H25" s="406"/>
      <c r="I25" s="406"/>
      <c r="J25" s="406"/>
      <c r="K25" s="280"/>
    </row>
    <row r="26" spans="2:11" s="1" customFormat="1" ht="15" customHeight="1">
      <c r="B26" s="283"/>
      <c r="C26" s="406" t="s">
        <v>1933</v>
      </c>
      <c r="D26" s="406"/>
      <c r="E26" s="406"/>
      <c r="F26" s="406"/>
      <c r="G26" s="406"/>
      <c r="H26" s="406"/>
      <c r="I26" s="406"/>
      <c r="J26" s="406"/>
      <c r="K26" s="280"/>
    </row>
    <row r="27" spans="2:11" s="1" customFormat="1" ht="15" customHeight="1">
      <c r="B27" s="283"/>
      <c r="C27" s="282"/>
      <c r="D27" s="406" t="s">
        <v>1934</v>
      </c>
      <c r="E27" s="406"/>
      <c r="F27" s="406"/>
      <c r="G27" s="406"/>
      <c r="H27" s="406"/>
      <c r="I27" s="406"/>
      <c r="J27" s="406"/>
      <c r="K27" s="280"/>
    </row>
    <row r="28" spans="2:11" s="1" customFormat="1" ht="15" customHeight="1">
      <c r="B28" s="283"/>
      <c r="C28" s="284"/>
      <c r="D28" s="406" t="s">
        <v>1935</v>
      </c>
      <c r="E28" s="406"/>
      <c r="F28" s="406"/>
      <c r="G28" s="406"/>
      <c r="H28" s="406"/>
      <c r="I28" s="406"/>
      <c r="J28" s="406"/>
      <c r="K28" s="280"/>
    </row>
    <row r="29" spans="2:11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pans="2:11" s="1" customFormat="1" ht="15" customHeight="1">
      <c r="B30" s="283"/>
      <c r="C30" s="284"/>
      <c r="D30" s="406" t="s">
        <v>1936</v>
      </c>
      <c r="E30" s="406"/>
      <c r="F30" s="406"/>
      <c r="G30" s="406"/>
      <c r="H30" s="406"/>
      <c r="I30" s="406"/>
      <c r="J30" s="406"/>
      <c r="K30" s="280"/>
    </row>
    <row r="31" spans="2:11" s="1" customFormat="1" ht="15" customHeight="1">
      <c r="B31" s="283"/>
      <c r="C31" s="284"/>
      <c r="D31" s="406" t="s">
        <v>1937</v>
      </c>
      <c r="E31" s="406"/>
      <c r="F31" s="406"/>
      <c r="G31" s="406"/>
      <c r="H31" s="406"/>
      <c r="I31" s="406"/>
      <c r="J31" s="406"/>
      <c r="K31" s="280"/>
    </row>
    <row r="32" spans="2:11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pans="2:11" s="1" customFormat="1" ht="15" customHeight="1">
      <c r="B33" s="283"/>
      <c r="C33" s="284"/>
      <c r="D33" s="406" t="s">
        <v>1938</v>
      </c>
      <c r="E33" s="406"/>
      <c r="F33" s="406"/>
      <c r="G33" s="406"/>
      <c r="H33" s="406"/>
      <c r="I33" s="406"/>
      <c r="J33" s="406"/>
      <c r="K33" s="280"/>
    </row>
    <row r="34" spans="2:11" s="1" customFormat="1" ht="15" customHeight="1">
      <c r="B34" s="283"/>
      <c r="C34" s="284"/>
      <c r="D34" s="406" t="s">
        <v>1939</v>
      </c>
      <c r="E34" s="406"/>
      <c r="F34" s="406"/>
      <c r="G34" s="406"/>
      <c r="H34" s="406"/>
      <c r="I34" s="406"/>
      <c r="J34" s="406"/>
      <c r="K34" s="280"/>
    </row>
    <row r="35" spans="2:11" s="1" customFormat="1" ht="15" customHeight="1">
      <c r="B35" s="283"/>
      <c r="C35" s="284"/>
      <c r="D35" s="406" t="s">
        <v>1940</v>
      </c>
      <c r="E35" s="406"/>
      <c r="F35" s="406"/>
      <c r="G35" s="406"/>
      <c r="H35" s="406"/>
      <c r="I35" s="406"/>
      <c r="J35" s="406"/>
      <c r="K35" s="280"/>
    </row>
    <row r="36" spans="2:11" s="1" customFormat="1" ht="15" customHeight="1">
      <c r="B36" s="283"/>
      <c r="C36" s="284"/>
      <c r="D36" s="282"/>
      <c r="E36" s="285" t="s">
        <v>124</v>
      </c>
      <c r="F36" s="282"/>
      <c r="G36" s="406" t="s">
        <v>1941</v>
      </c>
      <c r="H36" s="406"/>
      <c r="I36" s="406"/>
      <c r="J36" s="406"/>
      <c r="K36" s="280"/>
    </row>
    <row r="37" spans="2:11" s="1" customFormat="1" ht="30.75" customHeight="1">
      <c r="B37" s="283"/>
      <c r="C37" s="284"/>
      <c r="D37" s="282"/>
      <c r="E37" s="285" t="s">
        <v>1942</v>
      </c>
      <c r="F37" s="282"/>
      <c r="G37" s="406" t="s">
        <v>1943</v>
      </c>
      <c r="H37" s="406"/>
      <c r="I37" s="406"/>
      <c r="J37" s="406"/>
      <c r="K37" s="280"/>
    </row>
    <row r="38" spans="2:11" s="1" customFormat="1" ht="15" customHeight="1">
      <c r="B38" s="283"/>
      <c r="C38" s="284"/>
      <c r="D38" s="282"/>
      <c r="E38" s="285" t="s">
        <v>55</v>
      </c>
      <c r="F38" s="282"/>
      <c r="G38" s="406" t="s">
        <v>1944</v>
      </c>
      <c r="H38" s="406"/>
      <c r="I38" s="406"/>
      <c r="J38" s="406"/>
      <c r="K38" s="280"/>
    </row>
    <row r="39" spans="2:11" s="1" customFormat="1" ht="15" customHeight="1">
      <c r="B39" s="283"/>
      <c r="C39" s="284"/>
      <c r="D39" s="282"/>
      <c r="E39" s="285" t="s">
        <v>56</v>
      </c>
      <c r="F39" s="282"/>
      <c r="G39" s="406" t="s">
        <v>1945</v>
      </c>
      <c r="H39" s="406"/>
      <c r="I39" s="406"/>
      <c r="J39" s="406"/>
      <c r="K39" s="280"/>
    </row>
    <row r="40" spans="2:11" s="1" customFormat="1" ht="15" customHeight="1">
      <c r="B40" s="283"/>
      <c r="C40" s="284"/>
      <c r="D40" s="282"/>
      <c r="E40" s="285" t="s">
        <v>125</v>
      </c>
      <c r="F40" s="282"/>
      <c r="G40" s="406" t="s">
        <v>1946</v>
      </c>
      <c r="H40" s="406"/>
      <c r="I40" s="406"/>
      <c r="J40" s="406"/>
      <c r="K40" s="280"/>
    </row>
    <row r="41" spans="2:11" s="1" customFormat="1" ht="15" customHeight="1">
      <c r="B41" s="283"/>
      <c r="C41" s="284"/>
      <c r="D41" s="282"/>
      <c r="E41" s="285" t="s">
        <v>126</v>
      </c>
      <c r="F41" s="282"/>
      <c r="G41" s="406" t="s">
        <v>1947</v>
      </c>
      <c r="H41" s="406"/>
      <c r="I41" s="406"/>
      <c r="J41" s="406"/>
      <c r="K41" s="280"/>
    </row>
    <row r="42" spans="2:11" s="1" customFormat="1" ht="15" customHeight="1">
      <c r="B42" s="283"/>
      <c r="C42" s="284"/>
      <c r="D42" s="282"/>
      <c r="E42" s="285" t="s">
        <v>1948</v>
      </c>
      <c r="F42" s="282"/>
      <c r="G42" s="406" t="s">
        <v>1949</v>
      </c>
      <c r="H42" s="406"/>
      <c r="I42" s="406"/>
      <c r="J42" s="406"/>
      <c r="K42" s="280"/>
    </row>
    <row r="43" spans="2:11" s="1" customFormat="1" ht="15" customHeight="1">
      <c r="B43" s="283"/>
      <c r="C43" s="284"/>
      <c r="D43" s="282"/>
      <c r="E43" s="285"/>
      <c r="F43" s="282"/>
      <c r="G43" s="406" t="s">
        <v>1950</v>
      </c>
      <c r="H43" s="406"/>
      <c r="I43" s="406"/>
      <c r="J43" s="406"/>
      <c r="K43" s="280"/>
    </row>
    <row r="44" spans="2:11" s="1" customFormat="1" ht="15" customHeight="1">
      <c r="B44" s="283"/>
      <c r="C44" s="284"/>
      <c r="D44" s="282"/>
      <c r="E44" s="285" t="s">
        <v>1951</v>
      </c>
      <c r="F44" s="282"/>
      <c r="G44" s="406" t="s">
        <v>1952</v>
      </c>
      <c r="H44" s="406"/>
      <c r="I44" s="406"/>
      <c r="J44" s="406"/>
      <c r="K44" s="280"/>
    </row>
    <row r="45" spans="2:11" s="1" customFormat="1" ht="15" customHeight="1">
      <c r="B45" s="283"/>
      <c r="C45" s="284"/>
      <c r="D45" s="282"/>
      <c r="E45" s="285" t="s">
        <v>128</v>
      </c>
      <c r="F45" s="282"/>
      <c r="G45" s="406" t="s">
        <v>1953</v>
      </c>
      <c r="H45" s="406"/>
      <c r="I45" s="406"/>
      <c r="J45" s="406"/>
      <c r="K45" s="280"/>
    </row>
    <row r="46" spans="2:11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pans="2:11" s="1" customFormat="1" ht="15" customHeight="1">
      <c r="B47" s="283"/>
      <c r="C47" s="284"/>
      <c r="D47" s="406" t="s">
        <v>1954</v>
      </c>
      <c r="E47" s="406"/>
      <c r="F47" s="406"/>
      <c r="G47" s="406"/>
      <c r="H47" s="406"/>
      <c r="I47" s="406"/>
      <c r="J47" s="406"/>
      <c r="K47" s="280"/>
    </row>
    <row r="48" spans="2:11" s="1" customFormat="1" ht="15" customHeight="1">
      <c r="B48" s="283"/>
      <c r="C48" s="284"/>
      <c r="D48" s="284"/>
      <c r="E48" s="406" t="s">
        <v>1955</v>
      </c>
      <c r="F48" s="406"/>
      <c r="G48" s="406"/>
      <c r="H48" s="406"/>
      <c r="I48" s="406"/>
      <c r="J48" s="406"/>
      <c r="K48" s="280"/>
    </row>
    <row r="49" spans="2:11" s="1" customFormat="1" ht="15" customHeight="1">
      <c r="B49" s="283"/>
      <c r="C49" s="284"/>
      <c r="D49" s="284"/>
      <c r="E49" s="406" t="s">
        <v>1956</v>
      </c>
      <c r="F49" s="406"/>
      <c r="G49" s="406"/>
      <c r="H49" s="406"/>
      <c r="I49" s="406"/>
      <c r="J49" s="406"/>
      <c r="K49" s="280"/>
    </row>
    <row r="50" spans="2:11" s="1" customFormat="1" ht="15" customHeight="1">
      <c r="B50" s="283"/>
      <c r="C50" s="284"/>
      <c r="D50" s="284"/>
      <c r="E50" s="406" t="s">
        <v>1957</v>
      </c>
      <c r="F50" s="406"/>
      <c r="G50" s="406"/>
      <c r="H50" s="406"/>
      <c r="I50" s="406"/>
      <c r="J50" s="406"/>
      <c r="K50" s="280"/>
    </row>
    <row r="51" spans="2:11" s="1" customFormat="1" ht="15" customHeight="1">
      <c r="B51" s="283"/>
      <c r="C51" s="284"/>
      <c r="D51" s="406" t="s">
        <v>1958</v>
      </c>
      <c r="E51" s="406"/>
      <c r="F51" s="406"/>
      <c r="G51" s="406"/>
      <c r="H51" s="406"/>
      <c r="I51" s="406"/>
      <c r="J51" s="406"/>
      <c r="K51" s="280"/>
    </row>
    <row r="52" spans="2:11" s="1" customFormat="1" ht="25.5" customHeight="1">
      <c r="B52" s="279"/>
      <c r="C52" s="407" t="s">
        <v>1959</v>
      </c>
      <c r="D52" s="407"/>
      <c r="E52" s="407"/>
      <c r="F52" s="407"/>
      <c r="G52" s="407"/>
      <c r="H52" s="407"/>
      <c r="I52" s="407"/>
      <c r="J52" s="407"/>
      <c r="K52" s="280"/>
    </row>
    <row r="53" spans="2:11" s="1" customFormat="1" ht="5.25" customHeight="1">
      <c r="B53" s="279"/>
      <c r="C53" s="281"/>
      <c r="D53" s="281"/>
      <c r="E53" s="281"/>
      <c r="F53" s="281"/>
      <c r="G53" s="281"/>
      <c r="H53" s="281"/>
      <c r="I53" s="281"/>
      <c r="J53" s="281"/>
      <c r="K53" s="280"/>
    </row>
    <row r="54" spans="2:11" s="1" customFormat="1" ht="15" customHeight="1">
      <c r="B54" s="279"/>
      <c r="C54" s="406" t="s">
        <v>1960</v>
      </c>
      <c r="D54" s="406"/>
      <c r="E54" s="406"/>
      <c r="F54" s="406"/>
      <c r="G54" s="406"/>
      <c r="H54" s="406"/>
      <c r="I54" s="406"/>
      <c r="J54" s="406"/>
      <c r="K54" s="280"/>
    </row>
    <row r="55" spans="2:11" s="1" customFormat="1" ht="15" customHeight="1">
      <c r="B55" s="279"/>
      <c r="C55" s="406" t="s">
        <v>1961</v>
      </c>
      <c r="D55" s="406"/>
      <c r="E55" s="406"/>
      <c r="F55" s="406"/>
      <c r="G55" s="406"/>
      <c r="H55" s="406"/>
      <c r="I55" s="406"/>
      <c r="J55" s="406"/>
      <c r="K55" s="280"/>
    </row>
    <row r="56" spans="2:11" s="1" customFormat="1" ht="12.75" customHeight="1">
      <c r="B56" s="279"/>
      <c r="C56" s="282"/>
      <c r="D56" s="282"/>
      <c r="E56" s="282"/>
      <c r="F56" s="282"/>
      <c r="G56" s="282"/>
      <c r="H56" s="282"/>
      <c r="I56" s="282"/>
      <c r="J56" s="282"/>
      <c r="K56" s="280"/>
    </row>
    <row r="57" spans="2:11" s="1" customFormat="1" ht="15" customHeight="1">
      <c r="B57" s="279"/>
      <c r="C57" s="406" t="s">
        <v>1962</v>
      </c>
      <c r="D57" s="406"/>
      <c r="E57" s="406"/>
      <c r="F57" s="406"/>
      <c r="G57" s="406"/>
      <c r="H57" s="406"/>
      <c r="I57" s="406"/>
      <c r="J57" s="406"/>
      <c r="K57" s="280"/>
    </row>
    <row r="58" spans="2:11" s="1" customFormat="1" ht="15" customHeight="1">
      <c r="B58" s="279"/>
      <c r="C58" s="284"/>
      <c r="D58" s="406" t="s">
        <v>1963</v>
      </c>
      <c r="E58" s="406"/>
      <c r="F58" s="406"/>
      <c r="G58" s="406"/>
      <c r="H58" s="406"/>
      <c r="I58" s="406"/>
      <c r="J58" s="406"/>
      <c r="K58" s="280"/>
    </row>
    <row r="59" spans="2:11" s="1" customFormat="1" ht="15" customHeight="1">
      <c r="B59" s="279"/>
      <c r="C59" s="284"/>
      <c r="D59" s="406" t="s">
        <v>1964</v>
      </c>
      <c r="E59" s="406"/>
      <c r="F59" s="406"/>
      <c r="G59" s="406"/>
      <c r="H59" s="406"/>
      <c r="I59" s="406"/>
      <c r="J59" s="406"/>
      <c r="K59" s="280"/>
    </row>
    <row r="60" spans="2:11" s="1" customFormat="1" ht="15" customHeight="1">
      <c r="B60" s="279"/>
      <c r="C60" s="284"/>
      <c r="D60" s="406" t="s">
        <v>1965</v>
      </c>
      <c r="E60" s="406"/>
      <c r="F60" s="406"/>
      <c r="G60" s="406"/>
      <c r="H60" s="406"/>
      <c r="I60" s="406"/>
      <c r="J60" s="406"/>
      <c r="K60" s="280"/>
    </row>
    <row r="61" spans="2:11" s="1" customFormat="1" ht="15" customHeight="1">
      <c r="B61" s="279"/>
      <c r="C61" s="284"/>
      <c r="D61" s="406" t="s">
        <v>1966</v>
      </c>
      <c r="E61" s="406"/>
      <c r="F61" s="406"/>
      <c r="G61" s="406"/>
      <c r="H61" s="406"/>
      <c r="I61" s="406"/>
      <c r="J61" s="406"/>
      <c r="K61" s="280"/>
    </row>
    <row r="62" spans="2:11" s="1" customFormat="1" ht="15" customHeight="1">
      <c r="B62" s="279"/>
      <c r="C62" s="284"/>
      <c r="D62" s="408" t="s">
        <v>1967</v>
      </c>
      <c r="E62" s="408"/>
      <c r="F62" s="408"/>
      <c r="G62" s="408"/>
      <c r="H62" s="408"/>
      <c r="I62" s="408"/>
      <c r="J62" s="408"/>
      <c r="K62" s="280"/>
    </row>
    <row r="63" spans="2:11" s="1" customFormat="1" ht="15" customHeight="1">
      <c r="B63" s="279"/>
      <c r="C63" s="284"/>
      <c r="D63" s="406" t="s">
        <v>1968</v>
      </c>
      <c r="E63" s="406"/>
      <c r="F63" s="406"/>
      <c r="G63" s="406"/>
      <c r="H63" s="406"/>
      <c r="I63" s="406"/>
      <c r="J63" s="406"/>
      <c r="K63" s="280"/>
    </row>
    <row r="64" spans="2:11" s="1" customFormat="1" ht="12.75" customHeight="1">
      <c r="B64" s="279"/>
      <c r="C64" s="284"/>
      <c r="D64" s="284"/>
      <c r="E64" s="287"/>
      <c r="F64" s="284"/>
      <c r="G64" s="284"/>
      <c r="H64" s="284"/>
      <c r="I64" s="284"/>
      <c r="J64" s="284"/>
      <c r="K64" s="280"/>
    </row>
    <row r="65" spans="2:11" s="1" customFormat="1" ht="15" customHeight="1">
      <c r="B65" s="279"/>
      <c r="C65" s="284"/>
      <c r="D65" s="406" t="s">
        <v>1969</v>
      </c>
      <c r="E65" s="406"/>
      <c r="F65" s="406"/>
      <c r="G65" s="406"/>
      <c r="H65" s="406"/>
      <c r="I65" s="406"/>
      <c r="J65" s="406"/>
      <c r="K65" s="280"/>
    </row>
    <row r="66" spans="2:11" s="1" customFormat="1" ht="15" customHeight="1">
      <c r="B66" s="279"/>
      <c r="C66" s="284"/>
      <c r="D66" s="408" t="s">
        <v>1970</v>
      </c>
      <c r="E66" s="408"/>
      <c r="F66" s="408"/>
      <c r="G66" s="408"/>
      <c r="H66" s="408"/>
      <c r="I66" s="408"/>
      <c r="J66" s="408"/>
      <c r="K66" s="280"/>
    </row>
    <row r="67" spans="2:11" s="1" customFormat="1" ht="15" customHeight="1">
      <c r="B67" s="279"/>
      <c r="C67" s="284"/>
      <c r="D67" s="406" t="s">
        <v>1971</v>
      </c>
      <c r="E67" s="406"/>
      <c r="F67" s="406"/>
      <c r="G67" s="406"/>
      <c r="H67" s="406"/>
      <c r="I67" s="406"/>
      <c r="J67" s="406"/>
      <c r="K67" s="280"/>
    </row>
    <row r="68" spans="2:11" s="1" customFormat="1" ht="15" customHeight="1">
      <c r="B68" s="279"/>
      <c r="C68" s="284"/>
      <c r="D68" s="406" t="s">
        <v>1972</v>
      </c>
      <c r="E68" s="406"/>
      <c r="F68" s="406"/>
      <c r="G68" s="406"/>
      <c r="H68" s="406"/>
      <c r="I68" s="406"/>
      <c r="J68" s="406"/>
      <c r="K68" s="280"/>
    </row>
    <row r="69" spans="2:11" s="1" customFormat="1" ht="15" customHeight="1">
      <c r="B69" s="279"/>
      <c r="C69" s="284"/>
      <c r="D69" s="406" t="s">
        <v>1973</v>
      </c>
      <c r="E69" s="406"/>
      <c r="F69" s="406"/>
      <c r="G69" s="406"/>
      <c r="H69" s="406"/>
      <c r="I69" s="406"/>
      <c r="J69" s="406"/>
      <c r="K69" s="280"/>
    </row>
    <row r="70" spans="2:11" s="1" customFormat="1" ht="15" customHeight="1">
      <c r="B70" s="279"/>
      <c r="C70" s="284"/>
      <c r="D70" s="406" t="s">
        <v>1974</v>
      </c>
      <c r="E70" s="406"/>
      <c r="F70" s="406"/>
      <c r="G70" s="406"/>
      <c r="H70" s="406"/>
      <c r="I70" s="406"/>
      <c r="J70" s="406"/>
      <c r="K70" s="280"/>
    </row>
    <row r="71" spans="2:1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pans="2:11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pans="2:11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pans="2:11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pans="2:11" s="1" customFormat="1" ht="45" customHeight="1">
      <c r="B75" s="296"/>
      <c r="C75" s="401" t="s">
        <v>1975</v>
      </c>
      <c r="D75" s="401"/>
      <c r="E75" s="401"/>
      <c r="F75" s="401"/>
      <c r="G75" s="401"/>
      <c r="H75" s="401"/>
      <c r="I75" s="401"/>
      <c r="J75" s="401"/>
      <c r="K75" s="297"/>
    </row>
    <row r="76" spans="2:11" s="1" customFormat="1" ht="17.25" customHeight="1">
      <c r="B76" s="296"/>
      <c r="C76" s="298" t="s">
        <v>1976</v>
      </c>
      <c r="D76" s="298"/>
      <c r="E76" s="298"/>
      <c r="F76" s="298" t="s">
        <v>1977</v>
      </c>
      <c r="G76" s="299"/>
      <c r="H76" s="298" t="s">
        <v>56</v>
      </c>
      <c r="I76" s="298" t="s">
        <v>59</v>
      </c>
      <c r="J76" s="298" t="s">
        <v>1978</v>
      </c>
      <c r="K76" s="297"/>
    </row>
    <row r="77" spans="2:11" s="1" customFormat="1" ht="17.25" customHeight="1">
      <c r="B77" s="296"/>
      <c r="C77" s="300" t="s">
        <v>1979</v>
      </c>
      <c r="D77" s="300"/>
      <c r="E77" s="300"/>
      <c r="F77" s="301" t="s">
        <v>1980</v>
      </c>
      <c r="G77" s="302"/>
      <c r="H77" s="300"/>
      <c r="I77" s="300"/>
      <c r="J77" s="300" t="s">
        <v>1981</v>
      </c>
      <c r="K77" s="297"/>
    </row>
    <row r="78" spans="2:11" s="1" customFormat="1" ht="5.25" customHeight="1">
      <c r="B78" s="296"/>
      <c r="C78" s="303"/>
      <c r="D78" s="303"/>
      <c r="E78" s="303"/>
      <c r="F78" s="303"/>
      <c r="G78" s="304"/>
      <c r="H78" s="303"/>
      <c r="I78" s="303"/>
      <c r="J78" s="303"/>
      <c r="K78" s="297"/>
    </row>
    <row r="79" spans="2:11" s="1" customFormat="1" ht="15" customHeight="1">
      <c r="B79" s="296"/>
      <c r="C79" s="285" t="s">
        <v>55</v>
      </c>
      <c r="D79" s="303"/>
      <c r="E79" s="303"/>
      <c r="F79" s="305" t="s">
        <v>1982</v>
      </c>
      <c r="G79" s="304"/>
      <c r="H79" s="285" t="s">
        <v>1983</v>
      </c>
      <c r="I79" s="285" t="s">
        <v>1984</v>
      </c>
      <c r="J79" s="285">
        <v>20</v>
      </c>
      <c r="K79" s="297"/>
    </row>
    <row r="80" spans="2:11" s="1" customFormat="1" ht="15" customHeight="1">
      <c r="B80" s="296"/>
      <c r="C80" s="285" t="s">
        <v>1985</v>
      </c>
      <c r="D80" s="285"/>
      <c r="E80" s="285"/>
      <c r="F80" s="305" t="s">
        <v>1982</v>
      </c>
      <c r="G80" s="304"/>
      <c r="H80" s="285" t="s">
        <v>1986</v>
      </c>
      <c r="I80" s="285" t="s">
        <v>1984</v>
      </c>
      <c r="J80" s="285">
        <v>120</v>
      </c>
      <c r="K80" s="297"/>
    </row>
    <row r="81" spans="2:11" s="1" customFormat="1" ht="15" customHeight="1">
      <c r="B81" s="306"/>
      <c r="C81" s="285" t="s">
        <v>1987</v>
      </c>
      <c r="D81" s="285"/>
      <c r="E81" s="285"/>
      <c r="F81" s="305" t="s">
        <v>1988</v>
      </c>
      <c r="G81" s="304"/>
      <c r="H81" s="285" t="s">
        <v>1989</v>
      </c>
      <c r="I81" s="285" t="s">
        <v>1984</v>
      </c>
      <c r="J81" s="285">
        <v>50</v>
      </c>
      <c r="K81" s="297"/>
    </row>
    <row r="82" spans="2:11" s="1" customFormat="1" ht="15" customHeight="1">
      <c r="B82" s="306"/>
      <c r="C82" s="285" t="s">
        <v>1990</v>
      </c>
      <c r="D82" s="285"/>
      <c r="E82" s="285"/>
      <c r="F82" s="305" t="s">
        <v>1982</v>
      </c>
      <c r="G82" s="304"/>
      <c r="H82" s="285" t="s">
        <v>1991</v>
      </c>
      <c r="I82" s="285" t="s">
        <v>1992</v>
      </c>
      <c r="J82" s="285"/>
      <c r="K82" s="297"/>
    </row>
    <row r="83" spans="2:11" s="1" customFormat="1" ht="15" customHeight="1">
      <c r="B83" s="306"/>
      <c r="C83" s="307" t="s">
        <v>1993</v>
      </c>
      <c r="D83" s="307"/>
      <c r="E83" s="307"/>
      <c r="F83" s="308" t="s">
        <v>1988</v>
      </c>
      <c r="G83" s="307"/>
      <c r="H83" s="307" t="s">
        <v>1994</v>
      </c>
      <c r="I83" s="307" t="s">
        <v>1984</v>
      </c>
      <c r="J83" s="307">
        <v>15</v>
      </c>
      <c r="K83" s="297"/>
    </row>
    <row r="84" spans="2:11" s="1" customFormat="1" ht="15" customHeight="1">
      <c r="B84" s="306"/>
      <c r="C84" s="307" t="s">
        <v>1995</v>
      </c>
      <c r="D84" s="307"/>
      <c r="E84" s="307"/>
      <c r="F84" s="308" t="s">
        <v>1988</v>
      </c>
      <c r="G84" s="307"/>
      <c r="H84" s="307" t="s">
        <v>1996</v>
      </c>
      <c r="I84" s="307" t="s">
        <v>1984</v>
      </c>
      <c r="J84" s="307">
        <v>15</v>
      </c>
      <c r="K84" s="297"/>
    </row>
    <row r="85" spans="2:11" s="1" customFormat="1" ht="15" customHeight="1">
      <c r="B85" s="306"/>
      <c r="C85" s="307" t="s">
        <v>1997</v>
      </c>
      <c r="D85" s="307"/>
      <c r="E85" s="307"/>
      <c r="F85" s="308" t="s">
        <v>1988</v>
      </c>
      <c r="G85" s="307"/>
      <c r="H85" s="307" t="s">
        <v>1998</v>
      </c>
      <c r="I85" s="307" t="s">
        <v>1984</v>
      </c>
      <c r="J85" s="307">
        <v>20</v>
      </c>
      <c r="K85" s="297"/>
    </row>
    <row r="86" spans="2:11" s="1" customFormat="1" ht="15" customHeight="1">
      <c r="B86" s="306"/>
      <c r="C86" s="307" t="s">
        <v>1999</v>
      </c>
      <c r="D86" s="307"/>
      <c r="E86" s="307"/>
      <c r="F86" s="308" t="s">
        <v>1988</v>
      </c>
      <c r="G86" s="307"/>
      <c r="H86" s="307" t="s">
        <v>2000</v>
      </c>
      <c r="I86" s="307" t="s">
        <v>1984</v>
      </c>
      <c r="J86" s="307">
        <v>20</v>
      </c>
      <c r="K86" s="297"/>
    </row>
    <row r="87" spans="2:11" s="1" customFormat="1" ht="15" customHeight="1">
      <c r="B87" s="306"/>
      <c r="C87" s="285" t="s">
        <v>2001</v>
      </c>
      <c r="D87" s="285"/>
      <c r="E87" s="285"/>
      <c r="F87" s="305" t="s">
        <v>1988</v>
      </c>
      <c r="G87" s="304"/>
      <c r="H87" s="285" t="s">
        <v>2002</v>
      </c>
      <c r="I87" s="285" t="s">
        <v>1984</v>
      </c>
      <c r="J87" s="285">
        <v>50</v>
      </c>
      <c r="K87" s="297"/>
    </row>
    <row r="88" spans="2:11" s="1" customFormat="1" ht="15" customHeight="1">
      <c r="B88" s="306"/>
      <c r="C88" s="285" t="s">
        <v>2003</v>
      </c>
      <c r="D88" s="285"/>
      <c r="E88" s="285"/>
      <c r="F88" s="305" t="s">
        <v>1988</v>
      </c>
      <c r="G88" s="304"/>
      <c r="H88" s="285" t="s">
        <v>2004</v>
      </c>
      <c r="I88" s="285" t="s">
        <v>1984</v>
      </c>
      <c r="J88" s="285">
        <v>20</v>
      </c>
      <c r="K88" s="297"/>
    </row>
    <row r="89" spans="2:11" s="1" customFormat="1" ht="15" customHeight="1">
      <c r="B89" s="306"/>
      <c r="C89" s="285" t="s">
        <v>2005</v>
      </c>
      <c r="D89" s="285"/>
      <c r="E89" s="285"/>
      <c r="F89" s="305" t="s">
        <v>1988</v>
      </c>
      <c r="G89" s="304"/>
      <c r="H89" s="285" t="s">
        <v>2006</v>
      </c>
      <c r="I89" s="285" t="s">
        <v>1984</v>
      </c>
      <c r="J89" s="285">
        <v>20</v>
      </c>
      <c r="K89" s="297"/>
    </row>
    <row r="90" spans="2:11" s="1" customFormat="1" ht="15" customHeight="1">
      <c r="B90" s="306"/>
      <c r="C90" s="285" t="s">
        <v>2007</v>
      </c>
      <c r="D90" s="285"/>
      <c r="E90" s="285"/>
      <c r="F90" s="305" t="s">
        <v>1988</v>
      </c>
      <c r="G90" s="304"/>
      <c r="H90" s="285" t="s">
        <v>2008</v>
      </c>
      <c r="I90" s="285" t="s">
        <v>1984</v>
      </c>
      <c r="J90" s="285">
        <v>50</v>
      </c>
      <c r="K90" s="297"/>
    </row>
    <row r="91" spans="2:11" s="1" customFormat="1" ht="15" customHeight="1">
      <c r="B91" s="306"/>
      <c r="C91" s="285" t="s">
        <v>2009</v>
      </c>
      <c r="D91" s="285"/>
      <c r="E91" s="285"/>
      <c r="F91" s="305" t="s">
        <v>1988</v>
      </c>
      <c r="G91" s="304"/>
      <c r="H91" s="285" t="s">
        <v>2009</v>
      </c>
      <c r="I91" s="285" t="s">
        <v>1984</v>
      </c>
      <c r="J91" s="285">
        <v>50</v>
      </c>
      <c r="K91" s="297"/>
    </row>
    <row r="92" spans="2:11" s="1" customFormat="1" ht="15" customHeight="1">
      <c r="B92" s="306"/>
      <c r="C92" s="285" t="s">
        <v>2010</v>
      </c>
      <c r="D92" s="285"/>
      <c r="E92" s="285"/>
      <c r="F92" s="305" t="s">
        <v>1988</v>
      </c>
      <c r="G92" s="304"/>
      <c r="H92" s="285" t="s">
        <v>2011</v>
      </c>
      <c r="I92" s="285" t="s">
        <v>1984</v>
      </c>
      <c r="J92" s="285">
        <v>255</v>
      </c>
      <c r="K92" s="297"/>
    </row>
    <row r="93" spans="2:11" s="1" customFormat="1" ht="15" customHeight="1">
      <c r="B93" s="306"/>
      <c r="C93" s="285" t="s">
        <v>2012</v>
      </c>
      <c r="D93" s="285"/>
      <c r="E93" s="285"/>
      <c r="F93" s="305" t="s">
        <v>1982</v>
      </c>
      <c r="G93" s="304"/>
      <c r="H93" s="285" t="s">
        <v>2013</v>
      </c>
      <c r="I93" s="285" t="s">
        <v>2014</v>
      </c>
      <c r="J93" s="285"/>
      <c r="K93" s="297"/>
    </row>
    <row r="94" spans="2:11" s="1" customFormat="1" ht="15" customHeight="1">
      <c r="B94" s="306"/>
      <c r="C94" s="285" t="s">
        <v>2015</v>
      </c>
      <c r="D94" s="285"/>
      <c r="E94" s="285"/>
      <c r="F94" s="305" t="s">
        <v>1982</v>
      </c>
      <c r="G94" s="304"/>
      <c r="H94" s="285" t="s">
        <v>2016</v>
      </c>
      <c r="I94" s="285" t="s">
        <v>2017</v>
      </c>
      <c r="J94" s="285"/>
      <c r="K94" s="297"/>
    </row>
    <row r="95" spans="2:11" s="1" customFormat="1" ht="15" customHeight="1">
      <c r="B95" s="306"/>
      <c r="C95" s="285" t="s">
        <v>2018</v>
      </c>
      <c r="D95" s="285"/>
      <c r="E95" s="285"/>
      <c r="F95" s="305" t="s">
        <v>1982</v>
      </c>
      <c r="G95" s="304"/>
      <c r="H95" s="285" t="s">
        <v>2018</v>
      </c>
      <c r="I95" s="285" t="s">
        <v>2017</v>
      </c>
      <c r="J95" s="285"/>
      <c r="K95" s="297"/>
    </row>
    <row r="96" spans="2:11" s="1" customFormat="1" ht="15" customHeight="1">
      <c r="B96" s="306"/>
      <c r="C96" s="285" t="s">
        <v>40</v>
      </c>
      <c r="D96" s="285"/>
      <c r="E96" s="285"/>
      <c r="F96" s="305" t="s">
        <v>1982</v>
      </c>
      <c r="G96" s="304"/>
      <c r="H96" s="285" t="s">
        <v>2019</v>
      </c>
      <c r="I96" s="285" t="s">
        <v>2017</v>
      </c>
      <c r="J96" s="285"/>
      <c r="K96" s="297"/>
    </row>
    <row r="97" spans="2:11" s="1" customFormat="1" ht="15" customHeight="1">
      <c r="B97" s="306"/>
      <c r="C97" s="285" t="s">
        <v>50</v>
      </c>
      <c r="D97" s="285"/>
      <c r="E97" s="285"/>
      <c r="F97" s="305" t="s">
        <v>1982</v>
      </c>
      <c r="G97" s="304"/>
      <c r="H97" s="285" t="s">
        <v>2020</v>
      </c>
      <c r="I97" s="285" t="s">
        <v>2017</v>
      </c>
      <c r="J97" s="285"/>
      <c r="K97" s="297"/>
    </row>
    <row r="98" spans="2:11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pans="2:11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pans="2:11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pans="2:1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pans="2:11" s="1" customFormat="1" ht="45" customHeight="1">
      <c r="B102" s="296"/>
      <c r="C102" s="401" t="s">
        <v>2021</v>
      </c>
      <c r="D102" s="401"/>
      <c r="E102" s="401"/>
      <c r="F102" s="401"/>
      <c r="G102" s="401"/>
      <c r="H102" s="401"/>
      <c r="I102" s="401"/>
      <c r="J102" s="401"/>
      <c r="K102" s="297"/>
    </row>
    <row r="103" spans="2:11" s="1" customFormat="1" ht="17.25" customHeight="1">
      <c r="B103" s="296"/>
      <c r="C103" s="298" t="s">
        <v>1976</v>
      </c>
      <c r="D103" s="298"/>
      <c r="E103" s="298"/>
      <c r="F103" s="298" t="s">
        <v>1977</v>
      </c>
      <c r="G103" s="299"/>
      <c r="H103" s="298" t="s">
        <v>56</v>
      </c>
      <c r="I103" s="298" t="s">
        <v>59</v>
      </c>
      <c r="J103" s="298" t="s">
        <v>1978</v>
      </c>
      <c r="K103" s="297"/>
    </row>
    <row r="104" spans="2:11" s="1" customFormat="1" ht="17.25" customHeight="1">
      <c r="B104" s="296"/>
      <c r="C104" s="300" t="s">
        <v>1979</v>
      </c>
      <c r="D104" s="300"/>
      <c r="E104" s="300"/>
      <c r="F104" s="301" t="s">
        <v>1980</v>
      </c>
      <c r="G104" s="302"/>
      <c r="H104" s="300"/>
      <c r="I104" s="300"/>
      <c r="J104" s="300" t="s">
        <v>1981</v>
      </c>
      <c r="K104" s="297"/>
    </row>
    <row r="105" spans="2:11" s="1" customFormat="1" ht="5.25" customHeight="1">
      <c r="B105" s="296"/>
      <c r="C105" s="298"/>
      <c r="D105" s="298"/>
      <c r="E105" s="298"/>
      <c r="F105" s="298"/>
      <c r="G105" s="314"/>
      <c r="H105" s="298"/>
      <c r="I105" s="298"/>
      <c r="J105" s="298"/>
      <c r="K105" s="297"/>
    </row>
    <row r="106" spans="2:11" s="1" customFormat="1" ht="15" customHeight="1">
      <c r="B106" s="296"/>
      <c r="C106" s="285" t="s">
        <v>55</v>
      </c>
      <c r="D106" s="303"/>
      <c r="E106" s="303"/>
      <c r="F106" s="305" t="s">
        <v>1982</v>
      </c>
      <c r="G106" s="314"/>
      <c r="H106" s="285" t="s">
        <v>2022</v>
      </c>
      <c r="I106" s="285" t="s">
        <v>1984</v>
      </c>
      <c r="J106" s="285">
        <v>20</v>
      </c>
      <c r="K106" s="297"/>
    </row>
    <row r="107" spans="2:11" s="1" customFormat="1" ht="15" customHeight="1">
      <c r="B107" s="296"/>
      <c r="C107" s="285" t="s">
        <v>1985</v>
      </c>
      <c r="D107" s="285"/>
      <c r="E107" s="285"/>
      <c r="F107" s="305" t="s">
        <v>1982</v>
      </c>
      <c r="G107" s="285"/>
      <c r="H107" s="285" t="s">
        <v>2022</v>
      </c>
      <c r="I107" s="285" t="s">
        <v>1984</v>
      </c>
      <c r="J107" s="285">
        <v>120</v>
      </c>
      <c r="K107" s="297"/>
    </row>
    <row r="108" spans="2:11" s="1" customFormat="1" ht="15" customHeight="1">
      <c r="B108" s="306"/>
      <c r="C108" s="285" t="s">
        <v>1987</v>
      </c>
      <c r="D108" s="285"/>
      <c r="E108" s="285"/>
      <c r="F108" s="305" t="s">
        <v>1988</v>
      </c>
      <c r="G108" s="285"/>
      <c r="H108" s="285" t="s">
        <v>2022</v>
      </c>
      <c r="I108" s="285" t="s">
        <v>1984</v>
      </c>
      <c r="J108" s="285">
        <v>50</v>
      </c>
      <c r="K108" s="297"/>
    </row>
    <row r="109" spans="2:11" s="1" customFormat="1" ht="15" customHeight="1">
      <c r="B109" s="306"/>
      <c r="C109" s="285" t="s">
        <v>1990</v>
      </c>
      <c r="D109" s="285"/>
      <c r="E109" s="285"/>
      <c r="F109" s="305" t="s">
        <v>1982</v>
      </c>
      <c r="G109" s="285"/>
      <c r="H109" s="285" t="s">
        <v>2022</v>
      </c>
      <c r="I109" s="285" t="s">
        <v>1992</v>
      </c>
      <c r="J109" s="285"/>
      <c r="K109" s="297"/>
    </row>
    <row r="110" spans="2:11" s="1" customFormat="1" ht="15" customHeight="1">
      <c r="B110" s="306"/>
      <c r="C110" s="285" t="s">
        <v>2001</v>
      </c>
      <c r="D110" s="285"/>
      <c r="E110" s="285"/>
      <c r="F110" s="305" t="s">
        <v>1988</v>
      </c>
      <c r="G110" s="285"/>
      <c r="H110" s="285" t="s">
        <v>2022</v>
      </c>
      <c r="I110" s="285" t="s">
        <v>1984</v>
      </c>
      <c r="J110" s="285">
        <v>50</v>
      </c>
      <c r="K110" s="297"/>
    </row>
    <row r="111" spans="2:11" s="1" customFormat="1" ht="15" customHeight="1">
      <c r="B111" s="306"/>
      <c r="C111" s="285" t="s">
        <v>2009</v>
      </c>
      <c r="D111" s="285"/>
      <c r="E111" s="285"/>
      <c r="F111" s="305" t="s">
        <v>1988</v>
      </c>
      <c r="G111" s="285"/>
      <c r="H111" s="285" t="s">
        <v>2022</v>
      </c>
      <c r="I111" s="285" t="s">
        <v>1984</v>
      </c>
      <c r="J111" s="285">
        <v>50</v>
      </c>
      <c r="K111" s="297"/>
    </row>
    <row r="112" spans="2:11" s="1" customFormat="1" ht="15" customHeight="1">
      <c r="B112" s="306"/>
      <c r="C112" s="285" t="s">
        <v>2007</v>
      </c>
      <c r="D112" s="285"/>
      <c r="E112" s="285"/>
      <c r="F112" s="305" t="s">
        <v>1988</v>
      </c>
      <c r="G112" s="285"/>
      <c r="H112" s="285" t="s">
        <v>2022</v>
      </c>
      <c r="I112" s="285" t="s">
        <v>1984</v>
      </c>
      <c r="J112" s="285">
        <v>50</v>
      </c>
      <c r="K112" s="297"/>
    </row>
    <row r="113" spans="2:11" s="1" customFormat="1" ht="15" customHeight="1">
      <c r="B113" s="306"/>
      <c r="C113" s="285" t="s">
        <v>55</v>
      </c>
      <c r="D113" s="285"/>
      <c r="E113" s="285"/>
      <c r="F113" s="305" t="s">
        <v>1982</v>
      </c>
      <c r="G113" s="285"/>
      <c r="H113" s="285" t="s">
        <v>2023</v>
      </c>
      <c r="I113" s="285" t="s">
        <v>1984</v>
      </c>
      <c r="J113" s="285">
        <v>20</v>
      </c>
      <c r="K113" s="297"/>
    </row>
    <row r="114" spans="2:11" s="1" customFormat="1" ht="15" customHeight="1">
      <c r="B114" s="306"/>
      <c r="C114" s="285" t="s">
        <v>2024</v>
      </c>
      <c r="D114" s="285"/>
      <c r="E114" s="285"/>
      <c r="F114" s="305" t="s">
        <v>1982</v>
      </c>
      <c r="G114" s="285"/>
      <c r="H114" s="285" t="s">
        <v>2025</v>
      </c>
      <c r="I114" s="285" t="s">
        <v>1984</v>
      </c>
      <c r="J114" s="285">
        <v>120</v>
      </c>
      <c r="K114" s="297"/>
    </row>
    <row r="115" spans="2:11" s="1" customFormat="1" ht="15" customHeight="1">
      <c r="B115" s="306"/>
      <c r="C115" s="285" t="s">
        <v>40</v>
      </c>
      <c r="D115" s="285"/>
      <c r="E115" s="285"/>
      <c r="F115" s="305" t="s">
        <v>1982</v>
      </c>
      <c r="G115" s="285"/>
      <c r="H115" s="285" t="s">
        <v>2026</v>
      </c>
      <c r="I115" s="285" t="s">
        <v>2017</v>
      </c>
      <c r="J115" s="285"/>
      <c r="K115" s="297"/>
    </row>
    <row r="116" spans="2:11" s="1" customFormat="1" ht="15" customHeight="1">
      <c r="B116" s="306"/>
      <c r="C116" s="285" t="s">
        <v>50</v>
      </c>
      <c r="D116" s="285"/>
      <c r="E116" s="285"/>
      <c r="F116" s="305" t="s">
        <v>1982</v>
      </c>
      <c r="G116" s="285"/>
      <c r="H116" s="285" t="s">
        <v>2027</v>
      </c>
      <c r="I116" s="285" t="s">
        <v>2017</v>
      </c>
      <c r="J116" s="285"/>
      <c r="K116" s="297"/>
    </row>
    <row r="117" spans="2:11" s="1" customFormat="1" ht="15" customHeight="1">
      <c r="B117" s="306"/>
      <c r="C117" s="285" t="s">
        <v>59</v>
      </c>
      <c r="D117" s="285"/>
      <c r="E117" s="285"/>
      <c r="F117" s="305" t="s">
        <v>1982</v>
      </c>
      <c r="G117" s="285"/>
      <c r="H117" s="285" t="s">
        <v>2028</v>
      </c>
      <c r="I117" s="285" t="s">
        <v>2029</v>
      </c>
      <c r="J117" s="285"/>
      <c r="K117" s="297"/>
    </row>
    <row r="118" spans="2:11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pans="2:11" s="1" customFormat="1" ht="18.75" customHeight="1">
      <c r="B119" s="316"/>
      <c r="C119" s="282"/>
      <c r="D119" s="282"/>
      <c r="E119" s="282"/>
      <c r="F119" s="317"/>
      <c r="G119" s="282"/>
      <c r="H119" s="282"/>
      <c r="I119" s="282"/>
      <c r="J119" s="282"/>
      <c r="K119" s="316"/>
    </row>
    <row r="120" spans="2:11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pans="2:1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pans="2:11" s="1" customFormat="1" ht="45" customHeight="1">
      <c r="B122" s="321"/>
      <c r="C122" s="402" t="s">
        <v>2030</v>
      </c>
      <c r="D122" s="402"/>
      <c r="E122" s="402"/>
      <c r="F122" s="402"/>
      <c r="G122" s="402"/>
      <c r="H122" s="402"/>
      <c r="I122" s="402"/>
      <c r="J122" s="402"/>
      <c r="K122" s="322"/>
    </row>
    <row r="123" spans="2:11" s="1" customFormat="1" ht="17.25" customHeight="1">
      <c r="B123" s="323"/>
      <c r="C123" s="298" t="s">
        <v>1976</v>
      </c>
      <c r="D123" s="298"/>
      <c r="E123" s="298"/>
      <c r="F123" s="298" t="s">
        <v>1977</v>
      </c>
      <c r="G123" s="299"/>
      <c r="H123" s="298" t="s">
        <v>56</v>
      </c>
      <c r="I123" s="298" t="s">
        <v>59</v>
      </c>
      <c r="J123" s="298" t="s">
        <v>1978</v>
      </c>
      <c r="K123" s="324"/>
    </row>
    <row r="124" spans="2:11" s="1" customFormat="1" ht="17.25" customHeight="1">
      <c r="B124" s="323"/>
      <c r="C124" s="300" t="s">
        <v>1979</v>
      </c>
      <c r="D124" s="300"/>
      <c r="E124" s="300"/>
      <c r="F124" s="301" t="s">
        <v>1980</v>
      </c>
      <c r="G124" s="302"/>
      <c r="H124" s="300"/>
      <c r="I124" s="300"/>
      <c r="J124" s="300" t="s">
        <v>1981</v>
      </c>
      <c r="K124" s="324"/>
    </row>
    <row r="125" spans="2:11" s="1" customFormat="1" ht="5.25" customHeight="1">
      <c r="B125" s="325"/>
      <c r="C125" s="303"/>
      <c r="D125" s="303"/>
      <c r="E125" s="303"/>
      <c r="F125" s="303"/>
      <c r="G125" s="285"/>
      <c r="H125" s="303"/>
      <c r="I125" s="303"/>
      <c r="J125" s="303"/>
      <c r="K125" s="326"/>
    </row>
    <row r="126" spans="2:11" s="1" customFormat="1" ht="15" customHeight="1">
      <c r="B126" s="325"/>
      <c r="C126" s="285" t="s">
        <v>1985</v>
      </c>
      <c r="D126" s="303"/>
      <c r="E126" s="303"/>
      <c r="F126" s="305" t="s">
        <v>1982</v>
      </c>
      <c r="G126" s="285"/>
      <c r="H126" s="285" t="s">
        <v>2022</v>
      </c>
      <c r="I126" s="285" t="s">
        <v>1984</v>
      </c>
      <c r="J126" s="285">
        <v>120</v>
      </c>
      <c r="K126" s="327"/>
    </row>
    <row r="127" spans="2:11" s="1" customFormat="1" ht="15" customHeight="1">
      <c r="B127" s="325"/>
      <c r="C127" s="285" t="s">
        <v>2031</v>
      </c>
      <c r="D127" s="285"/>
      <c r="E127" s="285"/>
      <c r="F127" s="305" t="s">
        <v>1982</v>
      </c>
      <c r="G127" s="285"/>
      <c r="H127" s="285" t="s">
        <v>2032</v>
      </c>
      <c r="I127" s="285" t="s">
        <v>1984</v>
      </c>
      <c r="J127" s="285" t="s">
        <v>2033</v>
      </c>
      <c r="K127" s="327"/>
    </row>
    <row r="128" spans="2:11" s="1" customFormat="1" ht="15" customHeight="1">
      <c r="B128" s="325"/>
      <c r="C128" s="285" t="s">
        <v>1930</v>
      </c>
      <c r="D128" s="285"/>
      <c r="E128" s="285"/>
      <c r="F128" s="305" t="s">
        <v>1982</v>
      </c>
      <c r="G128" s="285"/>
      <c r="H128" s="285" t="s">
        <v>2034</v>
      </c>
      <c r="I128" s="285" t="s">
        <v>1984</v>
      </c>
      <c r="J128" s="285" t="s">
        <v>2033</v>
      </c>
      <c r="K128" s="327"/>
    </row>
    <row r="129" spans="2:11" s="1" customFormat="1" ht="15" customHeight="1">
      <c r="B129" s="325"/>
      <c r="C129" s="285" t="s">
        <v>1993</v>
      </c>
      <c r="D129" s="285"/>
      <c r="E129" s="285"/>
      <c r="F129" s="305" t="s">
        <v>1988</v>
      </c>
      <c r="G129" s="285"/>
      <c r="H129" s="285" t="s">
        <v>1994</v>
      </c>
      <c r="I129" s="285" t="s">
        <v>1984</v>
      </c>
      <c r="J129" s="285">
        <v>15</v>
      </c>
      <c r="K129" s="327"/>
    </row>
    <row r="130" spans="2:11" s="1" customFormat="1" ht="15" customHeight="1">
      <c r="B130" s="325"/>
      <c r="C130" s="307" t="s">
        <v>1995</v>
      </c>
      <c r="D130" s="307"/>
      <c r="E130" s="307"/>
      <c r="F130" s="308" t="s">
        <v>1988</v>
      </c>
      <c r="G130" s="307"/>
      <c r="H130" s="307" t="s">
        <v>1996</v>
      </c>
      <c r="I130" s="307" t="s">
        <v>1984</v>
      </c>
      <c r="J130" s="307">
        <v>15</v>
      </c>
      <c r="K130" s="327"/>
    </row>
    <row r="131" spans="2:11" s="1" customFormat="1" ht="15" customHeight="1">
      <c r="B131" s="325"/>
      <c r="C131" s="307" t="s">
        <v>1997</v>
      </c>
      <c r="D131" s="307"/>
      <c r="E131" s="307"/>
      <c r="F131" s="308" t="s">
        <v>1988</v>
      </c>
      <c r="G131" s="307"/>
      <c r="H131" s="307" t="s">
        <v>1998</v>
      </c>
      <c r="I131" s="307" t="s">
        <v>1984</v>
      </c>
      <c r="J131" s="307">
        <v>20</v>
      </c>
      <c r="K131" s="327"/>
    </row>
    <row r="132" spans="2:11" s="1" customFormat="1" ht="15" customHeight="1">
      <c r="B132" s="325"/>
      <c r="C132" s="307" t="s">
        <v>1999</v>
      </c>
      <c r="D132" s="307"/>
      <c r="E132" s="307"/>
      <c r="F132" s="308" t="s">
        <v>1988</v>
      </c>
      <c r="G132" s="307"/>
      <c r="H132" s="307" t="s">
        <v>2000</v>
      </c>
      <c r="I132" s="307" t="s">
        <v>1984</v>
      </c>
      <c r="J132" s="307">
        <v>20</v>
      </c>
      <c r="K132" s="327"/>
    </row>
    <row r="133" spans="2:11" s="1" customFormat="1" ht="15" customHeight="1">
      <c r="B133" s="325"/>
      <c r="C133" s="285" t="s">
        <v>1987</v>
      </c>
      <c r="D133" s="285"/>
      <c r="E133" s="285"/>
      <c r="F133" s="305" t="s">
        <v>1988</v>
      </c>
      <c r="G133" s="285"/>
      <c r="H133" s="285" t="s">
        <v>2022</v>
      </c>
      <c r="I133" s="285" t="s">
        <v>1984</v>
      </c>
      <c r="J133" s="285">
        <v>50</v>
      </c>
      <c r="K133" s="327"/>
    </row>
    <row r="134" spans="2:11" s="1" customFormat="1" ht="15" customHeight="1">
      <c r="B134" s="325"/>
      <c r="C134" s="285" t="s">
        <v>2001</v>
      </c>
      <c r="D134" s="285"/>
      <c r="E134" s="285"/>
      <c r="F134" s="305" t="s">
        <v>1988</v>
      </c>
      <c r="G134" s="285"/>
      <c r="H134" s="285" t="s">
        <v>2022</v>
      </c>
      <c r="I134" s="285" t="s">
        <v>1984</v>
      </c>
      <c r="J134" s="285">
        <v>50</v>
      </c>
      <c r="K134" s="327"/>
    </row>
    <row r="135" spans="2:11" s="1" customFormat="1" ht="15" customHeight="1">
      <c r="B135" s="325"/>
      <c r="C135" s="285" t="s">
        <v>2007</v>
      </c>
      <c r="D135" s="285"/>
      <c r="E135" s="285"/>
      <c r="F135" s="305" t="s">
        <v>1988</v>
      </c>
      <c r="G135" s="285"/>
      <c r="H135" s="285" t="s">
        <v>2022</v>
      </c>
      <c r="I135" s="285" t="s">
        <v>1984</v>
      </c>
      <c r="J135" s="285">
        <v>50</v>
      </c>
      <c r="K135" s="327"/>
    </row>
    <row r="136" spans="2:11" s="1" customFormat="1" ht="15" customHeight="1">
      <c r="B136" s="325"/>
      <c r="C136" s="285" t="s">
        <v>2009</v>
      </c>
      <c r="D136" s="285"/>
      <c r="E136" s="285"/>
      <c r="F136" s="305" t="s">
        <v>1988</v>
      </c>
      <c r="G136" s="285"/>
      <c r="H136" s="285" t="s">
        <v>2022</v>
      </c>
      <c r="I136" s="285" t="s">
        <v>1984</v>
      </c>
      <c r="J136" s="285">
        <v>50</v>
      </c>
      <c r="K136" s="327"/>
    </row>
    <row r="137" spans="2:11" s="1" customFormat="1" ht="15" customHeight="1">
      <c r="B137" s="325"/>
      <c r="C137" s="285" t="s">
        <v>2010</v>
      </c>
      <c r="D137" s="285"/>
      <c r="E137" s="285"/>
      <c r="F137" s="305" t="s">
        <v>1988</v>
      </c>
      <c r="G137" s="285"/>
      <c r="H137" s="285" t="s">
        <v>2035</v>
      </c>
      <c r="I137" s="285" t="s">
        <v>1984</v>
      </c>
      <c r="J137" s="285">
        <v>255</v>
      </c>
      <c r="K137" s="327"/>
    </row>
    <row r="138" spans="2:11" s="1" customFormat="1" ht="15" customHeight="1">
      <c r="B138" s="325"/>
      <c r="C138" s="285" t="s">
        <v>2012</v>
      </c>
      <c r="D138" s="285"/>
      <c r="E138" s="285"/>
      <c r="F138" s="305" t="s">
        <v>1982</v>
      </c>
      <c r="G138" s="285"/>
      <c r="H138" s="285" t="s">
        <v>2036</v>
      </c>
      <c r="I138" s="285" t="s">
        <v>2014</v>
      </c>
      <c r="J138" s="285"/>
      <c r="K138" s="327"/>
    </row>
    <row r="139" spans="2:11" s="1" customFormat="1" ht="15" customHeight="1">
      <c r="B139" s="325"/>
      <c r="C139" s="285" t="s">
        <v>2015</v>
      </c>
      <c r="D139" s="285"/>
      <c r="E139" s="285"/>
      <c r="F139" s="305" t="s">
        <v>1982</v>
      </c>
      <c r="G139" s="285"/>
      <c r="H139" s="285" t="s">
        <v>2037</v>
      </c>
      <c r="I139" s="285" t="s">
        <v>2017</v>
      </c>
      <c r="J139" s="285"/>
      <c r="K139" s="327"/>
    </row>
    <row r="140" spans="2:11" s="1" customFormat="1" ht="15" customHeight="1">
      <c r="B140" s="325"/>
      <c r="C140" s="285" t="s">
        <v>2018</v>
      </c>
      <c r="D140" s="285"/>
      <c r="E140" s="285"/>
      <c r="F140" s="305" t="s">
        <v>1982</v>
      </c>
      <c r="G140" s="285"/>
      <c r="H140" s="285" t="s">
        <v>2018</v>
      </c>
      <c r="I140" s="285" t="s">
        <v>2017</v>
      </c>
      <c r="J140" s="285"/>
      <c r="K140" s="327"/>
    </row>
    <row r="141" spans="2:11" s="1" customFormat="1" ht="15" customHeight="1">
      <c r="B141" s="325"/>
      <c r="C141" s="285" t="s">
        <v>40</v>
      </c>
      <c r="D141" s="285"/>
      <c r="E141" s="285"/>
      <c r="F141" s="305" t="s">
        <v>1982</v>
      </c>
      <c r="G141" s="285"/>
      <c r="H141" s="285" t="s">
        <v>2038</v>
      </c>
      <c r="I141" s="285" t="s">
        <v>2017</v>
      </c>
      <c r="J141" s="285"/>
      <c r="K141" s="327"/>
    </row>
    <row r="142" spans="2:11" s="1" customFormat="1" ht="15" customHeight="1">
      <c r="B142" s="325"/>
      <c r="C142" s="285" t="s">
        <v>2039</v>
      </c>
      <c r="D142" s="285"/>
      <c r="E142" s="285"/>
      <c r="F142" s="305" t="s">
        <v>1982</v>
      </c>
      <c r="G142" s="285"/>
      <c r="H142" s="285" t="s">
        <v>2040</v>
      </c>
      <c r="I142" s="285" t="s">
        <v>2017</v>
      </c>
      <c r="J142" s="285"/>
      <c r="K142" s="327"/>
    </row>
    <row r="143" spans="2:11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pans="2:11" s="1" customFormat="1" ht="18.75" customHeight="1">
      <c r="B144" s="282"/>
      <c r="C144" s="282"/>
      <c r="D144" s="282"/>
      <c r="E144" s="282"/>
      <c r="F144" s="317"/>
      <c r="G144" s="282"/>
      <c r="H144" s="282"/>
      <c r="I144" s="282"/>
      <c r="J144" s="282"/>
      <c r="K144" s="282"/>
    </row>
    <row r="145" spans="2:11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pans="2:11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pans="2:11" s="1" customFormat="1" ht="45" customHeight="1">
      <c r="B147" s="296"/>
      <c r="C147" s="401" t="s">
        <v>2041</v>
      </c>
      <c r="D147" s="401"/>
      <c r="E147" s="401"/>
      <c r="F147" s="401"/>
      <c r="G147" s="401"/>
      <c r="H147" s="401"/>
      <c r="I147" s="401"/>
      <c r="J147" s="401"/>
      <c r="K147" s="297"/>
    </row>
    <row r="148" spans="2:11" s="1" customFormat="1" ht="17.25" customHeight="1">
      <c r="B148" s="296"/>
      <c r="C148" s="298" t="s">
        <v>1976</v>
      </c>
      <c r="D148" s="298"/>
      <c r="E148" s="298"/>
      <c r="F148" s="298" t="s">
        <v>1977</v>
      </c>
      <c r="G148" s="299"/>
      <c r="H148" s="298" t="s">
        <v>56</v>
      </c>
      <c r="I148" s="298" t="s">
        <v>59</v>
      </c>
      <c r="J148" s="298" t="s">
        <v>1978</v>
      </c>
      <c r="K148" s="297"/>
    </row>
    <row r="149" spans="2:11" s="1" customFormat="1" ht="17.25" customHeight="1">
      <c r="B149" s="296"/>
      <c r="C149" s="300" t="s">
        <v>1979</v>
      </c>
      <c r="D149" s="300"/>
      <c r="E149" s="300"/>
      <c r="F149" s="301" t="s">
        <v>1980</v>
      </c>
      <c r="G149" s="302"/>
      <c r="H149" s="300"/>
      <c r="I149" s="300"/>
      <c r="J149" s="300" t="s">
        <v>1981</v>
      </c>
      <c r="K149" s="297"/>
    </row>
    <row r="150" spans="2:11" s="1" customFormat="1" ht="5.25" customHeight="1">
      <c r="B150" s="306"/>
      <c r="C150" s="303"/>
      <c r="D150" s="303"/>
      <c r="E150" s="303"/>
      <c r="F150" s="303"/>
      <c r="G150" s="304"/>
      <c r="H150" s="303"/>
      <c r="I150" s="303"/>
      <c r="J150" s="303"/>
      <c r="K150" s="327"/>
    </row>
    <row r="151" spans="2:11" s="1" customFormat="1" ht="15" customHeight="1">
      <c r="B151" s="306"/>
      <c r="C151" s="331" t="s">
        <v>1985</v>
      </c>
      <c r="D151" s="285"/>
      <c r="E151" s="285"/>
      <c r="F151" s="332" t="s">
        <v>1982</v>
      </c>
      <c r="G151" s="285"/>
      <c r="H151" s="331" t="s">
        <v>2022</v>
      </c>
      <c r="I151" s="331" t="s">
        <v>1984</v>
      </c>
      <c r="J151" s="331">
        <v>120</v>
      </c>
      <c r="K151" s="327"/>
    </row>
    <row r="152" spans="2:11" s="1" customFormat="1" ht="15" customHeight="1">
      <c r="B152" s="306"/>
      <c r="C152" s="331" t="s">
        <v>2031</v>
      </c>
      <c r="D152" s="285"/>
      <c r="E152" s="285"/>
      <c r="F152" s="332" t="s">
        <v>1982</v>
      </c>
      <c r="G152" s="285"/>
      <c r="H152" s="331" t="s">
        <v>2042</v>
      </c>
      <c r="I152" s="331" t="s">
        <v>1984</v>
      </c>
      <c r="J152" s="331" t="s">
        <v>2033</v>
      </c>
      <c r="K152" s="327"/>
    </row>
    <row r="153" spans="2:11" s="1" customFormat="1" ht="15" customHeight="1">
      <c r="B153" s="306"/>
      <c r="C153" s="331" t="s">
        <v>1930</v>
      </c>
      <c r="D153" s="285"/>
      <c r="E153" s="285"/>
      <c r="F153" s="332" t="s">
        <v>1982</v>
      </c>
      <c r="G153" s="285"/>
      <c r="H153" s="331" t="s">
        <v>2043</v>
      </c>
      <c r="I153" s="331" t="s">
        <v>1984</v>
      </c>
      <c r="J153" s="331" t="s">
        <v>2033</v>
      </c>
      <c r="K153" s="327"/>
    </row>
    <row r="154" spans="2:11" s="1" customFormat="1" ht="15" customHeight="1">
      <c r="B154" s="306"/>
      <c r="C154" s="331" t="s">
        <v>1987</v>
      </c>
      <c r="D154" s="285"/>
      <c r="E154" s="285"/>
      <c r="F154" s="332" t="s">
        <v>1988</v>
      </c>
      <c r="G154" s="285"/>
      <c r="H154" s="331" t="s">
        <v>2022</v>
      </c>
      <c r="I154" s="331" t="s">
        <v>1984</v>
      </c>
      <c r="J154" s="331">
        <v>50</v>
      </c>
      <c r="K154" s="327"/>
    </row>
    <row r="155" spans="2:11" s="1" customFormat="1" ht="15" customHeight="1">
      <c r="B155" s="306"/>
      <c r="C155" s="331" t="s">
        <v>1990</v>
      </c>
      <c r="D155" s="285"/>
      <c r="E155" s="285"/>
      <c r="F155" s="332" t="s">
        <v>1982</v>
      </c>
      <c r="G155" s="285"/>
      <c r="H155" s="331" t="s">
        <v>2022</v>
      </c>
      <c r="I155" s="331" t="s">
        <v>1992</v>
      </c>
      <c r="J155" s="331"/>
      <c r="K155" s="327"/>
    </row>
    <row r="156" spans="2:11" s="1" customFormat="1" ht="15" customHeight="1">
      <c r="B156" s="306"/>
      <c r="C156" s="331" t="s">
        <v>2001</v>
      </c>
      <c r="D156" s="285"/>
      <c r="E156" s="285"/>
      <c r="F156" s="332" t="s">
        <v>1988</v>
      </c>
      <c r="G156" s="285"/>
      <c r="H156" s="331" t="s">
        <v>2022</v>
      </c>
      <c r="I156" s="331" t="s">
        <v>1984</v>
      </c>
      <c r="J156" s="331">
        <v>50</v>
      </c>
      <c r="K156" s="327"/>
    </row>
    <row r="157" spans="2:11" s="1" customFormat="1" ht="15" customHeight="1">
      <c r="B157" s="306"/>
      <c r="C157" s="331" t="s">
        <v>2009</v>
      </c>
      <c r="D157" s="285"/>
      <c r="E157" s="285"/>
      <c r="F157" s="332" t="s">
        <v>1988</v>
      </c>
      <c r="G157" s="285"/>
      <c r="H157" s="331" t="s">
        <v>2022</v>
      </c>
      <c r="I157" s="331" t="s">
        <v>1984</v>
      </c>
      <c r="J157" s="331">
        <v>50</v>
      </c>
      <c r="K157" s="327"/>
    </row>
    <row r="158" spans="2:11" s="1" customFormat="1" ht="15" customHeight="1">
      <c r="B158" s="306"/>
      <c r="C158" s="331" t="s">
        <v>2007</v>
      </c>
      <c r="D158" s="285"/>
      <c r="E158" s="285"/>
      <c r="F158" s="332" t="s">
        <v>1988</v>
      </c>
      <c r="G158" s="285"/>
      <c r="H158" s="331" t="s">
        <v>2022</v>
      </c>
      <c r="I158" s="331" t="s">
        <v>1984</v>
      </c>
      <c r="J158" s="331">
        <v>50</v>
      </c>
      <c r="K158" s="327"/>
    </row>
    <row r="159" spans="2:11" s="1" customFormat="1" ht="15" customHeight="1">
      <c r="B159" s="306"/>
      <c r="C159" s="331" t="s">
        <v>105</v>
      </c>
      <c r="D159" s="285"/>
      <c r="E159" s="285"/>
      <c r="F159" s="332" t="s">
        <v>1982</v>
      </c>
      <c r="G159" s="285"/>
      <c r="H159" s="331" t="s">
        <v>2044</v>
      </c>
      <c r="I159" s="331" t="s">
        <v>1984</v>
      </c>
      <c r="J159" s="331" t="s">
        <v>2045</v>
      </c>
      <c r="K159" s="327"/>
    </row>
    <row r="160" spans="2:11" s="1" customFormat="1" ht="15" customHeight="1">
      <c r="B160" s="306"/>
      <c r="C160" s="331" t="s">
        <v>2046</v>
      </c>
      <c r="D160" s="285"/>
      <c r="E160" s="285"/>
      <c r="F160" s="332" t="s">
        <v>1982</v>
      </c>
      <c r="G160" s="285"/>
      <c r="H160" s="331" t="s">
        <v>2047</v>
      </c>
      <c r="I160" s="331" t="s">
        <v>2017</v>
      </c>
      <c r="J160" s="331"/>
      <c r="K160" s="327"/>
    </row>
    <row r="161" spans="2:11" s="1" customFormat="1" ht="15" customHeight="1">
      <c r="B161" s="333"/>
      <c r="C161" s="315"/>
      <c r="D161" s="315"/>
      <c r="E161" s="315"/>
      <c r="F161" s="315"/>
      <c r="G161" s="315"/>
      <c r="H161" s="315"/>
      <c r="I161" s="315"/>
      <c r="J161" s="315"/>
      <c r="K161" s="334"/>
    </row>
    <row r="162" spans="2:11" s="1" customFormat="1" ht="18.75" customHeight="1">
      <c r="B162" s="282"/>
      <c r="C162" s="285"/>
      <c r="D162" s="285"/>
      <c r="E162" s="285"/>
      <c r="F162" s="305"/>
      <c r="G162" s="285"/>
      <c r="H162" s="285"/>
      <c r="I162" s="285"/>
      <c r="J162" s="285"/>
      <c r="K162" s="282"/>
    </row>
    <row r="163" spans="2:11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pans="2:11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pans="2:11" s="1" customFormat="1" ht="45" customHeight="1">
      <c r="B165" s="277"/>
      <c r="C165" s="402" t="s">
        <v>2048</v>
      </c>
      <c r="D165" s="402"/>
      <c r="E165" s="402"/>
      <c r="F165" s="402"/>
      <c r="G165" s="402"/>
      <c r="H165" s="402"/>
      <c r="I165" s="402"/>
      <c r="J165" s="402"/>
      <c r="K165" s="278"/>
    </row>
    <row r="166" spans="2:11" s="1" customFormat="1" ht="17.25" customHeight="1">
      <c r="B166" s="277"/>
      <c r="C166" s="298" t="s">
        <v>1976</v>
      </c>
      <c r="D166" s="298"/>
      <c r="E166" s="298"/>
      <c r="F166" s="298" t="s">
        <v>1977</v>
      </c>
      <c r="G166" s="335"/>
      <c r="H166" s="336" t="s">
        <v>56</v>
      </c>
      <c r="I166" s="336" t="s">
        <v>59</v>
      </c>
      <c r="J166" s="298" t="s">
        <v>1978</v>
      </c>
      <c r="K166" s="278"/>
    </row>
    <row r="167" spans="2:11" s="1" customFormat="1" ht="17.25" customHeight="1">
      <c r="B167" s="279"/>
      <c r="C167" s="300" t="s">
        <v>1979</v>
      </c>
      <c r="D167" s="300"/>
      <c r="E167" s="300"/>
      <c r="F167" s="301" t="s">
        <v>1980</v>
      </c>
      <c r="G167" s="337"/>
      <c r="H167" s="338"/>
      <c r="I167" s="338"/>
      <c r="J167" s="300" t="s">
        <v>1981</v>
      </c>
      <c r="K167" s="280"/>
    </row>
    <row r="168" spans="2:11" s="1" customFormat="1" ht="5.25" customHeight="1">
      <c r="B168" s="306"/>
      <c r="C168" s="303"/>
      <c r="D168" s="303"/>
      <c r="E168" s="303"/>
      <c r="F168" s="303"/>
      <c r="G168" s="304"/>
      <c r="H168" s="303"/>
      <c r="I168" s="303"/>
      <c r="J168" s="303"/>
      <c r="K168" s="327"/>
    </row>
    <row r="169" spans="2:11" s="1" customFormat="1" ht="15" customHeight="1">
      <c r="B169" s="306"/>
      <c r="C169" s="285" t="s">
        <v>1985</v>
      </c>
      <c r="D169" s="285"/>
      <c r="E169" s="285"/>
      <c r="F169" s="305" t="s">
        <v>1982</v>
      </c>
      <c r="G169" s="285"/>
      <c r="H169" s="285" t="s">
        <v>2022</v>
      </c>
      <c r="I169" s="285" t="s">
        <v>1984</v>
      </c>
      <c r="J169" s="285">
        <v>120</v>
      </c>
      <c r="K169" s="327"/>
    </row>
    <row r="170" spans="2:11" s="1" customFormat="1" ht="15" customHeight="1">
      <c r="B170" s="306"/>
      <c r="C170" s="285" t="s">
        <v>2031</v>
      </c>
      <c r="D170" s="285"/>
      <c r="E170" s="285"/>
      <c r="F170" s="305" t="s">
        <v>1982</v>
      </c>
      <c r="G170" s="285"/>
      <c r="H170" s="285" t="s">
        <v>2032</v>
      </c>
      <c r="I170" s="285" t="s">
        <v>1984</v>
      </c>
      <c r="J170" s="285" t="s">
        <v>2033</v>
      </c>
      <c r="K170" s="327"/>
    </row>
    <row r="171" spans="2:11" s="1" customFormat="1" ht="15" customHeight="1">
      <c r="B171" s="306"/>
      <c r="C171" s="285" t="s">
        <v>1930</v>
      </c>
      <c r="D171" s="285"/>
      <c r="E171" s="285"/>
      <c r="F171" s="305" t="s">
        <v>1982</v>
      </c>
      <c r="G171" s="285"/>
      <c r="H171" s="285" t="s">
        <v>2049</v>
      </c>
      <c r="I171" s="285" t="s">
        <v>1984</v>
      </c>
      <c r="J171" s="285" t="s">
        <v>2033</v>
      </c>
      <c r="K171" s="327"/>
    </row>
    <row r="172" spans="2:11" s="1" customFormat="1" ht="15" customHeight="1">
      <c r="B172" s="306"/>
      <c r="C172" s="285" t="s">
        <v>1987</v>
      </c>
      <c r="D172" s="285"/>
      <c r="E172" s="285"/>
      <c r="F172" s="305" t="s">
        <v>1988</v>
      </c>
      <c r="G172" s="285"/>
      <c r="H172" s="285" t="s">
        <v>2049</v>
      </c>
      <c r="I172" s="285" t="s">
        <v>1984</v>
      </c>
      <c r="J172" s="285">
        <v>50</v>
      </c>
      <c r="K172" s="327"/>
    </row>
    <row r="173" spans="2:11" s="1" customFormat="1" ht="15" customHeight="1">
      <c r="B173" s="306"/>
      <c r="C173" s="285" t="s">
        <v>1990</v>
      </c>
      <c r="D173" s="285"/>
      <c r="E173" s="285"/>
      <c r="F173" s="305" t="s">
        <v>1982</v>
      </c>
      <c r="G173" s="285"/>
      <c r="H173" s="285" t="s">
        <v>2049</v>
      </c>
      <c r="I173" s="285" t="s">
        <v>1992</v>
      </c>
      <c r="J173" s="285"/>
      <c r="K173" s="327"/>
    </row>
    <row r="174" spans="2:11" s="1" customFormat="1" ht="15" customHeight="1">
      <c r="B174" s="306"/>
      <c r="C174" s="285" t="s">
        <v>2001</v>
      </c>
      <c r="D174" s="285"/>
      <c r="E174" s="285"/>
      <c r="F174" s="305" t="s">
        <v>1988</v>
      </c>
      <c r="G174" s="285"/>
      <c r="H174" s="285" t="s">
        <v>2049</v>
      </c>
      <c r="I174" s="285" t="s">
        <v>1984</v>
      </c>
      <c r="J174" s="285">
        <v>50</v>
      </c>
      <c r="K174" s="327"/>
    </row>
    <row r="175" spans="2:11" s="1" customFormat="1" ht="15" customHeight="1">
      <c r="B175" s="306"/>
      <c r="C175" s="285" t="s">
        <v>2009</v>
      </c>
      <c r="D175" s="285"/>
      <c r="E175" s="285"/>
      <c r="F175" s="305" t="s">
        <v>1988</v>
      </c>
      <c r="G175" s="285"/>
      <c r="H175" s="285" t="s">
        <v>2049</v>
      </c>
      <c r="I175" s="285" t="s">
        <v>1984</v>
      </c>
      <c r="J175" s="285">
        <v>50</v>
      </c>
      <c r="K175" s="327"/>
    </row>
    <row r="176" spans="2:11" s="1" customFormat="1" ht="15" customHeight="1">
      <c r="B176" s="306"/>
      <c r="C176" s="285" t="s">
        <v>2007</v>
      </c>
      <c r="D176" s="285"/>
      <c r="E176" s="285"/>
      <c r="F176" s="305" t="s">
        <v>1988</v>
      </c>
      <c r="G176" s="285"/>
      <c r="H176" s="285" t="s">
        <v>2049</v>
      </c>
      <c r="I176" s="285" t="s">
        <v>1984</v>
      </c>
      <c r="J176" s="285">
        <v>50</v>
      </c>
      <c r="K176" s="327"/>
    </row>
    <row r="177" spans="2:11" s="1" customFormat="1" ht="15" customHeight="1">
      <c r="B177" s="306"/>
      <c r="C177" s="285" t="s">
        <v>124</v>
      </c>
      <c r="D177" s="285"/>
      <c r="E177" s="285"/>
      <c r="F177" s="305" t="s">
        <v>1982</v>
      </c>
      <c r="G177" s="285"/>
      <c r="H177" s="285" t="s">
        <v>2050</v>
      </c>
      <c r="I177" s="285" t="s">
        <v>2051</v>
      </c>
      <c r="J177" s="285"/>
      <c r="K177" s="327"/>
    </row>
    <row r="178" spans="2:11" s="1" customFormat="1" ht="15" customHeight="1">
      <c r="B178" s="306"/>
      <c r="C178" s="285" t="s">
        <v>59</v>
      </c>
      <c r="D178" s="285"/>
      <c r="E178" s="285"/>
      <c r="F178" s="305" t="s">
        <v>1982</v>
      </c>
      <c r="G178" s="285"/>
      <c r="H178" s="285" t="s">
        <v>2052</v>
      </c>
      <c r="I178" s="285" t="s">
        <v>2053</v>
      </c>
      <c r="J178" s="285">
        <v>1</v>
      </c>
      <c r="K178" s="327"/>
    </row>
    <row r="179" spans="2:11" s="1" customFormat="1" ht="15" customHeight="1">
      <c r="B179" s="306"/>
      <c r="C179" s="285" t="s">
        <v>55</v>
      </c>
      <c r="D179" s="285"/>
      <c r="E179" s="285"/>
      <c r="F179" s="305" t="s">
        <v>1982</v>
      </c>
      <c r="G179" s="285"/>
      <c r="H179" s="285" t="s">
        <v>2054</v>
      </c>
      <c r="I179" s="285" t="s">
        <v>1984</v>
      </c>
      <c r="J179" s="285">
        <v>20</v>
      </c>
      <c r="K179" s="327"/>
    </row>
    <row r="180" spans="2:11" s="1" customFormat="1" ht="15" customHeight="1">
      <c r="B180" s="306"/>
      <c r="C180" s="285" t="s">
        <v>56</v>
      </c>
      <c r="D180" s="285"/>
      <c r="E180" s="285"/>
      <c r="F180" s="305" t="s">
        <v>1982</v>
      </c>
      <c r="G180" s="285"/>
      <c r="H180" s="285" t="s">
        <v>2055</v>
      </c>
      <c r="I180" s="285" t="s">
        <v>1984</v>
      </c>
      <c r="J180" s="285">
        <v>255</v>
      </c>
      <c r="K180" s="327"/>
    </row>
    <row r="181" spans="2:11" s="1" customFormat="1" ht="15" customHeight="1">
      <c r="B181" s="306"/>
      <c r="C181" s="285" t="s">
        <v>125</v>
      </c>
      <c r="D181" s="285"/>
      <c r="E181" s="285"/>
      <c r="F181" s="305" t="s">
        <v>1982</v>
      </c>
      <c r="G181" s="285"/>
      <c r="H181" s="285" t="s">
        <v>1946</v>
      </c>
      <c r="I181" s="285" t="s">
        <v>1984</v>
      </c>
      <c r="J181" s="285">
        <v>10</v>
      </c>
      <c r="K181" s="327"/>
    </row>
    <row r="182" spans="2:11" s="1" customFormat="1" ht="15" customHeight="1">
      <c r="B182" s="306"/>
      <c r="C182" s="285" t="s">
        <v>126</v>
      </c>
      <c r="D182" s="285"/>
      <c r="E182" s="285"/>
      <c r="F182" s="305" t="s">
        <v>1982</v>
      </c>
      <c r="G182" s="285"/>
      <c r="H182" s="285" t="s">
        <v>2056</v>
      </c>
      <c r="I182" s="285" t="s">
        <v>2017</v>
      </c>
      <c r="J182" s="285"/>
      <c r="K182" s="327"/>
    </row>
    <row r="183" spans="2:11" s="1" customFormat="1" ht="15" customHeight="1">
      <c r="B183" s="306"/>
      <c r="C183" s="285" t="s">
        <v>2057</v>
      </c>
      <c r="D183" s="285"/>
      <c r="E183" s="285"/>
      <c r="F183" s="305" t="s">
        <v>1982</v>
      </c>
      <c r="G183" s="285"/>
      <c r="H183" s="285" t="s">
        <v>2058</v>
      </c>
      <c r="I183" s="285" t="s">
        <v>2017</v>
      </c>
      <c r="J183" s="285"/>
      <c r="K183" s="327"/>
    </row>
    <row r="184" spans="2:11" s="1" customFormat="1" ht="15" customHeight="1">
      <c r="B184" s="306"/>
      <c r="C184" s="285" t="s">
        <v>2046</v>
      </c>
      <c r="D184" s="285"/>
      <c r="E184" s="285"/>
      <c r="F184" s="305" t="s">
        <v>1982</v>
      </c>
      <c r="G184" s="285"/>
      <c r="H184" s="285" t="s">
        <v>2059</v>
      </c>
      <c r="I184" s="285" t="s">
        <v>2017</v>
      </c>
      <c r="J184" s="285"/>
      <c r="K184" s="327"/>
    </row>
    <row r="185" spans="2:11" s="1" customFormat="1" ht="15" customHeight="1">
      <c r="B185" s="306"/>
      <c r="C185" s="285" t="s">
        <v>128</v>
      </c>
      <c r="D185" s="285"/>
      <c r="E185" s="285"/>
      <c r="F185" s="305" t="s">
        <v>1988</v>
      </c>
      <c r="G185" s="285"/>
      <c r="H185" s="285" t="s">
        <v>2060</v>
      </c>
      <c r="I185" s="285" t="s">
        <v>1984</v>
      </c>
      <c r="J185" s="285">
        <v>50</v>
      </c>
      <c r="K185" s="327"/>
    </row>
    <row r="186" spans="2:11" s="1" customFormat="1" ht="15" customHeight="1">
      <c r="B186" s="306"/>
      <c r="C186" s="285" t="s">
        <v>2061</v>
      </c>
      <c r="D186" s="285"/>
      <c r="E186" s="285"/>
      <c r="F186" s="305" t="s">
        <v>1988</v>
      </c>
      <c r="G186" s="285"/>
      <c r="H186" s="285" t="s">
        <v>2062</v>
      </c>
      <c r="I186" s="285" t="s">
        <v>2063</v>
      </c>
      <c r="J186" s="285"/>
      <c r="K186" s="327"/>
    </row>
    <row r="187" spans="2:11" s="1" customFormat="1" ht="15" customHeight="1">
      <c r="B187" s="306"/>
      <c r="C187" s="285" t="s">
        <v>2064</v>
      </c>
      <c r="D187" s="285"/>
      <c r="E187" s="285"/>
      <c r="F187" s="305" t="s">
        <v>1988</v>
      </c>
      <c r="G187" s="285"/>
      <c r="H187" s="285" t="s">
        <v>2065</v>
      </c>
      <c r="I187" s="285" t="s">
        <v>2063</v>
      </c>
      <c r="J187" s="285"/>
      <c r="K187" s="327"/>
    </row>
    <row r="188" spans="2:11" s="1" customFormat="1" ht="15" customHeight="1">
      <c r="B188" s="306"/>
      <c r="C188" s="285" t="s">
        <v>2066</v>
      </c>
      <c r="D188" s="285"/>
      <c r="E188" s="285"/>
      <c r="F188" s="305" t="s">
        <v>1988</v>
      </c>
      <c r="G188" s="285"/>
      <c r="H188" s="285" t="s">
        <v>2067</v>
      </c>
      <c r="I188" s="285" t="s">
        <v>2063</v>
      </c>
      <c r="J188" s="285"/>
      <c r="K188" s="327"/>
    </row>
    <row r="189" spans="2:11" s="1" customFormat="1" ht="15" customHeight="1">
      <c r="B189" s="306"/>
      <c r="C189" s="339" t="s">
        <v>2068</v>
      </c>
      <c r="D189" s="285"/>
      <c r="E189" s="285"/>
      <c r="F189" s="305" t="s">
        <v>1988</v>
      </c>
      <c r="G189" s="285"/>
      <c r="H189" s="285" t="s">
        <v>2069</v>
      </c>
      <c r="I189" s="285" t="s">
        <v>2070</v>
      </c>
      <c r="J189" s="340" t="s">
        <v>2071</v>
      </c>
      <c r="K189" s="327"/>
    </row>
    <row r="190" spans="2:11" s="1" customFormat="1" ht="15" customHeight="1">
      <c r="B190" s="306"/>
      <c r="C190" s="291" t="s">
        <v>44</v>
      </c>
      <c r="D190" s="285"/>
      <c r="E190" s="285"/>
      <c r="F190" s="305" t="s">
        <v>1982</v>
      </c>
      <c r="G190" s="285"/>
      <c r="H190" s="282" t="s">
        <v>2072</v>
      </c>
      <c r="I190" s="285" t="s">
        <v>2073</v>
      </c>
      <c r="J190" s="285"/>
      <c r="K190" s="327"/>
    </row>
    <row r="191" spans="2:11" s="1" customFormat="1" ht="15" customHeight="1">
      <c r="B191" s="306"/>
      <c r="C191" s="291" t="s">
        <v>2074</v>
      </c>
      <c r="D191" s="285"/>
      <c r="E191" s="285"/>
      <c r="F191" s="305" t="s">
        <v>1982</v>
      </c>
      <c r="G191" s="285"/>
      <c r="H191" s="285" t="s">
        <v>2075</v>
      </c>
      <c r="I191" s="285" t="s">
        <v>2017</v>
      </c>
      <c r="J191" s="285"/>
      <c r="K191" s="327"/>
    </row>
    <row r="192" spans="2:11" s="1" customFormat="1" ht="15" customHeight="1">
      <c r="B192" s="306"/>
      <c r="C192" s="291" t="s">
        <v>2076</v>
      </c>
      <c r="D192" s="285"/>
      <c r="E192" s="285"/>
      <c r="F192" s="305" t="s">
        <v>1982</v>
      </c>
      <c r="G192" s="285"/>
      <c r="H192" s="285" t="s">
        <v>2077</v>
      </c>
      <c r="I192" s="285" t="s">
        <v>2017</v>
      </c>
      <c r="J192" s="285"/>
      <c r="K192" s="327"/>
    </row>
    <row r="193" spans="2:11" s="1" customFormat="1" ht="15" customHeight="1">
      <c r="B193" s="306"/>
      <c r="C193" s="291" t="s">
        <v>2078</v>
      </c>
      <c r="D193" s="285"/>
      <c r="E193" s="285"/>
      <c r="F193" s="305" t="s">
        <v>1988</v>
      </c>
      <c r="G193" s="285"/>
      <c r="H193" s="285" t="s">
        <v>2079</v>
      </c>
      <c r="I193" s="285" t="s">
        <v>2017</v>
      </c>
      <c r="J193" s="285"/>
      <c r="K193" s="327"/>
    </row>
    <row r="194" spans="2:11" s="1" customFormat="1" ht="15" customHeight="1">
      <c r="B194" s="333"/>
      <c r="C194" s="341"/>
      <c r="D194" s="315"/>
      <c r="E194" s="315"/>
      <c r="F194" s="315"/>
      <c r="G194" s="315"/>
      <c r="H194" s="315"/>
      <c r="I194" s="315"/>
      <c r="J194" s="315"/>
      <c r="K194" s="334"/>
    </row>
    <row r="195" spans="2:11" s="1" customFormat="1" ht="18.75" customHeight="1">
      <c r="B195" s="282"/>
      <c r="C195" s="285"/>
      <c r="D195" s="285"/>
      <c r="E195" s="285"/>
      <c r="F195" s="305"/>
      <c r="G195" s="285"/>
      <c r="H195" s="285"/>
      <c r="I195" s="285"/>
      <c r="J195" s="285"/>
      <c r="K195" s="282"/>
    </row>
    <row r="196" spans="2:11" s="1" customFormat="1" ht="18.75" customHeight="1">
      <c r="B196" s="282"/>
      <c r="C196" s="285"/>
      <c r="D196" s="285"/>
      <c r="E196" s="285"/>
      <c r="F196" s="305"/>
      <c r="G196" s="285"/>
      <c r="H196" s="285"/>
      <c r="I196" s="285"/>
      <c r="J196" s="285"/>
      <c r="K196" s="282"/>
    </row>
    <row r="197" spans="2:11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pans="2:11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pans="2:11" s="1" customFormat="1" ht="21">
      <c r="B199" s="277"/>
      <c r="C199" s="402" t="s">
        <v>2080</v>
      </c>
      <c r="D199" s="402"/>
      <c r="E199" s="402"/>
      <c r="F199" s="402"/>
      <c r="G199" s="402"/>
      <c r="H199" s="402"/>
      <c r="I199" s="402"/>
      <c r="J199" s="402"/>
      <c r="K199" s="278"/>
    </row>
    <row r="200" spans="2:11" s="1" customFormat="1" ht="25.5" customHeight="1">
      <c r="B200" s="277"/>
      <c r="C200" s="342" t="s">
        <v>2081</v>
      </c>
      <c r="D200" s="342"/>
      <c r="E200" s="342"/>
      <c r="F200" s="342" t="s">
        <v>2082</v>
      </c>
      <c r="G200" s="343"/>
      <c r="H200" s="403" t="s">
        <v>2083</v>
      </c>
      <c r="I200" s="403"/>
      <c r="J200" s="403"/>
      <c r="K200" s="278"/>
    </row>
    <row r="201" spans="2:11" s="1" customFormat="1" ht="5.25" customHeight="1">
      <c r="B201" s="306"/>
      <c r="C201" s="303"/>
      <c r="D201" s="303"/>
      <c r="E201" s="303"/>
      <c r="F201" s="303"/>
      <c r="G201" s="285"/>
      <c r="H201" s="303"/>
      <c r="I201" s="303"/>
      <c r="J201" s="303"/>
      <c r="K201" s="327"/>
    </row>
    <row r="202" spans="2:11" s="1" customFormat="1" ht="15" customHeight="1">
      <c r="B202" s="306"/>
      <c r="C202" s="285" t="s">
        <v>2073</v>
      </c>
      <c r="D202" s="285"/>
      <c r="E202" s="285"/>
      <c r="F202" s="305" t="s">
        <v>45</v>
      </c>
      <c r="G202" s="285"/>
      <c r="H202" s="404" t="s">
        <v>2084</v>
      </c>
      <c r="I202" s="404"/>
      <c r="J202" s="404"/>
      <c r="K202" s="327"/>
    </row>
    <row r="203" spans="2:11" s="1" customFormat="1" ht="15" customHeight="1">
      <c r="B203" s="306"/>
      <c r="C203" s="312"/>
      <c r="D203" s="285"/>
      <c r="E203" s="285"/>
      <c r="F203" s="305" t="s">
        <v>46</v>
      </c>
      <c r="G203" s="285"/>
      <c r="H203" s="404" t="s">
        <v>2085</v>
      </c>
      <c r="I203" s="404"/>
      <c r="J203" s="404"/>
      <c r="K203" s="327"/>
    </row>
    <row r="204" spans="2:11" s="1" customFormat="1" ht="15" customHeight="1">
      <c r="B204" s="306"/>
      <c r="C204" s="312"/>
      <c r="D204" s="285"/>
      <c r="E204" s="285"/>
      <c r="F204" s="305" t="s">
        <v>49</v>
      </c>
      <c r="G204" s="285"/>
      <c r="H204" s="404" t="s">
        <v>2086</v>
      </c>
      <c r="I204" s="404"/>
      <c r="J204" s="404"/>
      <c r="K204" s="327"/>
    </row>
    <row r="205" spans="2:11" s="1" customFormat="1" ht="15" customHeight="1">
      <c r="B205" s="306"/>
      <c r="C205" s="285"/>
      <c r="D205" s="285"/>
      <c r="E205" s="285"/>
      <c r="F205" s="305" t="s">
        <v>47</v>
      </c>
      <c r="G205" s="285"/>
      <c r="H205" s="404" t="s">
        <v>2087</v>
      </c>
      <c r="I205" s="404"/>
      <c r="J205" s="404"/>
      <c r="K205" s="327"/>
    </row>
    <row r="206" spans="2:11" s="1" customFormat="1" ht="15" customHeight="1">
      <c r="B206" s="306"/>
      <c r="C206" s="285"/>
      <c r="D206" s="285"/>
      <c r="E206" s="285"/>
      <c r="F206" s="305" t="s">
        <v>48</v>
      </c>
      <c r="G206" s="285"/>
      <c r="H206" s="404" t="s">
        <v>2088</v>
      </c>
      <c r="I206" s="404"/>
      <c r="J206" s="404"/>
      <c r="K206" s="327"/>
    </row>
    <row r="207" spans="2:11" s="1" customFormat="1" ht="15" customHeight="1">
      <c r="B207" s="306"/>
      <c r="C207" s="285"/>
      <c r="D207" s="285"/>
      <c r="E207" s="285"/>
      <c r="F207" s="305"/>
      <c r="G207" s="285"/>
      <c r="H207" s="285"/>
      <c r="I207" s="285"/>
      <c r="J207" s="285"/>
      <c r="K207" s="327"/>
    </row>
    <row r="208" spans="2:11" s="1" customFormat="1" ht="15" customHeight="1">
      <c r="B208" s="306"/>
      <c r="C208" s="285" t="s">
        <v>2029</v>
      </c>
      <c r="D208" s="285"/>
      <c r="E208" s="285"/>
      <c r="F208" s="305" t="s">
        <v>81</v>
      </c>
      <c r="G208" s="285"/>
      <c r="H208" s="404" t="s">
        <v>2089</v>
      </c>
      <c r="I208" s="404"/>
      <c r="J208" s="404"/>
      <c r="K208" s="327"/>
    </row>
    <row r="209" spans="2:11" s="1" customFormat="1" ht="15" customHeight="1">
      <c r="B209" s="306"/>
      <c r="C209" s="312"/>
      <c r="D209" s="285"/>
      <c r="E209" s="285"/>
      <c r="F209" s="305" t="s">
        <v>1924</v>
      </c>
      <c r="G209" s="285"/>
      <c r="H209" s="404" t="s">
        <v>1925</v>
      </c>
      <c r="I209" s="404"/>
      <c r="J209" s="404"/>
      <c r="K209" s="327"/>
    </row>
    <row r="210" spans="2:11" s="1" customFormat="1" ht="15" customHeight="1">
      <c r="B210" s="306"/>
      <c r="C210" s="285"/>
      <c r="D210" s="285"/>
      <c r="E210" s="285"/>
      <c r="F210" s="305" t="s">
        <v>1922</v>
      </c>
      <c r="G210" s="285"/>
      <c r="H210" s="404" t="s">
        <v>2090</v>
      </c>
      <c r="I210" s="404"/>
      <c r="J210" s="404"/>
      <c r="K210" s="327"/>
    </row>
    <row r="211" spans="2:11" s="1" customFormat="1" ht="15" customHeight="1">
      <c r="B211" s="344"/>
      <c r="C211" s="312"/>
      <c r="D211" s="312"/>
      <c r="E211" s="312"/>
      <c r="F211" s="305" t="s">
        <v>1926</v>
      </c>
      <c r="G211" s="291"/>
      <c r="H211" s="405" t="s">
        <v>1927</v>
      </c>
      <c r="I211" s="405"/>
      <c r="J211" s="405"/>
      <c r="K211" s="345"/>
    </row>
    <row r="212" spans="2:11" s="1" customFormat="1" ht="15" customHeight="1">
      <c r="B212" s="344"/>
      <c r="C212" s="312"/>
      <c r="D212" s="312"/>
      <c r="E212" s="312"/>
      <c r="F212" s="305" t="s">
        <v>1928</v>
      </c>
      <c r="G212" s="291"/>
      <c r="H212" s="405" t="s">
        <v>1844</v>
      </c>
      <c r="I212" s="405"/>
      <c r="J212" s="405"/>
      <c r="K212" s="345"/>
    </row>
    <row r="213" spans="2:11" s="1" customFormat="1" ht="15" customHeight="1">
      <c r="B213" s="344"/>
      <c r="C213" s="312"/>
      <c r="D213" s="312"/>
      <c r="E213" s="312"/>
      <c r="F213" s="346"/>
      <c r="G213" s="291"/>
      <c r="H213" s="347"/>
      <c r="I213" s="347"/>
      <c r="J213" s="347"/>
      <c r="K213" s="345"/>
    </row>
    <row r="214" spans="2:11" s="1" customFormat="1" ht="15" customHeight="1">
      <c r="B214" s="344"/>
      <c r="C214" s="285" t="s">
        <v>2053</v>
      </c>
      <c r="D214" s="312"/>
      <c r="E214" s="312"/>
      <c r="F214" s="305">
        <v>1</v>
      </c>
      <c r="G214" s="291"/>
      <c r="H214" s="405" t="s">
        <v>2091</v>
      </c>
      <c r="I214" s="405"/>
      <c r="J214" s="405"/>
      <c r="K214" s="345"/>
    </row>
    <row r="215" spans="2:11" s="1" customFormat="1" ht="15" customHeight="1">
      <c r="B215" s="344"/>
      <c r="C215" s="312"/>
      <c r="D215" s="312"/>
      <c r="E215" s="312"/>
      <c r="F215" s="305">
        <v>2</v>
      </c>
      <c r="G215" s="291"/>
      <c r="H215" s="405" t="s">
        <v>2092</v>
      </c>
      <c r="I215" s="405"/>
      <c r="J215" s="405"/>
      <c r="K215" s="345"/>
    </row>
    <row r="216" spans="2:11" s="1" customFormat="1" ht="15" customHeight="1">
      <c r="B216" s="344"/>
      <c r="C216" s="312"/>
      <c r="D216" s="312"/>
      <c r="E216" s="312"/>
      <c r="F216" s="305">
        <v>3</v>
      </c>
      <c r="G216" s="291"/>
      <c r="H216" s="405" t="s">
        <v>2093</v>
      </c>
      <c r="I216" s="405"/>
      <c r="J216" s="405"/>
      <c r="K216" s="345"/>
    </row>
    <row r="217" spans="2:11" s="1" customFormat="1" ht="15" customHeight="1">
      <c r="B217" s="344"/>
      <c r="C217" s="312"/>
      <c r="D217" s="312"/>
      <c r="E217" s="312"/>
      <c r="F217" s="305">
        <v>4</v>
      </c>
      <c r="G217" s="291"/>
      <c r="H217" s="405" t="s">
        <v>2094</v>
      </c>
      <c r="I217" s="405"/>
      <c r="J217" s="405"/>
      <c r="K217" s="345"/>
    </row>
    <row r="218" spans="2:11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SO.01 - Oprava čekárenské...</vt:lpstr>
      <vt:lpstr>SO.02 - Oprava vnějšího p...</vt:lpstr>
      <vt:lpstr>SO.03 - Venkovní opravy</vt:lpstr>
      <vt:lpstr>SO.04 - Vnitřní opravy</vt:lpstr>
      <vt:lpstr>SO.05 - Elektroinstalace</vt:lpstr>
      <vt:lpstr>SO.06 - VRN</vt:lpstr>
      <vt:lpstr>Pokyny pro vyplnění</vt:lpstr>
      <vt:lpstr>'Rekapitulace stavby'!Názvy_tisku</vt:lpstr>
      <vt:lpstr>'SO.01 - Oprava čekárenské...'!Názvy_tisku</vt:lpstr>
      <vt:lpstr>'SO.02 - Oprava vnějšího p...'!Názvy_tisku</vt:lpstr>
      <vt:lpstr>'SO.03 - Venkovní opravy'!Názvy_tisku</vt:lpstr>
      <vt:lpstr>'SO.04 - Vnitřní opravy'!Názvy_tisku</vt:lpstr>
      <vt:lpstr>'SO.05 - Elektroinstalace'!Názvy_tisku</vt:lpstr>
      <vt:lpstr>'SO.06 - VRN'!Názvy_tisku</vt:lpstr>
      <vt:lpstr>'Pokyny pro vyplnění'!Oblast_tisku</vt:lpstr>
      <vt:lpstr>'Rekapitulace stavby'!Oblast_tisku</vt:lpstr>
      <vt:lpstr>'SO.01 - Oprava čekárenské...'!Oblast_tisku</vt:lpstr>
      <vt:lpstr>'SO.02 - Oprava vnějšího p...'!Oblast_tisku</vt:lpstr>
      <vt:lpstr>'SO.03 - Venkovní opravy'!Oblast_tisku</vt:lpstr>
      <vt:lpstr>'SO.04 - Vnitřní opravy'!Oblast_tisku</vt:lpstr>
      <vt:lpstr>'SO.05 - Elektroinstalace'!Oblast_tisku</vt:lpstr>
      <vt:lpstr>'SO.06 -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Malý Lukáš</cp:lastModifiedBy>
  <cp:lastPrinted>2020-02-25T10:46:39Z</cp:lastPrinted>
  <dcterms:created xsi:type="dcterms:W3CDTF">2020-02-25T10:46:13Z</dcterms:created>
  <dcterms:modified xsi:type="dcterms:W3CDTF">2020-02-25T10:59:37Z</dcterms:modified>
</cp:coreProperties>
</file>