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01 - Dodávka turniketů" sheetId="2" r:id="rId2"/>
    <sheet name="002 - Zajištění servisu v..." sheetId="3" r:id="rId3"/>
  </sheets>
  <definedNames>
    <definedName name="_xlnm.Print_Area" localSheetId="0">'Rekapitulace zakázky'!$D$4:$AO$76,'Rekapitulace zakázky'!$C$82:$AQ$97</definedName>
    <definedName name="_xlnm.Print_Titles" localSheetId="0">'Rekapitulace zakázky'!$92:$92</definedName>
    <definedName name="_xlnm._FilterDatabase" localSheetId="1" hidden="1">'001 - Dodávka turniketů'!$C$121:$K$140</definedName>
    <definedName name="_xlnm.Print_Area" localSheetId="1">'001 - Dodávka turniketů'!$C$4:$J$76,'001 - Dodávka turniketů'!$C$82:$J$103,'001 - Dodávka turniketů'!$C$109:$K$140</definedName>
    <definedName name="_xlnm.Print_Titles" localSheetId="1">'001 - Dodávka turniketů'!$121:$121</definedName>
    <definedName name="_xlnm._FilterDatabase" localSheetId="2" hidden="1">'002 - Zajištění servisu v...'!$C$118:$K$131</definedName>
    <definedName name="_xlnm.Print_Area" localSheetId="2">'002 - Zajištění servisu v...'!$C$4:$J$76,'002 - Zajištění servisu v...'!$C$82:$J$100,'002 - Zajištění servisu v...'!$C$106:$K$131</definedName>
    <definedName name="_xlnm.Print_Titles" localSheetId="2">'002 - Zajištění servisu v...'!$118:$118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29"/>
  <c r="BH129"/>
  <c r="BG129"/>
  <c r="BF129"/>
  <c r="T129"/>
  <c r="R129"/>
  <c r="P129"/>
  <c r="BI126"/>
  <c r="BH126"/>
  <c r="BG126"/>
  <c r="BF126"/>
  <c r="T126"/>
  <c r="R126"/>
  <c r="P126"/>
  <c r="BI122"/>
  <c r="BH122"/>
  <c r="BG122"/>
  <c r="BF122"/>
  <c r="T122"/>
  <c r="T121"/>
  <c r="R122"/>
  <c r="R121"/>
  <c r="P122"/>
  <c r="P121"/>
  <c r="J116"/>
  <c r="F115"/>
  <c r="F113"/>
  <c r="E111"/>
  <c r="J92"/>
  <c r="F91"/>
  <c r="F89"/>
  <c r="E87"/>
  <c r="J21"/>
  <c r="E21"/>
  <c r="J115"/>
  <c r="J20"/>
  <c r="J18"/>
  <c r="E18"/>
  <c r="F116"/>
  <c r="J17"/>
  <c r="J12"/>
  <c r="J113"/>
  <c r="E7"/>
  <c r="E109"/>
  <c i="2" r="J37"/>
  <c r="J36"/>
  <c i="1" r="AY95"/>
  <c i="2" r="J35"/>
  <c i="1" r="AX95"/>
  <c i="2" r="BI140"/>
  <c r="BH140"/>
  <c r="BG140"/>
  <c r="BF140"/>
  <c r="T140"/>
  <c r="T139"/>
  <c r="R140"/>
  <c r="R139"/>
  <c r="P140"/>
  <c r="P139"/>
  <c r="BI138"/>
  <c r="BH138"/>
  <c r="BG138"/>
  <c r="BF138"/>
  <c r="T138"/>
  <c r="T137"/>
  <c r="R138"/>
  <c r="R137"/>
  <c r="P138"/>
  <c r="P137"/>
  <c r="BI135"/>
  <c r="BH135"/>
  <c r="BG135"/>
  <c r="BF135"/>
  <c r="T135"/>
  <c r="T134"/>
  <c r="T133"/>
  <c r="R135"/>
  <c r="R134"/>
  <c r="R133"/>
  <c r="P135"/>
  <c r="P134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J119"/>
  <c r="F118"/>
  <c r="F116"/>
  <c r="E114"/>
  <c r="J92"/>
  <c r="F91"/>
  <c r="F89"/>
  <c r="E87"/>
  <c r="J21"/>
  <c r="E21"/>
  <c r="J118"/>
  <c r="J20"/>
  <c r="J18"/>
  <c r="E18"/>
  <c r="F119"/>
  <c r="J17"/>
  <c r="J12"/>
  <c r="J116"/>
  <c r="E7"/>
  <c r="E112"/>
  <c i="1" r="L90"/>
  <c r="AM90"/>
  <c r="AM89"/>
  <c r="L89"/>
  <c r="AM87"/>
  <c r="L87"/>
  <c r="L85"/>
  <c r="L84"/>
  <c i="3" r="BK129"/>
  <c r="J129"/>
  <c r="BK126"/>
  <c r="J126"/>
  <c r="BK122"/>
  <c r="J122"/>
  <c i="2" r="BK140"/>
  <c r="J140"/>
  <c r="BK138"/>
  <c r="J138"/>
  <c r="BK135"/>
  <c r="J135"/>
  <c r="BK132"/>
  <c r="J132"/>
  <c r="BK131"/>
  <c r="J131"/>
  <c r="BK130"/>
  <c r="J130"/>
  <c r="BK128"/>
  <c r="J128"/>
  <c r="BK126"/>
  <c r="J126"/>
  <c r="BK125"/>
  <c r="J125"/>
  <c i="1" r="AS94"/>
  <c i="2" l="1" r="BK124"/>
  <c r="J124"/>
  <c r="J98"/>
  <c r="P124"/>
  <c r="P123"/>
  <c r="P122"/>
  <c i="1" r="AU95"/>
  <c i="2" r="R124"/>
  <c r="R123"/>
  <c r="R122"/>
  <c r="T124"/>
  <c r="T123"/>
  <c r="T122"/>
  <c i="3" r="BK125"/>
  <c r="J125"/>
  <c r="J99"/>
  <c r="P125"/>
  <c r="P120"/>
  <c r="P119"/>
  <c i="1" r="AU96"/>
  <c i="3" r="R125"/>
  <c r="R120"/>
  <c r="R119"/>
  <c r="T125"/>
  <c r="T120"/>
  <c r="T119"/>
  <c i="2" r="E85"/>
  <c r="J89"/>
  <c r="F92"/>
  <c r="J91"/>
  <c r="BE125"/>
  <c r="BE126"/>
  <c r="BE128"/>
  <c r="BE130"/>
  <c r="BE131"/>
  <c r="BE132"/>
  <c r="BE135"/>
  <c r="BE138"/>
  <c r="BE140"/>
  <c r="BK134"/>
  <c r="J134"/>
  <c r="J100"/>
  <c r="BK137"/>
  <c r="J137"/>
  <c r="J101"/>
  <c r="BK139"/>
  <c r="J139"/>
  <c r="J102"/>
  <c i="3" r="E85"/>
  <c r="J89"/>
  <c r="J91"/>
  <c r="F92"/>
  <c r="BE122"/>
  <c r="BE126"/>
  <c r="BE129"/>
  <c r="BK121"/>
  <c r="J121"/>
  <c r="J98"/>
  <c i="2" r="F34"/>
  <c i="1" r="BA95"/>
  <c i="3" r="F35"/>
  <c i="1" r="BB96"/>
  <c i="2" r="J34"/>
  <c i="1" r="AW95"/>
  <c i="2" r="F36"/>
  <c i="1" r="BC95"/>
  <c i="3" r="F34"/>
  <c i="1" r="BA96"/>
  <c i="3" r="F37"/>
  <c i="1" r="BD96"/>
  <c i="2" r="F35"/>
  <c i="1" r="BB95"/>
  <c i="2" r="F37"/>
  <c i="1" r="BD95"/>
  <c i="3" r="J34"/>
  <c i="1" r="AW96"/>
  <c i="3" r="F36"/>
  <c i="1" r="BC96"/>
  <c i="2" l="1" r="BK123"/>
  <c r="J123"/>
  <c r="J97"/>
  <c r="BK133"/>
  <c r="J133"/>
  <c r="J99"/>
  <c i="3" r="BK120"/>
  <c r="J120"/>
  <c r="J97"/>
  <c i="1" r="BA94"/>
  <c r="AW94"/>
  <c r="AK30"/>
  <c r="BC94"/>
  <c r="W32"/>
  <c i="2" r="J33"/>
  <c i="1" r="AV95"/>
  <c r="AT95"/>
  <c r="AU94"/>
  <c r="BB94"/>
  <c r="AX94"/>
  <c i="2" r="F33"/>
  <c i="1" r="AZ95"/>
  <c i="3" r="J33"/>
  <c i="1" r="AV96"/>
  <c r="AT96"/>
  <c r="BD94"/>
  <c r="W33"/>
  <c i="3" r="F33"/>
  <c i="1" r="AZ96"/>
  <c i="2" l="1" r="BK122"/>
  <c r="J122"/>
  <c r="J96"/>
  <c i="3" r="BK119"/>
  <c r="J119"/>
  <c r="J96"/>
  <c i="1" r="AZ94"/>
  <c r="W29"/>
  <c r="W30"/>
  <c r="W31"/>
  <c r="AY94"/>
  <c l="1" r="AV94"/>
  <c r="AK29"/>
  <c i="2" r="J30"/>
  <c i="1" r="AG95"/>
  <c r="AN95"/>
  <c i="3" r="J30"/>
  <c i="1" r="AG96"/>
  <c r="AN96"/>
  <c i="2" l="1" r="J39"/>
  <c i="3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<sst xmlns="http://schemas.openxmlformats.org/spreadsheetml/2006/main">
  <si>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</si>
  <si>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</si>
  <si>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</si>
  <si>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</si>
  <si>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</si>
  <si>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{5c5ca075-3def-4058-b801-0bd986935c93}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</si>
  <si>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</si>
  <si>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</si>
  <si>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</si>
  <si>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</si>
  <si>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</si>
  <si>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</si>
  <si>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</si>
  <si>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</si>
  <si>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OR_PHA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</si>
  <si>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</si>
  <si>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</si>
  <si>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Dodávka turniketů veřejných WC žst. Praha Holešovice, Praha Smíchov, Praha Libeň a Kralupy nad Vltavou včetně servisu</t>
  </si>
  <si>
    <t>KSO:</t>
  </si>
  <si>
    <t>CC-CZ:</t>
  </si>
  <si>
    <t>Místo:</t>
  </si>
  <si>
    <t>OŘ Praha</t>
  </si>
  <si>
    <t>Datum:</t>
  </si>
  <si>
    <t>6. 1. 2020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</si>
  <si>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</si>
  <si>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</si>
  <si>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</si>
  <si>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</si>
  <si>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</si>
  <si>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</si>
  <si>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</si>
  <si>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</si>
  <si>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</si>
  <si>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</si>
  <si>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</si>
  <si>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</si>
  <si>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</si>
  <si>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</si>
  <si>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</si>
  <si>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</si>
  <si>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</si>
  <si>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</si>
  <si>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</si>
  <si>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</si>
  <si>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</si>
  <si>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</si>
  <si>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</si>
  <si>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</si>
  <si>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</si>
  <si>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</si>
  <si>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</si>
  <si>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</si>
  <si>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</si>
  <si>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</si>
  <si>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</si>
  <si>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</si>
  <si>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</si>
  <si>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</si>
  <si>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</si>
  <si>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</si>
  <si>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</si>
  <si>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</si>
  <si>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</si>
  <si>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</si>
  <si>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</si>
  <si>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</si>
  <si>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</si>
  <si>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</si>
  <si>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</si>
  <si>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</si>
  <si>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</si>
  <si>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</si>
  <si>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</si>
  <si>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</si>
  <si>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</si>
  <si>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</si>
  <si>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</si>
  <si>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</si>
  <si>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</si>
  <si>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</si>
  <si>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</si>
  <si>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</si>
  <si>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</si>
  <si>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</si>
  <si>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Dodávka turniketů</t>
  </si>
  <si>
    <t>STA</t>
  </si>
  <si>
    <t>1</t>
  </si>
  <si>
    <t>{54bae2ec-eeb2-4c8a-bf2d-db3993758735}</t>
  </si>
  <si>
    <t>2</t>
  </si>
  <si>
    <t>002</t>
  </si>
  <si>
    <t>Zajištění servisu včetně prohlídek - servisní smlouva</t>
  </si>
  <si>
    <t>{28d9b18d-21da-43b7-8870-4975f7daf742}</t>
  </si>
  <si>
    <t>KRYCÍ LIST SOUPISU PRACÍ</t>
  </si>
  <si>
    <t>Objekt:</t>
  </si>
  <si>
    <t>001 - Dodávka turniketů</t>
  </si>
  <si>
    <t>REKAPITULACE ČLENĚNÍ SOUPISU PRACÍ</t>
  </si>
  <si>
    <t>Kód dílu - Popis</t>
  </si>
  <si>
    <t>Cena celkem [CZK]</t>
  </si>
  <si>
    <t>Náklady ze soupisu prací</t>
  </si>
  <si>
    <t>-1</t>
  </si>
  <si>
    <t>M - Práce a dodávky M</t>
  </si>
  <si>
    <t xml:space="preserve">    22-M - Montáže technologických zařízení pro dopravní stavby</t>
  </si>
  <si>
    <t>VRN - Vedlejší rozpočtové náklady</t>
  </si>
  <si>
    <t xml:space="preserve">    VRN3 - Zařízení staveniště</t>
  </si>
  <si>
    <t xml:space="preserve">    VRN7 - Provozní vlivy, dozory</t>
  </si>
  <si>
    <t xml:space="preserve">    VRN8 - Přesun stavebních kapacit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</si>
  <si>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</si>
  <si>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</si>
  <si>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</si>
  <si>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</si>
  <si>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</si>
  <si>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</si>
  <si>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</si>
  <si>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</si>
  <si>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</si>
  <si>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</si>
  <si>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</si>
  <si>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</si>
  <si>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</si>
  <si>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</si>
  <si>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</si>
  <si>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3</t>
  </si>
  <si>
    <t>ROZPOCET</t>
  </si>
  <si>
    <t>22-M</t>
  </si>
  <si>
    <t>Montáže technologických zařízení pro dopravní stavby</t>
  </si>
  <si>
    <t>K</t>
  </si>
  <si>
    <t>767641711</t>
  </si>
  <si>
    <t>Montáž turniketu průměr do 3 m v do 2,2 m (4 lokality, WC-ženy, WC-muži)</t>
  </si>
  <si>
    <t>kus</t>
  </si>
  <si>
    <t>4</t>
  </si>
  <si>
    <t>-179399526</t>
  </si>
  <si>
    <t>55431140</t>
  </si>
  <si>
    <t>sestava řízeného vstupu - konkrétní řešení dle možnosti výrobce, průchod 700-900mm</t>
  </si>
  <si>
    <t>8</t>
  </si>
  <si>
    <t>-399019019</t>
  </si>
  <si>
    <t>P</t>
  </si>
  <si>
    <t xml:space="preserve">Poznámka k položce:_x000d_
Požadavky:_x000d_
_x000d_
- Průchod posuvnými křídly (skly) – rychlostní branky_x000d_
- Průchod volný pouze při odchodu, vstup uvolněn po zaplacení poplatku_x000d_
- Sensor pro garanci průchodu pouze jedné osoby_x000d_
- Povrchová úprava vhodná do hygienických prostor_x000d_
- „Paniková“ funkce – v případě výpadku proudu nebo signálu od EPS_x000d_
-  Příjem CZK i EUR_x000d_
-  Možnost úhrady bankovkami do nominální hodnoty 200 Kč_x000d_
-  Mincovník s možností vrácení přeplatku (pouze CZK)_x000d_
-  Příjem kreditních karet; kontaktní i bezkontaktní úhrada_x000d_
-  Grafický displej s hodnotou vhozených mincí a instrukcemi pro uživatele; čeština automaticky + možnost volby minimálně jednoho světového jazyka (angličtina, němčina)_x000d_
-  Bezkontaktní čtečka karet (servisní + zaměstnanecké)_x000d_
-  Čtečka zaměstnaneckých karet_x000d_
-  Vybavení mincovníku tubami na mince_x000d_
- Hlasový výstup pro nevidomé + hmatné štítky ovládacích prvků v Braillově písmu_x000d_
-  Automatické vytváření uzávěrky při výběru peněz z pokladny a doplnění mincovníku – všechny události od posledního výběru (počet průchodů, počet jednotlivých mincí, celkový obrat, tržba, počet použití karty pro vstup, obsah mincovníku)_x000d_
-  Do budoucna možnost komunikace s EET_x000d_
_x000d_
Navrhované řešení musí splňovat požadavky vyplývající z požadavků - viz výše. Konkrétní řešení navrhne zhotovitel dle konkrétních parametrů dodávaného zařízení, které bude vyspecifikováno ve zvláštní příloze k posouzení. _x000d_
_x000d_
Systém bude kompletně zprovozněný a napojený na všechny sítě (přípojné body silnoproudu a slaboproudu nejsou součástí této dodávky a budou provedeny na základě požadavků zhotovitele zadavatelem v rámci jiné zakázky)._x000d_
_x000d_
Veškeré práce na zařízení, kabeláži, prostupech aj. je nutné koordinovat s odpovědným pracovníkem správce objektu.</t>
  </si>
  <si>
    <t>22090050R012</t>
  </si>
  <si>
    <t>SW + HW vybavení pokladního systému turniketů, správa kartového systému, komunikace s turnikety, operační systém, pracovní PC, platební brána aj.</t>
  </si>
  <si>
    <t>kpl</t>
  </si>
  <si>
    <t>-1535406378</t>
  </si>
  <si>
    <t>Poznámka k položce:_x000d_
Jedná se o kompletní hardwarové a softwarové vybavení pro provoz a správu turniketů ve čtyřech lokalitách vč. platební brány, pracovního PC, Racku pro uložení zařízení pro chod turniketu včetně aktivních prvků a veškerých licencí. _x000d_
_x000d_
Součástí dodávky pracovního PC je i zařízení pro správu a naprogramování kartového systému (zaměstnanecké karty pro vstup obsluhy WC)</t>
  </si>
  <si>
    <t>22090050R10</t>
  </si>
  <si>
    <t>Zaměstnanecká karta pro umožnění vstupu obsluhy WC</t>
  </si>
  <si>
    <t>1158951063</t>
  </si>
  <si>
    <t>5</t>
  </si>
  <si>
    <t>22090050R11</t>
  </si>
  <si>
    <t>Kotouč termopapíru pro tisk daňových dokladů</t>
  </si>
  <si>
    <t>2109393793</t>
  </si>
  <si>
    <t>6</t>
  </si>
  <si>
    <t>22090050R222</t>
  </si>
  <si>
    <t>Oživení a zprovoznění systému, zaškolení obsluhy</t>
  </si>
  <si>
    <t>1626635039</t>
  </si>
  <si>
    <t>VRN</t>
  </si>
  <si>
    <t>Vedlejší rozpočtové náklady</t>
  </si>
  <si>
    <t>VRN3</t>
  </si>
  <si>
    <t>Zařízení staveniště</t>
  </si>
  <si>
    <t>7</t>
  </si>
  <si>
    <t>030001000.1</t>
  </si>
  <si>
    <t>Zařízení a zabezpečení staveniště</t>
  </si>
  <si>
    <t>Kč</t>
  </si>
  <si>
    <t>-657632104</t>
  </si>
  <si>
    <t>Poznámka k položce:_x000d_
Zahrnuje i zábory vč. poplatků a ostatní konstrukce a práce na zařízení a zabezpečení staveniště, náhradní přístup, náhradní značení DIR a DIO aj.</t>
  </si>
  <si>
    <t>VRN7</t>
  </si>
  <si>
    <t>Provozní vlivy, dozory</t>
  </si>
  <si>
    <t>070001000.1</t>
  </si>
  <si>
    <t>257518830</t>
  </si>
  <si>
    <t>VRN8</t>
  </si>
  <si>
    <t>Přesun stavebních kapacit</t>
  </si>
  <si>
    <t>9</t>
  </si>
  <si>
    <t>080001000</t>
  </si>
  <si>
    <t>Přesun stavebních kapacit, doprava zaměstnanců aj.</t>
  </si>
  <si>
    <t>366313281</t>
  </si>
  <si>
    <t>002 - Zajištění servisu včetně prohlídek - servisní smlouva</t>
  </si>
  <si>
    <t>HSV - Servisní služby a prohlídky</t>
  </si>
  <si>
    <t xml:space="preserve">    01 - Pravidelné činnosti</t>
  </si>
  <si>
    <t xml:space="preserve">    02 - Paušální výjezdy a práce- servisní zásahy</t>
  </si>
  <si>
    <t>HSV</t>
  </si>
  <si>
    <t>Servisní služby a prohlídky</t>
  </si>
  <si>
    <t>01</t>
  </si>
  <si>
    <t>Pravidelné činnosti</t>
  </si>
  <si>
    <t>S01</t>
  </si>
  <si>
    <t>Servisní pohotovost, preventivní prohlídky a podpora na dálku dle servisní smlouvy</t>
  </si>
  <si>
    <t>měsíc</t>
  </si>
  <si>
    <t>-1683163247</t>
  </si>
  <si>
    <t>Poznámka k položce:_x000d_
Servisované zařízení: _x000d_
_x000d_
 • 8x samostatně řízený vstup veřejných WC ve 4 lokalitách dle výběru zadavatele (obvod OŘ Praha)_x000d_
 • Obslužný software a hardware pro řízené vstupy vč. kabelových tras.</t>
  </si>
  <si>
    <t>VV</t>
  </si>
  <si>
    <t>24"záruční servis"</t>
  </si>
  <si>
    <t>02</t>
  </si>
  <si>
    <t>Paušální výjezdy a práce- servisní zásahy</t>
  </si>
  <si>
    <t>HZS4232</t>
  </si>
  <si>
    <t>Hodinová sazba práce výjezdního technika</t>
  </si>
  <si>
    <t>hodina</t>
  </si>
  <si>
    <t>-688379647</t>
  </si>
  <si>
    <t>Poznámka k položce:_x000d_
předpokládaný (referenční) rozsah prací, účtováno bude dle skutečnosti</t>
  </si>
  <si>
    <t>2*4*12*2"2x za měsíc po 4h, 2 roky"</t>
  </si>
  <si>
    <t>P01</t>
  </si>
  <si>
    <t>Paušální cena výjezdu</t>
  </si>
  <si>
    <t>případ</t>
  </si>
  <si>
    <t>-332934112</t>
  </si>
  <si>
    <t>2*12*2"dva výjezdy měsíčně po dobu dvou let"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</si>
</sst>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26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29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31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31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31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34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39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40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41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42</v>
      </c>
      <c r="E29" s="45"/>
      <c r="F29" s="30" t="s">
        <v>43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44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45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46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47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48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49</v>
      </c>
      <c r="U35" s="52"/>
      <c r="V35" s="52"/>
      <c r="W35" s="52"/>
      <c r="X35" s="54" t="s">
        <v>50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51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52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53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54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53</v>
      </c>
      <c r="AI60" s="40"/>
      <c r="AJ60" s="40"/>
      <c r="AK60" s="40"/>
      <c r="AL60" s="40"/>
      <c r="AM60" s="62" t="s">
        <v>54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55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56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53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54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53</v>
      </c>
      <c r="AI75" s="40"/>
      <c r="AJ75" s="40"/>
      <c r="AK75" s="40"/>
      <c r="AL75" s="40"/>
      <c r="AM75" s="62" t="s">
        <v>54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57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OR_PHA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Dodávka turniketů veřejných WC žst. Praha Holešovice, Praha Smíchov, Praha Libeň a Kralupy nad Vltavou včetně servisu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OŘ Praha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6. 1. 2020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>Správa železnic, státní organizace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32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58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30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35</v>
      </c>
      <c r="AJ90" s="38"/>
      <c r="AK90" s="38"/>
      <c r="AL90" s="38"/>
      <c r="AM90" s="78" t="str">
        <f>IF(E20="","",E20)</f>
        <v>L. Ulrich, DiS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59</v>
      </c>
      <c r="D92" s="92"/>
      <c r="E92" s="92"/>
      <c r="F92" s="92"/>
      <c r="G92" s="92"/>
      <c r="H92" s="93"/>
      <c r="I92" s="94" t="s">
        <v>60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61</v>
      </c>
      <c r="AH92" s="92"/>
      <c r="AI92" s="92"/>
      <c r="AJ92" s="92"/>
      <c r="AK92" s="92"/>
      <c r="AL92" s="92"/>
      <c r="AM92" s="92"/>
      <c r="AN92" s="94" t="s">
        <v>62</v>
      </c>
      <c r="AO92" s="92"/>
      <c r="AP92" s="96"/>
      <c r="AQ92" s="97" t="s">
        <v>63</v>
      </c>
      <c r="AR92" s="42"/>
      <c r="AS92" s="98" t="s">
        <v>64</v>
      </c>
      <c r="AT92" s="99" t="s">
        <v>65</v>
      </c>
      <c r="AU92" s="99" t="s">
        <v>66</v>
      </c>
      <c r="AV92" s="99" t="s">
        <v>67</v>
      </c>
      <c r="AW92" s="99" t="s">
        <v>68</v>
      </c>
      <c r="AX92" s="99" t="s">
        <v>69</v>
      </c>
      <c r="AY92" s="99" t="s">
        <v>70</v>
      </c>
      <c r="AZ92" s="99" t="s">
        <v>71</v>
      </c>
      <c r="BA92" s="99" t="s">
        <v>72</v>
      </c>
      <c r="BB92" s="99" t="s">
        <v>73</v>
      </c>
      <c r="BC92" s="99" t="s">
        <v>74</v>
      </c>
      <c r="BD92" s="100" t="s">
        <v>75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76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ROUND(SUM(AG95:AG96),2)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ROUND(SUM(AS95:AS96),2)</f>
        <v>0</v>
      </c>
      <c r="AT94" s="112">
        <f>ROUND(SUM(AV94:AW94),2)</f>
        <v>0</v>
      </c>
      <c r="AU94" s="113">
        <f>ROUND(SUM(AU95:AU96),5)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ROUND(SUM(AZ95:AZ96),2)</f>
        <v>0</v>
      </c>
      <c r="BA94" s="112">
        <f>ROUND(SUM(BA95:BA96),2)</f>
        <v>0</v>
      </c>
      <c r="BB94" s="112">
        <f>ROUND(SUM(BB95:BB96),2)</f>
        <v>0</v>
      </c>
      <c r="BC94" s="112">
        <f>ROUND(SUM(BC95:BC96),2)</f>
        <v>0</v>
      </c>
      <c r="BD94" s="114">
        <f>ROUND(SUM(BD95:BD96),2)</f>
        <v>0</v>
      </c>
      <c r="BE94" s="6"/>
      <c r="BS94" s="115" t="s">
        <v>77</v>
      </c>
      <c r="BT94" s="115" t="s">
        <v>78</v>
      </c>
      <c r="BU94" s="116" t="s">
        <v>79</v>
      </c>
      <c r="BV94" s="115" t="s">
        <v>80</v>
      </c>
      <c r="BW94" s="115" t="s">
        <v>5</v>
      </c>
      <c r="BX94" s="115" t="s">
        <v>81</v>
      </c>
      <c r="CL94" s="115" t="s">
        <v>1</v>
      </c>
    </row>
    <row r="95" s="7" customFormat="1" ht="16.5" customHeight="1">
      <c r="A95" s="117" t="s">
        <v>82</v>
      </c>
      <c r="B95" s="118"/>
      <c r="C95" s="119"/>
      <c r="D95" s="120" t="s">
        <v>83</v>
      </c>
      <c r="E95" s="120"/>
      <c r="F95" s="120"/>
      <c r="G95" s="120"/>
      <c r="H95" s="120"/>
      <c r="I95" s="121"/>
      <c r="J95" s="120" t="s">
        <v>84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'001 - Dodávka turniketů'!J30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85</v>
      </c>
      <c r="AR95" s="124"/>
      <c r="AS95" s="125">
        <v>0</v>
      </c>
      <c r="AT95" s="126">
        <f>ROUND(SUM(AV95:AW95),2)</f>
        <v>0</v>
      </c>
      <c r="AU95" s="127">
        <f>'001 - Dodávka turniketů'!P122</f>
        <v>0</v>
      </c>
      <c r="AV95" s="126">
        <f>'001 - Dodávka turniketů'!J33</f>
        <v>0</v>
      </c>
      <c r="AW95" s="126">
        <f>'001 - Dodávka turniketů'!J34</f>
        <v>0</v>
      </c>
      <c r="AX95" s="126">
        <f>'001 - Dodávka turniketů'!J35</f>
        <v>0</v>
      </c>
      <c r="AY95" s="126">
        <f>'001 - Dodávka turniketů'!J36</f>
        <v>0</v>
      </c>
      <c r="AZ95" s="126">
        <f>'001 - Dodávka turniketů'!F33</f>
        <v>0</v>
      </c>
      <c r="BA95" s="126">
        <f>'001 - Dodávka turniketů'!F34</f>
        <v>0</v>
      </c>
      <c r="BB95" s="126">
        <f>'001 - Dodávka turniketů'!F35</f>
        <v>0</v>
      </c>
      <c r="BC95" s="126">
        <f>'001 - Dodávka turniketů'!F36</f>
        <v>0</v>
      </c>
      <c r="BD95" s="128">
        <f>'001 - Dodávka turniketů'!F37</f>
        <v>0</v>
      </c>
      <c r="BE95" s="7"/>
      <c r="BT95" s="129" t="s">
        <v>86</v>
      </c>
      <c r="BV95" s="129" t="s">
        <v>80</v>
      </c>
      <c r="BW95" s="129" t="s">
        <v>87</v>
      </c>
      <c r="BX95" s="129" t="s">
        <v>5</v>
      </c>
      <c r="CL95" s="129" t="s">
        <v>1</v>
      </c>
      <c r="CM95" s="129" t="s">
        <v>88</v>
      </c>
    </row>
    <row r="96" s="7" customFormat="1" ht="24.75" customHeight="1">
      <c r="A96" s="117" t="s">
        <v>82</v>
      </c>
      <c r="B96" s="118"/>
      <c r="C96" s="119"/>
      <c r="D96" s="120" t="s">
        <v>89</v>
      </c>
      <c r="E96" s="120"/>
      <c r="F96" s="120"/>
      <c r="G96" s="120"/>
      <c r="H96" s="120"/>
      <c r="I96" s="121"/>
      <c r="J96" s="120" t="s">
        <v>90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2">
        <f>'002 - Zajištění servisu v...'!J30</f>
        <v>0</v>
      </c>
      <c r="AH96" s="121"/>
      <c r="AI96" s="121"/>
      <c r="AJ96" s="121"/>
      <c r="AK96" s="121"/>
      <c r="AL96" s="121"/>
      <c r="AM96" s="121"/>
      <c r="AN96" s="122">
        <f>SUM(AG96,AT96)</f>
        <v>0</v>
      </c>
      <c r="AO96" s="121"/>
      <c r="AP96" s="121"/>
      <c r="AQ96" s="123" t="s">
        <v>85</v>
      </c>
      <c r="AR96" s="124"/>
      <c r="AS96" s="130">
        <v>0</v>
      </c>
      <c r="AT96" s="131">
        <f>ROUND(SUM(AV96:AW96),2)</f>
        <v>0</v>
      </c>
      <c r="AU96" s="132">
        <f>'002 - Zajištění servisu v...'!P119</f>
        <v>0</v>
      </c>
      <c r="AV96" s="131">
        <f>'002 - Zajištění servisu v...'!J33</f>
        <v>0</v>
      </c>
      <c r="AW96" s="131">
        <f>'002 - Zajištění servisu v...'!J34</f>
        <v>0</v>
      </c>
      <c r="AX96" s="131">
        <f>'002 - Zajištění servisu v...'!J35</f>
        <v>0</v>
      </c>
      <c r="AY96" s="131">
        <f>'002 - Zajištění servisu v...'!J36</f>
        <v>0</v>
      </c>
      <c r="AZ96" s="131">
        <f>'002 - Zajištění servisu v...'!F33</f>
        <v>0</v>
      </c>
      <c r="BA96" s="131">
        <f>'002 - Zajištění servisu v...'!F34</f>
        <v>0</v>
      </c>
      <c r="BB96" s="131">
        <f>'002 - Zajištění servisu v...'!F35</f>
        <v>0</v>
      </c>
      <c r="BC96" s="131">
        <f>'002 - Zajištění servisu v...'!F36</f>
        <v>0</v>
      </c>
      <c r="BD96" s="133">
        <f>'002 - Zajištění servisu v...'!F37</f>
        <v>0</v>
      </c>
      <c r="BE96" s="7"/>
      <c r="BT96" s="129" t="s">
        <v>86</v>
      </c>
      <c r="BV96" s="129" t="s">
        <v>80</v>
      </c>
      <c r="BW96" s="129" t="s">
        <v>91</v>
      </c>
      <c r="BX96" s="129" t="s">
        <v>5</v>
      </c>
      <c r="CL96" s="129" t="s">
        <v>1</v>
      </c>
      <c r="CM96" s="129" t="s">
        <v>88</v>
      </c>
    </row>
    <row r="97" s="2" customFormat="1" ht="30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  <row r="98" s="2" customFormat="1" ht="6.96" customHeight="1">
      <c r="A98" s="36"/>
      <c r="B98" s="64"/>
      <c r="C98" s="65"/>
      <c r="D98" s="65"/>
      <c r="E98" s="65"/>
      <c r="F98" s="65"/>
      <c r="G98" s="65"/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65"/>
      <c r="S98" s="65"/>
      <c r="T98" s="65"/>
      <c r="U98" s="65"/>
      <c r="V98" s="65"/>
      <c r="W98" s="65"/>
      <c r="X98" s="65"/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  <c r="AN98" s="65"/>
      <c r="AO98" s="65"/>
      <c r="AP98" s="65"/>
      <c r="AQ98" s="65"/>
      <c r="AR98" s="42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</row>
  </sheetData>
  <sheetProtection sheet="1" formatColumns="0" formatRows="0" objects="1" scenarios="1" spinCount="100000" saltValue="Vw6HzJYCf/xtlQUrn8SANa3CUvqd8GSvwjqkj3O5LdJrm3tbY/BloR8uVjcLJX7b3wZUylnw8Lr9EbcM0PEuzQ==" hashValue="MIKhlSEHRtzHSmEdJLQop9if7QcE8gOD9vwvk+IU8k5eKXUHukdDZbLDUJTq3lQmoaCNRBpJj9isyTeYzi2ZWQ==" algorithmName="SHA-512" password="C1E4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01 - Dodávka turniketů'!C2" display="/"/>
    <hyperlink ref="A96" location="'002 - Zajištění servisu 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4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87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7"/>
      <c r="J3" s="136"/>
      <c r="K3" s="136"/>
      <c r="L3" s="18"/>
      <c r="AT3" s="15" t="s">
        <v>88</v>
      </c>
    </row>
    <row r="4" s="1" customFormat="1" ht="24.96" customHeight="1">
      <c r="B4" s="18"/>
      <c r="D4" s="138" t="s">
        <v>92</v>
      </c>
      <c r="I4" s="134"/>
      <c r="L4" s="18"/>
      <c r="M4" s="139" t="s">
        <v>10</v>
      </c>
      <c r="AT4" s="15" t="s">
        <v>4</v>
      </c>
    </row>
    <row r="5" s="1" customFormat="1" ht="6.96" customHeight="1">
      <c r="B5" s="18"/>
      <c r="I5" s="134"/>
      <c r="L5" s="18"/>
    </row>
    <row r="6" s="1" customFormat="1" ht="12" customHeight="1">
      <c r="B6" s="18"/>
      <c r="D6" s="140" t="s">
        <v>16</v>
      </c>
      <c r="I6" s="134"/>
      <c r="L6" s="18"/>
    </row>
    <row r="7" s="1" customFormat="1" ht="23.25" customHeight="1">
      <c r="B7" s="18"/>
      <c r="E7" s="141" t="str">
        <f>'Rekapitulace zakázky'!K6</f>
        <v>Dodávka turniketů veřejných WC žst. Praha Holešovice, Praha Smíchov, Praha Libeň a Kralupy nad Vltavou včetně servisu</v>
      </c>
      <c r="F7" s="140"/>
      <c r="G7" s="140"/>
      <c r="H7" s="140"/>
      <c r="I7" s="134"/>
      <c r="L7" s="18"/>
    </row>
    <row r="8" s="2" customFormat="1" ht="12" customHeight="1">
      <c r="A8" s="36"/>
      <c r="B8" s="42"/>
      <c r="C8" s="36"/>
      <c r="D8" s="140" t="s">
        <v>93</v>
      </c>
      <c r="E8" s="36"/>
      <c r="F8" s="36"/>
      <c r="G8" s="36"/>
      <c r="H8" s="36"/>
      <c r="I8" s="142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3" t="s">
        <v>94</v>
      </c>
      <c r="F9" s="36"/>
      <c r="G9" s="36"/>
      <c r="H9" s="36"/>
      <c r="I9" s="142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42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40" t="s">
        <v>18</v>
      </c>
      <c r="E11" s="36"/>
      <c r="F11" s="144" t="s">
        <v>1</v>
      </c>
      <c r="G11" s="36"/>
      <c r="H11" s="36"/>
      <c r="I11" s="145" t="s">
        <v>19</v>
      </c>
      <c r="J11" s="144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40" t="s">
        <v>20</v>
      </c>
      <c r="E12" s="36"/>
      <c r="F12" s="144" t="s">
        <v>21</v>
      </c>
      <c r="G12" s="36"/>
      <c r="H12" s="36"/>
      <c r="I12" s="145" t="s">
        <v>22</v>
      </c>
      <c r="J12" s="146" t="str">
        <f>'Rekapitulace zakázky'!AN8</f>
        <v>6. 1. 2020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42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24</v>
      </c>
      <c r="E14" s="36"/>
      <c r="F14" s="36"/>
      <c r="G14" s="36"/>
      <c r="H14" s="36"/>
      <c r="I14" s="145" t="s">
        <v>25</v>
      </c>
      <c r="J14" s="144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4" t="s">
        <v>27</v>
      </c>
      <c r="F15" s="36"/>
      <c r="G15" s="36"/>
      <c r="H15" s="36"/>
      <c r="I15" s="145" t="s">
        <v>28</v>
      </c>
      <c r="J15" s="144" t="s">
        <v>29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42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40" t="s">
        <v>30</v>
      </c>
      <c r="E17" s="36"/>
      <c r="F17" s="36"/>
      <c r="G17" s="36"/>
      <c r="H17" s="36"/>
      <c r="I17" s="145" t="s">
        <v>25</v>
      </c>
      <c r="J17" s="31" t="str">
        <f>'Rekapitulace zakázky'!AN13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44"/>
      <c r="G18" s="144"/>
      <c r="H18" s="144"/>
      <c r="I18" s="145" t="s">
        <v>28</v>
      </c>
      <c r="J18" s="31" t="str">
        <f>'Rekapitulace zakázky'!AN14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42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40" t="s">
        <v>32</v>
      </c>
      <c r="E20" s="36"/>
      <c r="F20" s="36"/>
      <c r="G20" s="36"/>
      <c r="H20" s="36"/>
      <c r="I20" s="145" t="s">
        <v>25</v>
      </c>
      <c r="J20" s="144" t="str">
        <f>IF('Rekapitulace zakázky'!AN16="","",'Rekapitulace zakázky'!AN16)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4" t="str">
        <f>IF('Rekapitulace zakázky'!E17="","",'Rekapitulace zakázky'!E17)</f>
        <v xml:space="preserve"> </v>
      </c>
      <c r="F21" s="36"/>
      <c r="G21" s="36"/>
      <c r="H21" s="36"/>
      <c r="I21" s="145" t="s">
        <v>28</v>
      </c>
      <c r="J21" s="144" t="str">
        <f>IF('Rekapitulace zakázky'!AN17="","",'Rekapitulace zakázky'!AN17)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42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40" t="s">
        <v>35</v>
      </c>
      <c r="E23" s="36"/>
      <c r="F23" s="36"/>
      <c r="G23" s="36"/>
      <c r="H23" s="36"/>
      <c r="I23" s="145" t="s">
        <v>25</v>
      </c>
      <c r="J23" s="144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4" t="s">
        <v>36</v>
      </c>
      <c r="F24" s="36"/>
      <c r="G24" s="36"/>
      <c r="H24" s="36"/>
      <c r="I24" s="145" t="s">
        <v>28</v>
      </c>
      <c r="J24" s="144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42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40" t="s">
        <v>37</v>
      </c>
      <c r="E26" s="36"/>
      <c r="F26" s="36"/>
      <c r="G26" s="36"/>
      <c r="H26" s="36"/>
      <c r="I26" s="142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50"/>
      <c r="J27" s="147"/>
      <c r="K27" s="147"/>
      <c r="L27" s="151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42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52"/>
      <c r="E29" s="152"/>
      <c r="F29" s="152"/>
      <c r="G29" s="152"/>
      <c r="H29" s="152"/>
      <c r="I29" s="153"/>
      <c r="J29" s="152"/>
      <c r="K29" s="152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54" t="s">
        <v>38</v>
      </c>
      <c r="E30" s="36"/>
      <c r="F30" s="36"/>
      <c r="G30" s="36"/>
      <c r="H30" s="36"/>
      <c r="I30" s="142"/>
      <c r="J30" s="155">
        <f>ROUND(J122,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2"/>
      <c r="E31" s="152"/>
      <c r="F31" s="152"/>
      <c r="G31" s="152"/>
      <c r="H31" s="152"/>
      <c r="I31" s="153"/>
      <c r="J31" s="152"/>
      <c r="K31" s="152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6" t="s">
        <v>40</v>
      </c>
      <c r="G32" s="36"/>
      <c r="H32" s="36"/>
      <c r="I32" s="157" t="s">
        <v>39</v>
      </c>
      <c r="J32" s="156" t="s">
        <v>41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8" t="s">
        <v>42</v>
      </c>
      <c r="E33" s="140" t="s">
        <v>43</v>
      </c>
      <c r="F33" s="159">
        <f>ROUND((SUM(BE122:BE140)),  2)</f>
        <v>0</v>
      </c>
      <c r="G33" s="36"/>
      <c r="H33" s="36"/>
      <c r="I33" s="160">
        <v>0.20999999999999999</v>
      </c>
      <c r="J33" s="159">
        <f>ROUND(((SUM(BE122:BE140))*I33),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40" t="s">
        <v>44</v>
      </c>
      <c r="F34" s="159">
        <f>ROUND((SUM(BF122:BF140)),  2)</f>
        <v>0</v>
      </c>
      <c r="G34" s="36"/>
      <c r="H34" s="36"/>
      <c r="I34" s="160">
        <v>0.14999999999999999</v>
      </c>
      <c r="J34" s="159">
        <f>ROUND(((SUM(BF122:BF140))*I34),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40" t="s">
        <v>45</v>
      </c>
      <c r="F35" s="159">
        <f>ROUND((SUM(BG122:BG140)),  2)</f>
        <v>0</v>
      </c>
      <c r="G35" s="36"/>
      <c r="H35" s="36"/>
      <c r="I35" s="160">
        <v>0.20999999999999999</v>
      </c>
      <c r="J35" s="159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0" t="s">
        <v>46</v>
      </c>
      <c r="F36" s="159">
        <f>ROUND((SUM(BH122:BH140)),  2)</f>
        <v>0</v>
      </c>
      <c r="G36" s="36"/>
      <c r="H36" s="36"/>
      <c r="I36" s="160">
        <v>0.14999999999999999</v>
      </c>
      <c r="J36" s="159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47</v>
      </c>
      <c r="F37" s="159">
        <f>ROUND((SUM(BI122:BI140)),  2)</f>
        <v>0</v>
      </c>
      <c r="G37" s="36"/>
      <c r="H37" s="36"/>
      <c r="I37" s="160">
        <v>0</v>
      </c>
      <c r="J37" s="159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42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6"/>
      <c r="J39" s="167">
        <f>SUM(J30:J37)</f>
        <v>0</v>
      </c>
      <c r="K39" s="168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142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I41" s="134"/>
      <c r="L41" s="18"/>
    </row>
    <row r="42" s="1" customFormat="1" ht="14.4" customHeight="1">
      <c r="B42" s="18"/>
      <c r="I42" s="134"/>
      <c r="L42" s="18"/>
    </row>
    <row r="43" s="1" customFormat="1" ht="14.4" customHeight="1">
      <c r="B43" s="18"/>
      <c r="I43" s="134"/>
      <c r="L43" s="18"/>
    </row>
    <row r="44" s="1" customFormat="1" ht="14.4" customHeight="1">
      <c r="B44" s="18"/>
      <c r="I44" s="134"/>
      <c r="L44" s="18"/>
    </row>
    <row r="45" s="1" customFormat="1" ht="14.4" customHeight="1">
      <c r="B45" s="18"/>
      <c r="I45" s="134"/>
      <c r="L45" s="18"/>
    </row>
    <row r="46" s="1" customFormat="1" ht="14.4" customHeight="1">
      <c r="B46" s="18"/>
      <c r="I46" s="134"/>
      <c r="L46" s="18"/>
    </row>
    <row r="47" s="1" customFormat="1" ht="14.4" customHeight="1">
      <c r="B47" s="18"/>
      <c r="I47" s="134"/>
      <c r="L47" s="18"/>
    </row>
    <row r="48" s="1" customFormat="1" ht="14.4" customHeight="1">
      <c r="B48" s="18"/>
      <c r="I48" s="134"/>
      <c r="L48" s="18"/>
    </row>
    <row r="49" s="1" customFormat="1" ht="14.4" customHeight="1">
      <c r="B49" s="18"/>
      <c r="I49" s="134"/>
      <c r="L49" s="18"/>
    </row>
    <row r="50" s="2" customFormat="1" ht="14.4" customHeight="1">
      <c r="B50" s="61"/>
      <c r="D50" s="169" t="s">
        <v>51</v>
      </c>
      <c r="E50" s="170"/>
      <c r="F50" s="170"/>
      <c r="G50" s="169" t="s">
        <v>52</v>
      </c>
      <c r="H50" s="170"/>
      <c r="I50" s="171"/>
      <c r="J50" s="170"/>
      <c r="K50" s="170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53</v>
      </c>
      <c r="E61" s="173"/>
      <c r="F61" s="174" t="s">
        <v>54</v>
      </c>
      <c r="G61" s="172" t="s">
        <v>53</v>
      </c>
      <c r="H61" s="173"/>
      <c r="I61" s="175"/>
      <c r="J61" s="176" t="s">
        <v>54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9" t="s">
        <v>55</v>
      </c>
      <c r="E65" s="177"/>
      <c r="F65" s="177"/>
      <c r="G65" s="169" t="s">
        <v>56</v>
      </c>
      <c r="H65" s="177"/>
      <c r="I65" s="178"/>
      <c r="J65" s="177"/>
      <c r="K65" s="17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53</v>
      </c>
      <c r="E76" s="173"/>
      <c r="F76" s="174" t="s">
        <v>54</v>
      </c>
      <c r="G76" s="172" t="s">
        <v>53</v>
      </c>
      <c r="H76" s="173"/>
      <c r="I76" s="175"/>
      <c r="J76" s="176" t="s">
        <v>54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95</v>
      </c>
      <c r="D82" s="38"/>
      <c r="E82" s="38"/>
      <c r="F82" s="38"/>
      <c r="G82" s="38"/>
      <c r="H82" s="38"/>
      <c r="I82" s="142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142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142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23.25" customHeight="1">
      <c r="A85" s="36"/>
      <c r="B85" s="37"/>
      <c r="C85" s="38"/>
      <c r="D85" s="38"/>
      <c r="E85" s="185" t="str">
        <f>E7</f>
        <v>Dodávka turniketů veřejných WC žst. Praha Holešovice, Praha Smíchov, Praha Libeň a Kralupy nad Vltavou včetně servisu</v>
      </c>
      <c r="F85" s="30"/>
      <c r="G85" s="30"/>
      <c r="H85" s="30"/>
      <c r="I85" s="142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93</v>
      </c>
      <c r="D86" s="38"/>
      <c r="E86" s="38"/>
      <c r="F86" s="38"/>
      <c r="G86" s="38"/>
      <c r="H86" s="38"/>
      <c r="I86" s="142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001 - Dodávka turniketů</v>
      </c>
      <c r="F87" s="38"/>
      <c r="G87" s="38"/>
      <c r="H87" s="38"/>
      <c r="I87" s="142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142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OŘ Praha</v>
      </c>
      <c r="G89" s="38"/>
      <c r="H89" s="38"/>
      <c r="I89" s="145" t="s">
        <v>22</v>
      </c>
      <c r="J89" s="77" t="str">
        <f>IF(J12="","",J12)</f>
        <v>6. 1. 2020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142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>Správa železnic, státní organizace</v>
      </c>
      <c r="G91" s="38"/>
      <c r="H91" s="38"/>
      <c r="I91" s="145" t="s">
        <v>32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30</v>
      </c>
      <c r="D92" s="38"/>
      <c r="E92" s="38"/>
      <c r="F92" s="25" t="str">
        <f>IF(E18="","",E18)</f>
        <v>Vyplň údaj</v>
      </c>
      <c r="G92" s="38"/>
      <c r="H92" s="38"/>
      <c r="I92" s="145" t="s">
        <v>35</v>
      </c>
      <c r="J92" s="34" t="str">
        <f>E24</f>
        <v>L. Ulrich, DiS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142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86" t="s">
        <v>96</v>
      </c>
      <c r="D94" s="187"/>
      <c r="E94" s="187"/>
      <c r="F94" s="187"/>
      <c r="G94" s="187"/>
      <c r="H94" s="187"/>
      <c r="I94" s="188"/>
      <c r="J94" s="189" t="s">
        <v>97</v>
      </c>
      <c r="K94" s="187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142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90" t="s">
        <v>98</v>
      </c>
      <c r="D96" s="38"/>
      <c r="E96" s="38"/>
      <c r="F96" s="38"/>
      <c r="G96" s="38"/>
      <c r="H96" s="38"/>
      <c r="I96" s="142"/>
      <c r="J96" s="108">
        <f>J122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99</v>
      </c>
    </row>
    <row r="97" s="9" customFormat="1" ht="24.96" customHeight="1">
      <c r="A97" s="9"/>
      <c r="B97" s="191"/>
      <c r="C97" s="192"/>
      <c r="D97" s="193" t="s">
        <v>100</v>
      </c>
      <c r="E97" s="194"/>
      <c r="F97" s="194"/>
      <c r="G97" s="194"/>
      <c r="H97" s="194"/>
      <c r="I97" s="195"/>
      <c r="J97" s="196">
        <f>J123</f>
        <v>0</v>
      </c>
      <c r="K97" s="192"/>
      <c r="L97" s="19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8"/>
      <c r="C98" s="199"/>
      <c r="D98" s="200" t="s">
        <v>101</v>
      </c>
      <c r="E98" s="201"/>
      <c r="F98" s="201"/>
      <c r="G98" s="201"/>
      <c r="H98" s="201"/>
      <c r="I98" s="202"/>
      <c r="J98" s="203">
        <f>J124</f>
        <v>0</v>
      </c>
      <c r="K98" s="199"/>
      <c r="L98" s="20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91"/>
      <c r="C99" s="192"/>
      <c r="D99" s="193" t="s">
        <v>102</v>
      </c>
      <c r="E99" s="194"/>
      <c r="F99" s="194"/>
      <c r="G99" s="194"/>
      <c r="H99" s="194"/>
      <c r="I99" s="195"/>
      <c r="J99" s="196">
        <f>J133</f>
        <v>0</v>
      </c>
      <c r="K99" s="192"/>
      <c r="L99" s="19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8"/>
      <c r="C100" s="199"/>
      <c r="D100" s="200" t="s">
        <v>103</v>
      </c>
      <c r="E100" s="201"/>
      <c r="F100" s="201"/>
      <c r="G100" s="201"/>
      <c r="H100" s="201"/>
      <c r="I100" s="202"/>
      <c r="J100" s="203">
        <f>J134</f>
        <v>0</v>
      </c>
      <c r="K100" s="199"/>
      <c r="L100" s="20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8"/>
      <c r="C101" s="199"/>
      <c r="D101" s="200" t="s">
        <v>104</v>
      </c>
      <c r="E101" s="201"/>
      <c r="F101" s="201"/>
      <c r="G101" s="201"/>
      <c r="H101" s="201"/>
      <c r="I101" s="202"/>
      <c r="J101" s="203">
        <f>J137</f>
        <v>0</v>
      </c>
      <c r="K101" s="199"/>
      <c r="L101" s="20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8"/>
      <c r="C102" s="199"/>
      <c r="D102" s="200" t="s">
        <v>105</v>
      </c>
      <c r="E102" s="201"/>
      <c r="F102" s="201"/>
      <c r="G102" s="201"/>
      <c r="H102" s="201"/>
      <c r="I102" s="202"/>
      <c r="J102" s="203">
        <f>J139</f>
        <v>0</v>
      </c>
      <c r="K102" s="199"/>
      <c r="L102" s="20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6"/>
      <c r="B103" s="37"/>
      <c r="C103" s="38"/>
      <c r="D103" s="38"/>
      <c r="E103" s="38"/>
      <c r="F103" s="38"/>
      <c r="G103" s="38"/>
      <c r="H103" s="38"/>
      <c r="I103" s="142"/>
      <c r="J103" s="38"/>
      <c r="K103" s="38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6.96" customHeight="1">
      <c r="A104" s="36"/>
      <c r="B104" s="64"/>
      <c r="C104" s="65"/>
      <c r="D104" s="65"/>
      <c r="E104" s="65"/>
      <c r="F104" s="65"/>
      <c r="G104" s="65"/>
      <c r="H104" s="65"/>
      <c r="I104" s="181"/>
      <c r="J104" s="65"/>
      <c r="K104" s="65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8" s="2" customFormat="1" ht="6.96" customHeight="1">
      <c r="A108" s="36"/>
      <c r="B108" s="66"/>
      <c r="C108" s="67"/>
      <c r="D108" s="67"/>
      <c r="E108" s="67"/>
      <c r="F108" s="67"/>
      <c r="G108" s="67"/>
      <c r="H108" s="67"/>
      <c r="I108" s="184"/>
      <c r="J108" s="67"/>
      <c r="K108" s="67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24.96" customHeight="1">
      <c r="A109" s="36"/>
      <c r="B109" s="37"/>
      <c r="C109" s="21" t="s">
        <v>106</v>
      </c>
      <c r="D109" s="38"/>
      <c r="E109" s="38"/>
      <c r="F109" s="38"/>
      <c r="G109" s="38"/>
      <c r="H109" s="38"/>
      <c r="I109" s="142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8"/>
      <c r="D110" s="38"/>
      <c r="E110" s="38"/>
      <c r="F110" s="38"/>
      <c r="G110" s="38"/>
      <c r="H110" s="38"/>
      <c r="I110" s="142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16</v>
      </c>
      <c r="D111" s="38"/>
      <c r="E111" s="38"/>
      <c r="F111" s="38"/>
      <c r="G111" s="38"/>
      <c r="H111" s="38"/>
      <c r="I111" s="142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23.25" customHeight="1">
      <c r="A112" s="36"/>
      <c r="B112" s="37"/>
      <c r="C112" s="38"/>
      <c r="D112" s="38"/>
      <c r="E112" s="185" t="str">
        <f>E7</f>
        <v>Dodávka turniketů veřejných WC žst. Praha Holešovice, Praha Smíchov, Praha Libeň a Kralupy nad Vltavou včetně servisu</v>
      </c>
      <c r="F112" s="30"/>
      <c r="G112" s="30"/>
      <c r="H112" s="30"/>
      <c r="I112" s="142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93</v>
      </c>
      <c r="D113" s="38"/>
      <c r="E113" s="38"/>
      <c r="F113" s="38"/>
      <c r="G113" s="38"/>
      <c r="H113" s="38"/>
      <c r="I113" s="142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8"/>
      <c r="D114" s="38"/>
      <c r="E114" s="74" t="str">
        <f>E9</f>
        <v>001 - Dodávka turniketů</v>
      </c>
      <c r="F114" s="38"/>
      <c r="G114" s="38"/>
      <c r="H114" s="38"/>
      <c r="I114" s="142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142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20</v>
      </c>
      <c r="D116" s="38"/>
      <c r="E116" s="38"/>
      <c r="F116" s="25" t="str">
        <f>F12</f>
        <v>OŘ Praha</v>
      </c>
      <c r="G116" s="38"/>
      <c r="H116" s="38"/>
      <c r="I116" s="145" t="s">
        <v>22</v>
      </c>
      <c r="J116" s="77" t="str">
        <f>IF(J12="","",J12)</f>
        <v>6. 1. 2020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142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24</v>
      </c>
      <c r="D118" s="38"/>
      <c r="E118" s="38"/>
      <c r="F118" s="25" t="str">
        <f>E15</f>
        <v>Správa železnic, státní organizace</v>
      </c>
      <c r="G118" s="38"/>
      <c r="H118" s="38"/>
      <c r="I118" s="145" t="s">
        <v>32</v>
      </c>
      <c r="J118" s="34" t="str">
        <f>E21</f>
        <v xml:space="preserve"> 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30</v>
      </c>
      <c r="D119" s="38"/>
      <c r="E119" s="38"/>
      <c r="F119" s="25" t="str">
        <f>IF(E18="","",E18)</f>
        <v>Vyplň údaj</v>
      </c>
      <c r="G119" s="38"/>
      <c r="H119" s="38"/>
      <c r="I119" s="145" t="s">
        <v>35</v>
      </c>
      <c r="J119" s="34" t="str">
        <f>E24</f>
        <v>L. Ulrich, DiS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0.32" customHeight="1">
      <c r="A120" s="36"/>
      <c r="B120" s="37"/>
      <c r="C120" s="38"/>
      <c r="D120" s="38"/>
      <c r="E120" s="38"/>
      <c r="F120" s="38"/>
      <c r="G120" s="38"/>
      <c r="H120" s="38"/>
      <c r="I120" s="142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11" customFormat="1" ht="29.28" customHeight="1">
      <c r="A121" s="205"/>
      <c r="B121" s="206"/>
      <c r="C121" s="207" t="s">
        <v>107</v>
      </c>
      <c r="D121" s="208" t="s">
        <v>63</v>
      </c>
      <c r="E121" s="208" t="s">
        <v>59</v>
      </c>
      <c r="F121" s="208" t="s">
        <v>60</v>
      </c>
      <c r="G121" s="208" t="s">
        <v>108</v>
      </c>
      <c r="H121" s="208" t="s">
        <v>109</v>
      </c>
      <c r="I121" s="209" t="s">
        <v>110</v>
      </c>
      <c r="J121" s="210" t="s">
        <v>97</v>
      </c>
      <c r="K121" s="211" t="s">
        <v>111</v>
      </c>
      <c r="L121" s="212"/>
      <c r="M121" s="98" t="s">
        <v>1</v>
      </c>
      <c r="N121" s="99" t="s">
        <v>42</v>
      </c>
      <c r="O121" s="99" t="s">
        <v>112</v>
      </c>
      <c r="P121" s="99" t="s">
        <v>113</v>
      </c>
      <c r="Q121" s="99" t="s">
        <v>114</v>
      </c>
      <c r="R121" s="99" t="s">
        <v>115</v>
      </c>
      <c r="S121" s="99" t="s">
        <v>116</v>
      </c>
      <c r="T121" s="100" t="s">
        <v>117</v>
      </c>
      <c r="U121" s="205"/>
      <c r="V121" s="205"/>
      <c r="W121" s="205"/>
      <c r="X121" s="205"/>
      <c r="Y121" s="205"/>
      <c r="Z121" s="205"/>
      <c r="AA121" s="205"/>
      <c r="AB121" s="205"/>
      <c r="AC121" s="205"/>
      <c r="AD121" s="205"/>
      <c r="AE121" s="205"/>
    </row>
    <row r="122" s="2" customFormat="1" ht="22.8" customHeight="1">
      <c r="A122" s="36"/>
      <c r="B122" s="37"/>
      <c r="C122" s="105" t="s">
        <v>118</v>
      </c>
      <c r="D122" s="38"/>
      <c r="E122" s="38"/>
      <c r="F122" s="38"/>
      <c r="G122" s="38"/>
      <c r="H122" s="38"/>
      <c r="I122" s="142"/>
      <c r="J122" s="213">
        <f>BK122</f>
        <v>0</v>
      </c>
      <c r="K122" s="38"/>
      <c r="L122" s="42"/>
      <c r="M122" s="101"/>
      <c r="N122" s="214"/>
      <c r="O122" s="102"/>
      <c r="P122" s="215">
        <f>P123+P133</f>
        <v>0</v>
      </c>
      <c r="Q122" s="102"/>
      <c r="R122" s="215">
        <f>R123+R133</f>
        <v>0.20799999999999999</v>
      </c>
      <c r="S122" s="102"/>
      <c r="T122" s="216">
        <f>T123+T133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77</v>
      </c>
      <c r="AU122" s="15" t="s">
        <v>99</v>
      </c>
      <c r="BK122" s="217">
        <f>BK123+BK133</f>
        <v>0</v>
      </c>
    </row>
    <row r="123" s="12" customFormat="1" ht="25.92" customHeight="1">
      <c r="A123" s="12"/>
      <c r="B123" s="218"/>
      <c r="C123" s="219"/>
      <c r="D123" s="220" t="s">
        <v>77</v>
      </c>
      <c r="E123" s="221" t="s">
        <v>119</v>
      </c>
      <c r="F123" s="221" t="s">
        <v>120</v>
      </c>
      <c r="G123" s="219"/>
      <c r="H123" s="219"/>
      <c r="I123" s="222"/>
      <c r="J123" s="223">
        <f>BK123</f>
        <v>0</v>
      </c>
      <c r="K123" s="219"/>
      <c r="L123" s="224"/>
      <c r="M123" s="225"/>
      <c r="N123" s="226"/>
      <c r="O123" s="226"/>
      <c r="P123" s="227">
        <f>P124</f>
        <v>0</v>
      </c>
      <c r="Q123" s="226"/>
      <c r="R123" s="227">
        <f>R124</f>
        <v>0.20799999999999999</v>
      </c>
      <c r="S123" s="226"/>
      <c r="T123" s="228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9" t="s">
        <v>121</v>
      </c>
      <c r="AT123" s="230" t="s">
        <v>77</v>
      </c>
      <c r="AU123" s="230" t="s">
        <v>78</v>
      </c>
      <c r="AY123" s="229" t="s">
        <v>122</v>
      </c>
      <c r="BK123" s="231">
        <f>BK124</f>
        <v>0</v>
      </c>
    </row>
    <row r="124" s="12" customFormat="1" ht="22.8" customHeight="1">
      <c r="A124" s="12"/>
      <c r="B124" s="218"/>
      <c r="C124" s="219"/>
      <c r="D124" s="220" t="s">
        <v>77</v>
      </c>
      <c r="E124" s="232" t="s">
        <v>123</v>
      </c>
      <c r="F124" s="232" t="s">
        <v>124</v>
      </c>
      <c r="G124" s="219"/>
      <c r="H124" s="219"/>
      <c r="I124" s="222"/>
      <c r="J124" s="233">
        <f>BK124</f>
        <v>0</v>
      </c>
      <c r="K124" s="219"/>
      <c r="L124" s="224"/>
      <c r="M124" s="225"/>
      <c r="N124" s="226"/>
      <c r="O124" s="226"/>
      <c r="P124" s="227">
        <f>SUM(P125:P132)</f>
        <v>0</v>
      </c>
      <c r="Q124" s="226"/>
      <c r="R124" s="227">
        <f>SUM(R125:R132)</f>
        <v>0.20799999999999999</v>
      </c>
      <c r="S124" s="226"/>
      <c r="T124" s="228">
        <f>SUM(T125:T132)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9" t="s">
        <v>121</v>
      </c>
      <c r="AT124" s="230" t="s">
        <v>77</v>
      </c>
      <c r="AU124" s="230" t="s">
        <v>86</v>
      </c>
      <c r="AY124" s="229" t="s">
        <v>122</v>
      </c>
      <c r="BK124" s="231">
        <f>SUM(BK125:BK132)</f>
        <v>0</v>
      </c>
    </row>
    <row r="125" s="2" customFormat="1" ht="21.75" customHeight="1">
      <c r="A125" s="36"/>
      <c r="B125" s="37"/>
      <c r="C125" s="234" t="s">
        <v>86</v>
      </c>
      <c r="D125" s="234" t="s">
        <v>125</v>
      </c>
      <c r="E125" s="235" t="s">
        <v>126</v>
      </c>
      <c r="F125" s="236" t="s">
        <v>127</v>
      </c>
      <c r="G125" s="237" t="s">
        <v>128</v>
      </c>
      <c r="H125" s="238">
        <v>8</v>
      </c>
      <c r="I125" s="239"/>
      <c r="J125" s="240">
        <f>ROUND(I125*H125,2)</f>
        <v>0</v>
      </c>
      <c r="K125" s="241"/>
      <c r="L125" s="42"/>
      <c r="M125" s="242" t="s">
        <v>1</v>
      </c>
      <c r="N125" s="243" t="s">
        <v>43</v>
      </c>
      <c r="O125" s="89"/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46" t="s">
        <v>129</v>
      </c>
      <c r="AT125" s="246" t="s">
        <v>125</v>
      </c>
      <c r="AU125" s="246" t="s">
        <v>88</v>
      </c>
      <c r="AY125" s="15" t="s">
        <v>122</v>
      </c>
      <c r="BE125" s="247">
        <f>IF(N125="základní",J125,0)</f>
        <v>0</v>
      </c>
      <c r="BF125" s="247">
        <f>IF(N125="snížená",J125,0)</f>
        <v>0</v>
      </c>
      <c r="BG125" s="247">
        <f>IF(N125="zákl. přenesená",J125,0)</f>
        <v>0</v>
      </c>
      <c r="BH125" s="247">
        <f>IF(N125="sníž. přenesená",J125,0)</f>
        <v>0</v>
      </c>
      <c r="BI125" s="247">
        <f>IF(N125="nulová",J125,0)</f>
        <v>0</v>
      </c>
      <c r="BJ125" s="15" t="s">
        <v>86</v>
      </c>
      <c r="BK125" s="247">
        <f>ROUND(I125*H125,2)</f>
        <v>0</v>
      </c>
      <c r="BL125" s="15" t="s">
        <v>129</v>
      </c>
      <c r="BM125" s="246" t="s">
        <v>130</v>
      </c>
    </row>
    <row r="126" s="2" customFormat="1" ht="21.75" customHeight="1">
      <c r="A126" s="36"/>
      <c r="B126" s="37"/>
      <c r="C126" s="248" t="s">
        <v>88</v>
      </c>
      <c r="D126" s="248" t="s">
        <v>119</v>
      </c>
      <c r="E126" s="249" t="s">
        <v>131</v>
      </c>
      <c r="F126" s="250" t="s">
        <v>132</v>
      </c>
      <c r="G126" s="251" t="s">
        <v>128</v>
      </c>
      <c r="H126" s="252">
        <v>8</v>
      </c>
      <c r="I126" s="253"/>
      <c r="J126" s="254">
        <f>ROUND(I126*H126,2)</f>
        <v>0</v>
      </c>
      <c r="K126" s="255"/>
      <c r="L126" s="256"/>
      <c r="M126" s="257" t="s">
        <v>1</v>
      </c>
      <c r="N126" s="258" t="s">
        <v>43</v>
      </c>
      <c r="O126" s="89"/>
      <c r="P126" s="244">
        <f>O126*H126</f>
        <v>0</v>
      </c>
      <c r="Q126" s="244">
        <v>0.025999999999999999</v>
      </c>
      <c r="R126" s="244">
        <f>Q126*H126</f>
        <v>0.20799999999999999</v>
      </c>
      <c r="S126" s="244">
        <v>0</v>
      </c>
      <c r="T126" s="245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46" t="s">
        <v>133</v>
      </c>
      <c r="AT126" s="246" t="s">
        <v>119</v>
      </c>
      <c r="AU126" s="246" t="s">
        <v>88</v>
      </c>
      <c r="AY126" s="15" t="s">
        <v>122</v>
      </c>
      <c r="BE126" s="247">
        <f>IF(N126="základní",J126,0)</f>
        <v>0</v>
      </c>
      <c r="BF126" s="247">
        <f>IF(N126="snížená",J126,0)</f>
        <v>0</v>
      </c>
      <c r="BG126" s="247">
        <f>IF(N126="zákl. přenesená",J126,0)</f>
        <v>0</v>
      </c>
      <c r="BH126" s="247">
        <f>IF(N126="sníž. přenesená",J126,0)</f>
        <v>0</v>
      </c>
      <c r="BI126" s="247">
        <f>IF(N126="nulová",J126,0)</f>
        <v>0</v>
      </c>
      <c r="BJ126" s="15" t="s">
        <v>86</v>
      </c>
      <c r="BK126" s="247">
        <f>ROUND(I126*H126,2)</f>
        <v>0</v>
      </c>
      <c r="BL126" s="15" t="s">
        <v>129</v>
      </c>
      <c r="BM126" s="246" t="s">
        <v>134</v>
      </c>
    </row>
    <row r="127" s="2" customFormat="1">
      <c r="A127" s="36"/>
      <c r="B127" s="37"/>
      <c r="C127" s="38"/>
      <c r="D127" s="259" t="s">
        <v>135</v>
      </c>
      <c r="E127" s="38"/>
      <c r="F127" s="260" t="s">
        <v>136</v>
      </c>
      <c r="G127" s="38"/>
      <c r="H127" s="38"/>
      <c r="I127" s="142"/>
      <c r="J127" s="38"/>
      <c r="K127" s="38"/>
      <c r="L127" s="42"/>
      <c r="M127" s="261"/>
      <c r="N127" s="262"/>
      <c r="O127" s="89"/>
      <c r="P127" s="89"/>
      <c r="Q127" s="89"/>
      <c r="R127" s="89"/>
      <c r="S127" s="89"/>
      <c r="T127" s="90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135</v>
      </c>
      <c r="AU127" s="15" t="s">
        <v>88</v>
      </c>
    </row>
    <row r="128" s="2" customFormat="1" ht="33" customHeight="1">
      <c r="A128" s="36"/>
      <c r="B128" s="37"/>
      <c r="C128" s="234" t="s">
        <v>121</v>
      </c>
      <c r="D128" s="234" t="s">
        <v>125</v>
      </c>
      <c r="E128" s="235" t="s">
        <v>137</v>
      </c>
      <c r="F128" s="236" t="s">
        <v>138</v>
      </c>
      <c r="G128" s="237" t="s">
        <v>139</v>
      </c>
      <c r="H128" s="238">
        <v>4</v>
      </c>
      <c r="I128" s="239"/>
      <c r="J128" s="240">
        <f>ROUND(I128*H128,2)</f>
        <v>0</v>
      </c>
      <c r="K128" s="241"/>
      <c r="L128" s="42"/>
      <c r="M128" s="242" t="s">
        <v>1</v>
      </c>
      <c r="N128" s="243" t="s">
        <v>43</v>
      </c>
      <c r="O128" s="89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46" t="s">
        <v>129</v>
      </c>
      <c r="AT128" s="246" t="s">
        <v>125</v>
      </c>
      <c r="AU128" s="246" t="s">
        <v>88</v>
      </c>
      <c r="AY128" s="15" t="s">
        <v>122</v>
      </c>
      <c r="BE128" s="247">
        <f>IF(N128="základní",J128,0)</f>
        <v>0</v>
      </c>
      <c r="BF128" s="247">
        <f>IF(N128="snížená",J128,0)</f>
        <v>0</v>
      </c>
      <c r="BG128" s="247">
        <f>IF(N128="zákl. přenesená",J128,0)</f>
        <v>0</v>
      </c>
      <c r="BH128" s="247">
        <f>IF(N128="sníž. přenesená",J128,0)</f>
        <v>0</v>
      </c>
      <c r="BI128" s="247">
        <f>IF(N128="nulová",J128,0)</f>
        <v>0</v>
      </c>
      <c r="BJ128" s="15" t="s">
        <v>86</v>
      </c>
      <c r="BK128" s="247">
        <f>ROUND(I128*H128,2)</f>
        <v>0</v>
      </c>
      <c r="BL128" s="15" t="s">
        <v>129</v>
      </c>
      <c r="BM128" s="246" t="s">
        <v>140</v>
      </c>
    </row>
    <row r="129" s="2" customFormat="1">
      <c r="A129" s="36"/>
      <c r="B129" s="37"/>
      <c r="C129" s="38"/>
      <c r="D129" s="259" t="s">
        <v>135</v>
      </c>
      <c r="E129" s="38"/>
      <c r="F129" s="260" t="s">
        <v>141</v>
      </c>
      <c r="G129" s="38"/>
      <c r="H129" s="38"/>
      <c r="I129" s="142"/>
      <c r="J129" s="38"/>
      <c r="K129" s="38"/>
      <c r="L129" s="42"/>
      <c r="M129" s="261"/>
      <c r="N129" s="262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135</v>
      </c>
      <c r="AU129" s="15" t="s">
        <v>88</v>
      </c>
    </row>
    <row r="130" s="2" customFormat="1" ht="21.75" customHeight="1">
      <c r="A130" s="36"/>
      <c r="B130" s="37"/>
      <c r="C130" s="234" t="s">
        <v>129</v>
      </c>
      <c r="D130" s="234" t="s">
        <v>125</v>
      </c>
      <c r="E130" s="235" t="s">
        <v>142</v>
      </c>
      <c r="F130" s="236" t="s">
        <v>143</v>
      </c>
      <c r="G130" s="237" t="s">
        <v>128</v>
      </c>
      <c r="H130" s="238">
        <v>160</v>
      </c>
      <c r="I130" s="239"/>
      <c r="J130" s="240">
        <f>ROUND(I130*H130,2)</f>
        <v>0</v>
      </c>
      <c r="K130" s="241"/>
      <c r="L130" s="42"/>
      <c r="M130" s="242" t="s">
        <v>1</v>
      </c>
      <c r="N130" s="243" t="s">
        <v>43</v>
      </c>
      <c r="O130" s="89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46" t="s">
        <v>129</v>
      </c>
      <c r="AT130" s="246" t="s">
        <v>125</v>
      </c>
      <c r="AU130" s="246" t="s">
        <v>88</v>
      </c>
      <c r="AY130" s="15" t="s">
        <v>122</v>
      </c>
      <c r="BE130" s="247">
        <f>IF(N130="základní",J130,0)</f>
        <v>0</v>
      </c>
      <c r="BF130" s="247">
        <f>IF(N130="snížená",J130,0)</f>
        <v>0</v>
      </c>
      <c r="BG130" s="247">
        <f>IF(N130="zákl. přenesená",J130,0)</f>
        <v>0</v>
      </c>
      <c r="BH130" s="247">
        <f>IF(N130="sníž. přenesená",J130,0)</f>
        <v>0</v>
      </c>
      <c r="BI130" s="247">
        <f>IF(N130="nulová",J130,0)</f>
        <v>0</v>
      </c>
      <c r="BJ130" s="15" t="s">
        <v>86</v>
      </c>
      <c r="BK130" s="247">
        <f>ROUND(I130*H130,2)</f>
        <v>0</v>
      </c>
      <c r="BL130" s="15" t="s">
        <v>129</v>
      </c>
      <c r="BM130" s="246" t="s">
        <v>144</v>
      </c>
    </row>
    <row r="131" s="2" customFormat="1" ht="16.5" customHeight="1">
      <c r="A131" s="36"/>
      <c r="B131" s="37"/>
      <c r="C131" s="234" t="s">
        <v>145</v>
      </c>
      <c r="D131" s="234" t="s">
        <v>125</v>
      </c>
      <c r="E131" s="235" t="s">
        <v>146</v>
      </c>
      <c r="F131" s="236" t="s">
        <v>147</v>
      </c>
      <c r="G131" s="237" t="s">
        <v>128</v>
      </c>
      <c r="H131" s="238">
        <v>400</v>
      </c>
      <c r="I131" s="239"/>
      <c r="J131" s="240">
        <f>ROUND(I131*H131,2)</f>
        <v>0</v>
      </c>
      <c r="K131" s="241"/>
      <c r="L131" s="42"/>
      <c r="M131" s="242" t="s">
        <v>1</v>
      </c>
      <c r="N131" s="243" t="s">
        <v>43</v>
      </c>
      <c r="O131" s="89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46" t="s">
        <v>129</v>
      </c>
      <c r="AT131" s="246" t="s">
        <v>125</v>
      </c>
      <c r="AU131" s="246" t="s">
        <v>88</v>
      </c>
      <c r="AY131" s="15" t="s">
        <v>122</v>
      </c>
      <c r="BE131" s="247">
        <f>IF(N131="základní",J131,0)</f>
        <v>0</v>
      </c>
      <c r="BF131" s="247">
        <f>IF(N131="snížená",J131,0)</f>
        <v>0</v>
      </c>
      <c r="BG131" s="247">
        <f>IF(N131="zákl. přenesená",J131,0)</f>
        <v>0</v>
      </c>
      <c r="BH131" s="247">
        <f>IF(N131="sníž. přenesená",J131,0)</f>
        <v>0</v>
      </c>
      <c r="BI131" s="247">
        <f>IF(N131="nulová",J131,0)</f>
        <v>0</v>
      </c>
      <c r="BJ131" s="15" t="s">
        <v>86</v>
      </c>
      <c r="BK131" s="247">
        <f>ROUND(I131*H131,2)</f>
        <v>0</v>
      </c>
      <c r="BL131" s="15" t="s">
        <v>129</v>
      </c>
      <c r="BM131" s="246" t="s">
        <v>148</v>
      </c>
    </row>
    <row r="132" s="2" customFormat="1" ht="16.5" customHeight="1">
      <c r="A132" s="36"/>
      <c r="B132" s="37"/>
      <c r="C132" s="234" t="s">
        <v>149</v>
      </c>
      <c r="D132" s="234" t="s">
        <v>125</v>
      </c>
      <c r="E132" s="235" t="s">
        <v>150</v>
      </c>
      <c r="F132" s="236" t="s">
        <v>151</v>
      </c>
      <c r="G132" s="237" t="s">
        <v>139</v>
      </c>
      <c r="H132" s="238">
        <v>4</v>
      </c>
      <c r="I132" s="239"/>
      <c r="J132" s="240">
        <f>ROUND(I132*H132,2)</f>
        <v>0</v>
      </c>
      <c r="K132" s="241"/>
      <c r="L132" s="42"/>
      <c r="M132" s="242" t="s">
        <v>1</v>
      </c>
      <c r="N132" s="243" t="s">
        <v>43</v>
      </c>
      <c r="O132" s="89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46" t="s">
        <v>129</v>
      </c>
      <c r="AT132" s="246" t="s">
        <v>125</v>
      </c>
      <c r="AU132" s="246" t="s">
        <v>88</v>
      </c>
      <c r="AY132" s="15" t="s">
        <v>122</v>
      </c>
      <c r="BE132" s="247">
        <f>IF(N132="základní",J132,0)</f>
        <v>0</v>
      </c>
      <c r="BF132" s="247">
        <f>IF(N132="snížená",J132,0)</f>
        <v>0</v>
      </c>
      <c r="BG132" s="247">
        <f>IF(N132="zákl. přenesená",J132,0)</f>
        <v>0</v>
      </c>
      <c r="BH132" s="247">
        <f>IF(N132="sníž. přenesená",J132,0)</f>
        <v>0</v>
      </c>
      <c r="BI132" s="247">
        <f>IF(N132="nulová",J132,0)</f>
        <v>0</v>
      </c>
      <c r="BJ132" s="15" t="s">
        <v>86</v>
      </c>
      <c r="BK132" s="247">
        <f>ROUND(I132*H132,2)</f>
        <v>0</v>
      </c>
      <c r="BL132" s="15" t="s">
        <v>129</v>
      </c>
      <c r="BM132" s="246" t="s">
        <v>152</v>
      </c>
    </row>
    <row r="133" s="12" customFormat="1" ht="25.92" customHeight="1">
      <c r="A133" s="12"/>
      <c r="B133" s="218"/>
      <c r="C133" s="219"/>
      <c r="D133" s="220" t="s">
        <v>77</v>
      </c>
      <c r="E133" s="221" t="s">
        <v>153</v>
      </c>
      <c r="F133" s="221" t="s">
        <v>154</v>
      </c>
      <c r="G133" s="219"/>
      <c r="H133" s="219"/>
      <c r="I133" s="222"/>
      <c r="J133" s="223">
        <f>BK133</f>
        <v>0</v>
      </c>
      <c r="K133" s="219"/>
      <c r="L133" s="224"/>
      <c r="M133" s="225"/>
      <c r="N133" s="226"/>
      <c r="O133" s="226"/>
      <c r="P133" s="227">
        <f>P134+P137+P139</f>
        <v>0</v>
      </c>
      <c r="Q133" s="226"/>
      <c r="R133" s="227">
        <f>R134+R137+R139</f>
        <v>0</v>
      </c>
      <c r="S133" s="226"/>
      <c r="T133" s="228">
        <f>T134+T137+T139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9" t="s">
        <v>145</v>
      </c>
      <c r="AT133" s="230" t="s">
        <v>77</v>
      </c>
      <c r="AU133" s="230" t="s">
        <v>78</v>
      </c>
      <c r="AY133" s="229" t="s">
        <v>122</v>
      </c>
      <c r="BK133" s="231">
        <f>BK134+BK137+BK139</f>
        <v>0</v>
      </c>
    </row>
    <row r="134" s="12" customFormat="1" ht="22.8" customHeight="1">
      <c r="A134" s="12"/>
      <c r="B134" s="218"/>
      <c r="C134" s="219"/>
      <c r="D134" s="220" t="s">
        <v>77</v>
      </c>
      <c r="E134" s="232" t="s">
        <v>155</v>
      </c>
      <c r="F134" s="232" t="s">
        <v>156</v>
      </c>
      <c r="G134" s="219"/>
      <c r="H134" s="219"/>
      <c r="I134" s="222"/>
      <c r="J134" s="233">
        <f>BK134</f>
        <v>0</v>
      </c>
      <c r="K134" s="219"/>
      <c r="L134" s="224"/>
      <c r="M134" s="225"/>
      <c r="N134" s="226"/>
      <c r="O134" s="226"/>
      <c r="P134" s="227">
        <f>SUM(P135:P136)</f>
        <v>0</v>
      </c>
      <c r="Q134" s="226"/>
      <c r="R134" s="227">
        <f>SUM(R135:R136)</f>
        <v>0</v>
      </c>
      <c r="S134" s="226"/>
      <c r="T134" s="228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9" t="s">
        <v>145</v>
      </c>
      <c r="AT134" s="230" t="s">
        <v>77</v>
      </c>
      <c r="AU134" s="230" t="s">
        <v>86</v>
      </c>
      <c r="AY134" s="229" t="s">
        <v>122</v>
      </c>
      <c r="BK134" s="231">
        <f>SUM(BK135:BK136)</f>
        <v>0</v>
      </c>
    </row>
    <row r="135" s="2" customFormat="1" ht="16.5" customHeight="1">
      <c r="A135" s="36"/>
      <c r="B135" s="37"/>
      <c r="C135" s="234" t="s">
        <v>157</v>
      </c>
      <c r="D135" s="234" t="s">
        <v>125</v>
      </c>
      <c r="E135" s="235" t="s">
        <v>158</v>
      </c>
      <c r="F135" s="236" t="s">
        <v>159</v>
      </c>
      <c r="G135" s="237" t="s">
        <v>160</v>
      </c>
      <c r="H135" s="238">
        <v>1</v>
      </c>
      <c r="I135" s="239"/>
      <c r="J135" s="240">
        <f>ROUND(I135*H135,2)</f>
        <v>0</v>
      </c>
      <c r="K135" s="241"/>
      <c r="L135" s="42"/>
      <c r="M135" s="242" t="s">
        <v>1</v>
      </c>
      <c r="N135" s="243" t="s">
        <v>43</v>
      </c>
      <c r="O135" s="89"/>
      <c r="P135" s="244">
        <f>O135*H135</f>
        <v>0</v>
      </c>
      <c r="Q135" s="244">
        <v>0</v>
      </c>
      <c r="R135" s="244">
        <f>Q135*H135</f>
        <v>0</v>
      </c>
      <c r="S135" s="244">
        <v>0</v>
      </c>
      <c r="T135" s="245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46" t="s">
        <v>129</v>
      </c>
      <c r="AT135" s="246" t="s">
        <v>125</v>
      </c>
      <c r="AU135" s="246" t="s">
        <v>88</v>
      </c>
      <c r="AY135" s="15" t="s">
        <v>122</v>
      </c>
      <c r="BE135" s="247">
        <f>IF(N135="základní",J135,0)</f>
        <v>0</v>
      </c>
      <c r="BF135" s="247">
        <f>IF(N135="snížená",J135,0)</f>
        <v>0</v>
      </c>
      <c r="BG135" s="247">
        <f>IF(N135="zákl. přenesená",J135,0)</f>
        <v>0</v>
      </c>
      <c r="BH135" s="247">
        <f>IF(N135="sníž. přenesená",J135,0)</f>
        <v>0</v>
      </c>
      <c r="BI135" s="247">
        <f>IF(N135="nulová",J135,0)</f>
        <v>0</v>
      </c>
      <c r="BJ135" s="15" t="s">
        <v>86</v>
      </c>
      <c r="BK135" s="247">
        <f>ROUND(I135*H135,2)</f>
        <v>0</v>
      </c>
      <c r="BL135" s="15" t="s">
        <v>129</v>
      </c>
      <c r="BM135" s="246" t="s">
        <v>161</v>
      </c>
    </row>
    <row r="136" s="2" customFormat="1">
      <c r="A136" s="36"/>
      <c r="B136" s="37"/>
      <c r="C136" s="38"/>
      <c r="D136" s="259" t="s">
        <v>135</v>
      </c>
      <c r="E136" s="38"/>
      <c r="F136" s="260" t="s">
        <v>162</v>
      </c>
      <c r="G136" s="38"/>
      <c r="H136" s="38"/>
      <c r="I136" s="142"/>
      <c r="J136" s="38"/>
      <c r="K136" s="38"/>
      <c r="L136" s="42"/>
      <c r="M136" s="261"/>
      <c r="N136" s="262"/>
      <c r="O136" s="89"/>
      <c r="P136" s="89"/>
      <c r="Q136" s="89"/>
      <c r="R136" s="89"/>
      <c r="S136" s="89"/>
      <c r="T136" s="90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135</v>
      </c>
      <c r="AU136" s="15" t="s">
        <v>88</v>
      </c>
    </row>
    <row r="137" s="12" customFormat="1" ht="22.8" customHeight="1">
      <c r="A137" s="12"/>
      <c r="B137" s="218"/>
      <c r="C137" s="219"/>
      <c r="D137" s="220" t="s">
        <v>77</v>
      </c>
      <c r="E137" s="232" t="s">
        <v>163</v>
      </c>
      <c r="F137" s="232" t="s">
        <v>164</v>
      </c>
      <c r="G137" s="219"/>
      <c r="H137" s="219"/>
      <c r="I137" s="222"/>
      <c r="J137" s="233">
        <f>BK137</f>
        <v>0</v>
      </c>
      <c r="K137" s="219"/>
      <c r="L137" s="224"/>
      <c r="M137" s="225"/>
      <c r="N137" s="226"/>
      <c r="O137" s="226"/>
      <c r="P137" s="227">
        <f>P138</f>
        <v>0</v>
      </c>
      <c r="Q137" s="226"/>
      <c r="R137" s="227">
        <f>R138</f>
        <v>0</v>
      </c>
      <c r="S137" s="226"/>
      <c r="T137" s="228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9" t="s">
        <v>145</v>
      </c>
      <c r="AT137" s="230" t="s">
        <v>77</v>
      </c>
      <c r="AU137" s="230" t="s">
        <v>86</v>
      </c>
      <c r="AY137" s="229" t="s">
        <v>122</v>
      </c>
      <c r="BK137" s="231">
        <f>BK138</f>
        <v>0</v>
      </c>
    </row>
    <row r="138" s="2" customFormat="1" ht="16.5" customHeight="1">
      <c r="A138" s="36"/>
      <c r="B138" s="37"/>
      <c r="C138" s="234" t="s">
        <v>133</v>
      </c>
      <c r="D138" s="234" t="s">
        <v>125</v>
      </c>
      <c r="E138" s="235" t="s">
        <v>165</v>
      </c>
      <c r="F138" s="236" t="s">
        <v>164</v>
      </c>
      <c r="G138" s="237" t="s">
        <v>160</v>
      </c>
      <c r="H138" s="238">
        <v>1</v>
      </c>
      <c r="I138" s="239"/>
      <c r="J138" s="240">
        <f>ROUND(I138*H138,2)</f>
        <v>0</v>
      </c>
      <c r="K138" s="241"/>
      <c r="L138" s="42"/>
      <c r="M138" s="242" t="s">
        <v>1</v>
      </c>
      <c r="N138" s="243" t="s">
        <v>43</v>
      </c>
      <c r="O138" s="89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46" t="s">
        <v>129</v>
      </c>
      <c r="AT138" s="246" t="s">
        <v>125</v>
      </c>
      <c r="AU138" s="246" t="s">
        <v>88</v>
      </c>
      <c r="AY138" s="15" t="s">
        <v>122</v>
      </c>
      <c r="BE138" s="247">
        <f>IF(N138="základní",J138,0)</f>
        <v>0</v>
      </c>
      <c r="BF138" s="247">
        <f>IF(N138="snížená",J138,0)</f>
        <v>0</v>
      </c>
      <c r="BG138" s="247">
        <f>IF(N138="zákl. přenesená",J138,0)</f>
        <v>0</v>
      </c>
      <c r="BH138" s="247">
        <f>IF(N138="sníž. přenesená",J138,0)</f>
        <v>0</v>
      </c>
      <c r="BI138" s="247">
        <f>IF(N138="nulová",J138,0)</f>
        <v>0</v>
      </c>
      <c r="BJ138" s="15" t="s">
        <v>86</v>
      </c>
      <c r="BK138" s="247">
        <f>ROUND(I138*H138,2)</f>
        <v>0</v>
      </c>
      <c r="BL138" s="15" t="s">
        <v>129</v>
      </c>
      <c r="BM138" s="246" t="s">
        <v>166</v>
      </c>
    </row>
    <row r="139" s="12" customFormat="1" ht="22.8" customHeight="1">
      <c r="A139" s="12"/>
      <c r="B139" s="218"/>
      <c r="C139" s="219"/>
      <c r="D139" s="220" t="s">
        <v>77</v>
      </c>
      <c r="E139" s="232" t="s">
        <v>167</v>
      </c>
      <c r="F139" s="232" t="s">
        <v>168</v>
      </c>
      <c r="G139" s="219"/>
      <c r="H139" s="219"/>
      <c r="I139" s="222"/>
      <c r="J139" s="233">
        <f>BK139</f>
        <v>0</v>
      </c>
      <c r="K139" s="219"/>
      <c r="L139" s="224"/>
      <c r="M139" s="225"/>
      <c r="N139" s="226"/>
      <c r="O139" s="226"/>
      <c r="P139" s="227">
        <f>P140</f>
        <v>0</v>
      </c>
      <c r="Q139" s="226"/>
      <c r="R139" s="227">
        <f>R140</f>
        <v>0</v>
      </c>
      <c r="S139" s="226"/>
      <c r="T139" s="228">
        <f>T140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9" t="s">
        <v>145</v>
      </c>
      <c r="AT139" s="230" t="s">
        <v>77</v>
      </c>
      <c r="AU139" s="230" t="s">
        <v>86</v>
      </c>
      <c r="AY139" s="229" t="s">
        <v>122</v>
      </c>
      <c r="BK139" s="231">
        <f>BK140</f>
        <v>0</v>
      </c>
    </row>
    <row r="140" s="2" customFormat="1" ht="16.5" customHeight="1">
      <c r="A140" s="36"/>
      <c r="B140" s="37"/>
      <c r="C140" s="234" t="s">
        <v>169</v>
      </c>
      <c r="D140" s="234" t="s">
        <v>125</v>
      </c>
      <c r="E140" s="235" t="s">
        <v>170</v>
      </c>
      <c r="F140" s="236" t="s">
        <v>171</v>
      </c>
      <c r="G140" s="237" t="s">
        <v>160</v>
      </c>
      <c r="H140" s="238">
        <v>1</v>
      </c>
      <c r="I140" s="239"/>
      <c r="J140" s="240">
        <f>ROUND(I140*H140,2)</f>
        <v>0</v>
      </c>
      <c r="K140" s="241"/>
      <c r="L140" s="42"/>
      <c r="M140" s="263" t="s">
        <v>1</v>
      </c>
      <c r="N140" s="264" t="s">
        <v>43</v>
      </c>
      <c r="O140" s="265"/>
      <c r="P140" s="266">
        <f>O140*H140</f>
        <v>0</v>
      </c>
      <c r="Q140" s="266">
        <v>0</v>
      </c>
      <c r="R140" s="266">
        <f>Q140*H140</f>
        <v>0</v>
      </c>
      <c r="S140" s="266">
        <v>0</v>
      </c>
      <c r="T140" s="267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46" t="s">
        <v>129</v>
      </c>
      <c r="AT140" s="246" t="s">
        <v>125</v>
      </c>
      <c r="AU140" s="246" t="s">
        <v>88</v>
      </c>
      <c r="AY140" s="15" t="s">
        <v>122</v>
      </c>
      <c r="BE140" s="247">
        <f>IF(N140="základní",J140,0)</f>
        <v>0</v>
      </c>
      <c r="BF140" s="247">
        <f>IF(N140="snížená",J140,0)</f>
        <v>0</v>
      </c>
      <c r="BG140" s="247">
        <f>IF(N140="zákl. přenesená",J140,0)</f>
        <v>0</v>
      </c>
      <c r="BH140" s="247">
        <f>IF(N140="sníž. přenesená",J140,0)</f>
        <v>0</v>
      </c>
      <c r="BI140" s="247">
        <f>IF(N140="nulová",J140,0)</f>
        <v>0</v>
      </c>
      <c r="BJ140" s="15" t="s">
        <v>86</v>
      </c>
      <c r="BK140" s="247">
        <f>ROUND(I140*H140,2)</f>
        <v>0</v>
      </c>
      <c r="BL140" s="15" t="s">
        <v>129</v>
      </c>
      <c r="BM140" s="246" t="s">
        <v>172</v>
      </c>
    </row>
    <row r="141" s="2" customFormat="1" ht="6.96" customHeight="1">
      <c r="A141" s="36"/>
      <c r="B141" s="64"/>
      <c r="C141" s="65"/>
      <c r="D141" s="65"/>
      <c r="E141" s="65"/>
      <c r="F141" s="65"/>
      <c r="G141" s="65"/>
      <c r="H141" s="65"/>
      <c r="I141" s="181"/>
      <c r="J141" s="65"/>
      <c r="K141" s="65"/>
      <c r="L141" s="42"/>
      <c r="M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</row>
  </sheetData>
  <sheetProtection sheet="1" autoFilter="0" formatColumns="0" formatRows="0" objects="1" scenarios="1" spinCount="100000" saltValue="ZhBPZsMySb3eCc/yQ/J7pw8JFOKnSGR5KJM2Cg4GS0XbkGJjbiJQXYpBvOOPWI6roRdDG/Gp0v44UHJDAoM6Sg==" hashValue="Zs+0YGbVkQXjanJJpSxLB13vuKHEwZnQ3rVDUAagCwuAvVZI1YvUNTEgmhFgCf/qFUXqyYKMEndOOnecLklaeQ==" algorithmName="SHA-512" password="C1E4"/>
  <autoFilter ref="C121:K140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4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91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7"/>
      <c r="J3" s="136"/>
      <c r="K3" s="136"/>
      <c r="L3" s="18"/>
      <c r="AT3" s="15" t="s">
        <v>88</v>
      </c>
    </row>
    <row r="4" s="1" customFormat="1" ht="24.96" customHeight="1">
      <c r="B4" s="18"/>
      <c r="D4" s="138" t="s">
        <v>92</v>
      </c>
      <c r="I4" s="134"/>
      <c r="L4" s="18"/>
      <c r="M4" s="139" t="s">
        <v>10</v>
      </c>
      <c r="AT4" s="15" t="s">
        <v>4</v>
      </c>
    </row>
    <row r="5" s="1" customFormat="1" ht="6.96" customHeight="1">
      <c r="B5" s="18"/>
      <c r="I5" s="134"/>
      <c r="L5" s="18"/>
    </row>
    <row r="6" s="1" customFormat="1" ht="12" customHeight="1">
      <c r="B6" s="18"/>
      <c r="D6" s="140" t="s">
        <v>16</v>
      </c>
      <c r="I6" s="134"/>
      <c r="L6" s="18"/>
    </row>
    <row r="7" s="1" customFormat="1" ht="23.25" customHeight="1">
      <c r="B7" s="18"/>
      <c r="E7" s="141" t="str">
        <f>'Rekapitulace zakázky'!K6</f>
        <v>Dodávka turniketů veřejných WC žst. Praha Holešovice, Praha Smíchov, Praha Libeň a Kralupy nad Vltavou včetně servisu</v>
      </c>
      <c r="F7" s="140"/>
      <c r="G7" s="140"/>
      <c r="H7" s="140"/>
      <c r="I7" s="134"/>
      <c r="L7" s="18"/>
    </row>
    <row r="8" s="2" customFormat="1" ht="12" customHeight="1">
      <c r="A8" s="36"/>
      <c r="B8" s="42"/>
      <c r="C8" s="36"/>
      <c r="D8" s="140" t="s">
        <v>93</v>
      </c>
      <c r="E8" s="36"/>
      <c r="F8" s="36"/>
      <c r="G8" s="36"/>
      <c r="H8" s="36"/>
      <c r="I8" s="142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3" t="s">
        <v>173</v>
      </c>
      <c r="F9" s="36"/>
      <c r="G9" s="36"/>
      <c r="H9" s="36"/>
      <c r="I9" s="142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42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40" t="s">
        <v>18</v>
      </c>
      <c r="E11" s="36"/>
      <c r="F11" s="144" t="s">
        <v>1</v>
      </c>
      <c r="G11" s="36"/>
      <c r="H11" s="36"/>
      <c r="I11" s="145" t="s">
        <v>19</v>
      </c>
      <c r="J11" s="144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40" t="s">
        <v>20</v>
      </c>
      <c r="E12" s="36"/>
      <c r="F12" s="144" t="s">
        <v>21</v>
      </c>
      <c r="G12" s="36"/>
      <c r="H12" s="36"/>
      <c r="I12" s="145" t="s">
        <v>22</v>
      </c>
      <c r="J12" s="146" t="str">
        <f>'Rekapitulace zakázky'!AN8</f>
        <v>6. 1. 2020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42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24</v>
      </c>
      <c r="E14" s="36"/>
      <c r="F14" s="36"/>
      <c r="G14" s="36"/>
      <c r="H14" s="36"/>
      <c r="I14" s="145" t="s">
        <v>25</v>
      </c>
      <c r="J14" s="144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4" t="s">
        <v>27</v>
      </c>
      <c r="F15" s="36"/>
      <c r="G15" s="36"/>
      <c r="H15" s="36"/>
      <c r="I15" s="145" t="s">
        <v>28</v>
      </c>
      <c r="J15" s="144" t="s">
        <v>29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42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40" t="s">
        <v>30</v>
      </c>
      <c r="E17" s="36"/>
      <c r="F17" s="36"/>
      <c r="G17" s="36"/>
      <c r="H17" s="36"/>
      <c r="I17" s="145" t="s">
        <v>25</v>
      </c>
      <c r="J17" s="31" t="str">
        <f>'Rekapitulace zakázky'!AN13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44"/>
      <c r="G18" s="144"/>
      <c r="H18" s="144"/>
      <c r="I18" s="145" t="s">
        <v>28</v>
      </c>
      <c r="J18" s="31" t="str">
        <f>'Rekapitulace zakázky'!AN14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42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40" t="s">
        <v>32</v>
      </c>
      <c r="E20" s="36"/>
      <c r="F20" s="36"/>
      <c r="G20" s="36"/>
      <c r="H20" s="36"/>
      <c r="I20" s="145" t="s">
        <v>25</v>
      </c>
      <c r="J20" s="144" t="str">
        <f>IF('Rekapitulace zakázky'!AN16="","",'Rekapitulace zakázky'!AN16)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4" t="str">
        <f>IF('Rekapitulace zakázky'!E17="","",'Rekapitulace zakázky'!E17)</f>
        <v xml:space="preserve"> </v>
      </c>
      <c r="F21" s="36"/>
      <c r="G21" s="36"/>
      <c r="H21" s="36"/>
      <c r="I21" s="145" t="s">
        <v>28</v>
      </c>
      <c r="J21" s="144" t="str">
        <f>IF('Rekapitulace zakázky'!AN17="","",'Rekapitulace zakázky'!AN17)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42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40" t="s">
        <v>35</v>
      </c>
      <c r="E23" s="36"/>
      <c r="F23" s="36"/>
      <c r="G23" s="36"/>
      <c r="H23" s="36"/>
      <c r="I23" s="145" t="s">
        <v>25</v>
      </c>
      <c r="J23" s="144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4" t="s">
        <v>36</v>
      </c>
      <c r="F24" s="36"/>
      <c r="G24" s="36"/>
      <c r="H24" s="36"/>
      <c r="I24" s="145" t="s">
        <v>28</v>
      </c>
      <c r="J24" s="144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42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40" t="s">
        <v>37</v>
      </c>
      <c r="E26" s="36"/>
      <c r="F26" s="36"/>
      <c r="G26" s="36"/>
      <c r="H26" s="36"/>
      <c r="I26" s="142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50"/>
      <c r="J27" s="147"/>
      <c r="K27" s="147"/>
      <c r="L27" s="151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42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52"/>
      <c r="E29" s="152"/>
      <c r="F29" s="152"/>
      <c r="G29" s="152"/>
      <c r="H29" s="152"/>
      <c r="I29" s="153"/>
      <c r="J29" s="152"/>
      <c r="K29" s="152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54" t="s">
        <v>38</v>
      </c>
      <c r="E30" s="36"/>
      <c r="F30" s="36"/>
      <c r="G30" s="36"/>
      <c r="H30" s="36"/>
      <c r="I30" s="142"/>
      <c r="J30" s="155">
        <f>ROUND(J119,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2"/>
      <c r="E31" s="152"/>
      <c r="F31" s="152"/>
      <c r="G31" s="152"/>
      <c r="H31" s="152"/>
      <c r="I31" s="153"/>
      <c r="J31" s="152"/>
      <c r="K31" s="152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6" t="s">
        <v>40</v>
      </c>
      <c r="G32" s="36"/>
      <c r="H32" s="36"/>
      <c r="I32" s="157" t="s">
        <v>39</v>
      </c>
      <c r="J32" s="156" t="s">
        <v>41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8" t="s">
        <v>42</v>
      </c>
      <c r="E33" s="140" t="s">
        <v>43</v>
      </c>
      <c r="F33" s="159">
        <f>ROUND((SUM(BE119:BE131)),  2)</f>
        <v>0</v>
      </c>
      <c r="G33" s="36"/>
      <c r="H33" s="36"/>
      <c r="I33" s="160">
        <v>0.20999999999999999</v>
      </c>
      <c r="J33" s="159">
        <f>ROUND(((SUM(BE119:BE131))*I33),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40" t="s">
        <v>44</v>
      </c>
      <c r="F34" s="159">
        <f>ROUND((SUM(BF119:BF131)),  2)</f>
        <v>0</v>
      </c>
      <c r="G34" s="36"/>
      <c r="H34" s="36"/>
      <c r="I34" s="160">
        <v>0.14999999999999999</v>
      </c>
      <c r="J34" s="159">
        <f>ROUND(((SUM(BF119:BF131))*I34),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40" t="s">
        <v>45</v>
      </c>
      <c r="F35" s="159">
        <f>ROUND((SUM(BG119:BG131)),  2)</f>
        <v>0</v>
      </c>
      <c r="G35" s="36"/>
      <c r="H35" s="36"/>
      <c r="I35" s="160">
        <v>0.20999999999999999</v>
      </c>
      <c r="J35" s="159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0" t="s">
        <v>46</v>
      </c>
      <c r="F36" s="159">
        <f>ROUND((SUM(BH119:BH131)),  2)</f>
        <v>0</v>
      </c>
      <c r="G36" s="36"/>
      <c r="H36" s="36"/>
      <c r="I36" s="160">
        <v>0.14999999999999999</v>
      </c>
      <c r="J36" s="159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47</v>
      </c>
      <c r="F37" s="159">
        <f>ROUND((SUM(BI119:BI131)),  2)</f>
        <v>0</v>
      </c>
      <c r="G37" s="36"/>
      <c r="H37" s="36"/>
      <c r="I37" s="160">
        <v>0</v>
      </c>
      <c r="J37" s="159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42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6"/>
      <c r="J39" s="167">
        <f>SUM(J30:J37)</f>
        <v>0</v>
      </c>
      <c r="K39" s="168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142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I41" s="134"/>
      <c r="L41" s="18"/>
    </row>
    <row r="42" s="1" customFormat="1" ht="14.4" customHeight="1">
      <c r="B42" s="18"/>
      <c r="I42" s="134"/>
      <c r="L42" s="18"/>
    </row>
    <row r="43" s="1" customFormat="1" ht="14.4" customHeight="1">
      <c r="B43" s="18"/>
      <c r="I43" s="134"/>
      <c r="L43" s="18"/>
    </row>
    <row r="44" s="1" customFormat="1" ht="14.4" customHeight="1">
      <c r="B44" s="18"/>
      <c r="I44" s="134"/>
      <c r="L44" s="18"/>
    </row>
    <row r="45" s="1" customFormat="1" ht="14.4" customHeight="1">
      <c r="B45" s="18"/>
      <c r="I45" s="134"/>
      <c r="L45" s="18"/>
    </row>
    <row r="46" s="1" customFormat="1" ht="14.4" customHeight="1">
      <c r="B46" s="18"/>
      <c r="I46" s="134"/>
      <c r="L46" s="18"/>
    </row>
    <row r="47" s="1" customFormat="1" ht="14.4" customHeight="1">
      <c r="B47" s="18"/>
      <c r="I47" s="134"/>
      <c r="L47" s="18"/>
    </row>
    <row r="48" s="1" customFormat="1" ht="14.4" customHeight="1">
      <c r="B48" s="18"/>
      <c r="I48" s="134"/>
      <c r="L48" s="18"/>
    </row>
    <row r="49" s="1" customFormat="1" ht="14.4" customHeight="1">
      <c r="B49" s="18"/>
      <c r="I49" s="134"/>
      <c r="L49" s="18"/>
    </row>
    <row r="50" s="2" customFormat="1" ht="14.4" customHeight="1">
      <c r="B50" s="61"/>
      <c r="D50" s="169" t="s">
        <v>51</v>
      </c>
      <c r="E50" s="170"/>
      <c r="F50" s="170"/>
      <c r="G50" s="169" t="s">
        <v>52</v>
      </c>
      <c r="H50" s="170"/>
      <c r="I50" s="171"/>
      <c r="J50" s="170"/>
      <c r="K50" s="170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53</v>
      </c>
      <c r="E61" s="173"/>
      <c r="F61" s="174" t="s">
        <v>54</v>
      </c>
      <c r="G61" s="172" t="s">
        <v>53</v>
      </c>
      <c r="H61" s="173"/>
      <c r="I61" s="175"/>
      <c r="J61" s="176" t="s">
        <v>54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9" t="s">
        <v>55</v>
      </c>
      <c r="E65" s="177"/>
      <c r="F65" s="177"/>
      <c r="G65" s="169" t="s">
        <v>56</v>
      </c>
      <c r="H65" s="177"/>
      <c r="I65" s="178"/>
      <c r="J65" s="177"/>
      <c r="K65" s="17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53</v>
      </c>
      <c r="E76" s="173"/>
      <c r="F76" s="174" t="s">
        <v>54</v>
      </c>
      <c r="G76" s="172" t="s">
        <v>53</v>
      </c>
      <c r="H76" s="173"/>
      <c r="I76" s="175"/>
      <c r="J76" s="176" t="s">
        <v>54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95</v>
      </c>
      <c r="D82" s="38"/>
      <c r="E82" s="38"/>
      <c r="F82" s="38"/>
      <c r="G82" s="38"/>
      <c r="H82" s="38"/>
      <c r="I82" s="142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142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142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23.25" customHeight="1">
      <c r="A85" s="36"/>
      <c r="B85" s="37"/>
      <c r="C85" s="38"/>
      <c r="D85" s="38"/>
      <c r="E85" s="185" t="str">
        <f>E7</f>
        <v>Dodávka turniketů veřejných WC žst. Praha Holešovice, Praha Smíchov, Praha Libeň a Kralupy nad Vltavou včetně servisu</v>
      </c>
      <c r="F85" s="30"/>
      <c r="G85" s="30"/>
      <c r="H85" s="30"/>
      <c r="I85" s="142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93</v>
      </c>
      <c r="D86" s="38"/>
      <c r="E86" s="38"/>
      <c r="F86" s="38"/>
      <c r="G86" s="38"/>
      <c r="H86" s="38"/>
      <c r="I86" s="142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002 - Zajištění servisu včetně prohlídek - servisní smlouva</v>
      </c>
      <c r="F87" s="38"/>
      <c r="G87" s="38"/>
      <c r="H87" s="38"/>
      <c r="I87" s="142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142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OŘ Praha</v>
      </c>
      <c r="G89" s="38"/>
      <c r="H89" s="38"/>
      <c r="I89" s="145" t="s">
        <v>22</v>
      </c>
      <c r="J89" s="77" t="str">
        <f>IF(J12="","",J12)</f>
        <v>6. 1. 2020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142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>Správa železnic, státní organizace</v>
      </c>
      <c r="G91" s="38"/>
      <c r="H91" s="38"/>
      <c r="I91" s="145" t="s">
        <v>32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30</v>
      </c>
      <c r="D92" s="38"/>
      <c r="E92" s="38"/>
      <c r="F92" s="25" t="str">
        <f>IF(E18="","",E18)</f>
        <v>Vyplň údaj</v>
      </c>
      <c r="G92" s="38"/>
      <c r="H92" s="38"/>
      <c r="I92" s="145" t="s">
        <v>35</v>
      </c>
      <c r="J92" s="34" t="str">
        <f>E24</f>
        <v>L. Ulrich, DiS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142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86" t="s">
        <v>96</v>
      </c>
      <c r="D94" s="187"/>
      <c r="E94" s="187"/>
      <c r="F94" s="187"/>
      <c r="G94" s="187"/>
      <c r="H94" s="187"/>
      <c r="I94" s="188"/>
      <c r="J94" s="189" t="s">
        <v>97</v>
      </c>
      <c r="K94" s="187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142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90" t="s">
        <v>98</v>
      </c>
      <c r="D96" s="38"/>
      <c r="E96" s="38"/>
      <c r="F96" s="38"/>
      <c r="G96" s="38"/>
      <c r="H96" s="38"/>
      <c r="I96" s="142"/>
      <c r="J96" s="108">
        <f>J119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99</v>
      </c>
    </row>
    <row r="97" s="9" customFormat="1" ht="24.96" customHeight="1">
      <c r="A97" s="9"/>
      <c r="B97" s="191"/>
      <c r="C97" s="192"/>
      <c r="D97" s="193" t="s">
        <v>174</v>
      </c>
      <c r="E97" s="194"/>
      <c r="F97" s="194"/>
      <c r="G97" s="194"/>
      <c r="H97" s="194"/>
      <c r="I97" s="195"/>
      <c r="J97" s="196">
        <f>J120</f>
        <v>0</v>
      </c>
      <c r="K97" s="192"/>
      <c r="L97" s="19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8"/>
      <c r="C98" s="199"/>
      <c r="D98" s="200" t="s">
        <v>175</v>
      </c>
      <c r="E98" s="201"/>
      <c r="F98" s="201"/>
      <c r="G98" s="201"/>
      <c r="H98" s="201"/>
      <c r="I98" s="202"/>
      <c r="J98" s="203">
        <f>J121</f>
        <v>0</v>
      </c>
      <c r="K98" s="199"/>
      <c r="L98" s="20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8"/>
      <c r="C99" s="199"/>
      <c r="D99" s="200" t="s">
        <v>176</v>
      </c>
      <c r="E99" s="201"/>
      <c r="F99" s="201"/>
      <c r="G99" s="201"/>
      <c r="H99" s="201"/>
      <c r="I99" s="202"/>
      <c r="J99" s="203">
        <f>J125</f>
        <v>0</v>
      </c>
      <c r="K99" s="199"/>
      <c r="L99" s="20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6"/>
      <c r="B100" s="37"/>
      <c r="C100" s="38"/>
      <c r="D100" s="38"/>
      <c r="E100" s="38"/>
      <c r="F100" s="38"/>
      <c r="G100" s="38"/>
      <c r="H100" s="38"/>
      <c r="I100" s="142"/>
      <c r="J100" s="38"/>
      <c r="K100" s="38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6.96" customHeight="1">
      <c r="A101" s="36"/>
      <c r="B101" s="64"/>
      <c r="C101" s="65"/>
      <c r="D101" s="65"/>
      <c r="E101" s="65"/>
      <c r="F101" s="65"/>
      <c r="G101" s="65"/>
      <c r="H101" s="65"/>
      <c r="I101" s="181"/>
      <c r="J101" s="65"/>
      <c r="K101" s="65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="2" customFormat="1" ht="6.96" customHeight="1">
      <c r="A105" s="36"/>
      <c r="B105" s="66"/>
      <c r="C105" s="67"/>
      <c r="D105" s="67"/>
      <c r="E105" s="67"/>
      <c r="F105" s="67"/>
      <c r="G105" s="67"/>
      <c r="H105" s="67"/>
      <c r="I105" s="184"/>
      <c r="J105" s="67"/>
      <c r="K105" s="67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24.96" customHeight="1">
      <c r="A106" s="36"/>
      <c r="B106" s="37"/>
      <c r="C106" s="21" t="s">
        <v>106</v>
      </c>
      <c r="D106" s="38"/>
      <c r="E106" s="38"/>
      <c r="F106" s="38"/>
      <c r="G106" s="38"/>
      <c r="H106" s="38"/>
      <c r="I106" s="142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8"/>
      <c r="D107" s="38"/>
      <c r="E107" s="38"/>
      <c r="F107" s="38"/>
      <c r="G107" s="38"/>
      <c r="H107" s="38"/>
      <c r="I107" s="142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16</v>
      </c>
      <c r="D108" s="38"/>
      <c r="E108" s="38"/>
      <c r="F108" s="38"/>
      <c r="G108" s="38"/>
      <c r="H108" s="38"/>
      <c r="I108" s="142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23.25" customHeight="1">
      <c r="A109" s="36"/>
      <c r="B109" s="37"/>
      <c r="C109" s="38"/>
      <c r="D109" s="38"/>
      <c r="E109" s="185" t="str">
        <f>E7</f>
        <v>Dodávka turniketů veřejných WC žst. Praha Holešovice, Praha Smíchov, Praha Libeň a Kralupy nad Vltavou včetně servisu</v>
      </c>
      <c r="F109" s="30"/>
      <c r="G109" s="30"/>
      <c r="H109" s="30"/>
      <c r="I109" s="142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93</v>
      </c>
      <c r="D110" s="38"/>
      <c r="E110" s="38"/>
      <c r="F110" s="38"/>
      <c r="G110" s="38"/>
      <c r="H110" s="38"/>
      <c r="I110" s="142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8"/>
      <c r="D111" s="38"/>
      <c r="E111" s="74" t="str">
        <f>E9</f>
        <v>002 - Zajištění servisu včetně prohlídek - servisní smlouva</v>
      </c>
      <c r="F111" s="38"/>
      <c r="G111" s="38"/>
      <c r="H111" s="38"/>
      <c r="I111" s="142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142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20</v>
      </c>
      <c r="D113" s="38"/>
      <c r="E113" s="38"/>
      <c r="F113" s="25" t="str">
        <f>F12</f>
        <v>OŘ Praha</v>
      </c>
      <c r="G113" s="38"/>
      <c r="H113" s="38"/>
      <c r="I113" s="145" t="s">
        <v>22</v>
      </c>
      <c r="J113" s="77" t="str">
        <f>IF(J12="","",J12)</f>
        <v>6. 1. 2020</v>
      </c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142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5.15" customHeight="1">
      <c r="A115" s="36"/>
      <c r="B115" s="37"/>
      <c r="C115" s="30" t="s">
        <v>24</v>
      </c>
      <c r="D115" s="38"/>
      <c r="E115" s="38"/>
      <c r="F115" s="25" t="str">
        <f>E15</f>
        <v>Správa železnic, státní organizace</v>
      </c>
      <c r="G115" s="38"/>
      <c r="H115" s="38"/>
      <c r="I115" s="145" t="s">
        <v>32</v>
      </c>
      <c r="J115" s="34" t="str">
        <f>E21</f>
        <v xml:space="preserve"> 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30</v>
      </c>
      <c r="D116" s="38"/>
      <c r="E116" s="38"/>
      <c r="F116" s="25" t="str">
        <f>IF(E18="","",E18)</f>
        <v>Vyplň údaj</v>
      </c>
      <c r="G116" s="38"/>
      <c r="H116" s="38"/>
      <c r="I116" s="145" t="s">
        <v>35</v>
      </c>
      <c r="J116" s="34" t="str">
        <f>E24</f>
        <v>L. Ulrich, DiS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0.32" customHeight="1">
      <c r="A117" s="36"/>
      <c r="B117" s="37"/>
      <c r="C117" s="38"/>
      <c r="D117" s="38"/>
      <c r="E117" s="38"/>
      <c r="F117" s="38"/>
      <c r="G117" s="38"/>
      <c r="H117" s="38"/>
      <c r="I117" s="142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11" customFormat="1" ht="29.28" customHeight="1">
      <c r="A118" s="205"/>
      <c r="B118" s="206"/>
      <c r="C118" s="207" t="s">
        <v>107</v>
      </c>
      <c r="D118" s="208" t="s">
        <v>63</v>
      </c>
      <c r="E118" s="208" t="s">
        <v>59</v>
      </c>
      <c r="F118" s="208" t="s">
        <v>60</v>
      </c>
      <c r="G118" s="208" t="s">
        <v>108</v>
      </c>
      <c r="H118" s="208" t="s">
        <v>109</v>
      </c>
      <c r="I118" s="209" t="s">
        <v>110</v>
      </c>
      <c r="J118" s="210" t="s">
        <v>97</v>
      </c>
      <c r="K118" s="211" t="s">
        <v>111</v>
      </c>
      <c r="L118" s="212"/>
      <c r="M118" s="98" t="s">
        <v>1</v>
      </c>
      <c r="N118" s="99" t="s">
        <v>42</v>
      </c>
      <c r="O118" s="99" t="s">
        <v>112</v>
      </c>
      <c r="P118" s="99" t="s">
        <v>113</v>
      </c>
      <c r="Q118" s="99" t="s">
        <v>114</v>
      </c>
      <c r="R118" s="99" t="s">
        <v>115</v>
      </c>
      <c r="S118" s="99" t="s">
        <v>116</v>
      </c>
      <c r="T118" s="100" t="s">
        <v>117</v>
      </c>
      <c r="U118" s="205"/>
      <c r="V118" s="205"/>
      <c r="W118" s="205"/>
      <c r="X118" s="205"/>
      <c r="Y118" s="205"/>
      <c r="Z118" s="205"/>
      <c r="AA118" s="205"/>
      <c r="AB118" s="205"/>
      <c r="AC118" s="205"/>
      <c r="AD118" s="205"/>
      <c r="AE118" s="205"/>
    </row>
    <row r="119" s="2" customFormat="1" ht="22.8" customHeight="1">
      <c r="A119" s="36"/>
      <c r="B119" s="37"/>
      <c r="C119" s="105" t="s">
        <v>118</v>
      </c>
      <c r="D119" s="38"/>
      <c r="E119" s="38"/>
      <c r="F119" s="38"/>
      <c r="G119" s="38"/>
      <c r="H119" s="38"/>
      <c r="I119" s="142"/>
      <c r="J119" s="213">
        <f>BK119</f>
        <v>0</v>
      </c>
      <c r="K119" s="38"/>
      <c r="L119" s="42"/>
      <c r="M119" s="101"/>
      <c r="N119" s="214"/>
      <c r="O119" s="102"/>
      <c r="P119" s="215">
        <f>P120</f>
        <v>0</v>
      </c>
      <c r="Q119" s="102"/>
      <c r="R119" s="215">
        <f>R120</f>
        <v>0</v>
      </c>
      <c r="S119" s="102"/>
      <c r="T119" s="216">
        <f>T120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77</v>
      </c>
      <c r="AU119" s="15" t="s">
        <v>99</v>
      </c>
      <c r="BK119" s="217">
        <f>BK120</f>
        <v>0</v>
      </c>
    </row>
    <row r="120" s="12" customFormat="1" ht="25.92" customHeight="1">
      <c r="A120" s="12"/>
      <c r="B120" s="218"/>
      <c r="C120" s="219"/>
      <c r="D120" s="220" t="s">
        <v>77</v>
      </c>
      <c r="E120" s="221" t="s">
        <v>177</v>
      </c>
      <c r="F120" s="221" t="s">
        <v>178</v>
      </c>
      <c r="G120" s="219"/>
      <c r="H120" s="219"/>
      <c r="I120" s="222"/>
      <c r="J120" s="223">
        <f>BK120</f>
        <v>0</v>
      </c>
      <c r="K120" s="219"/>
      <c r="L120" s="224"/>
      <c r="M120" s="225"/>
      <c r="N120" s="226"/>
      <c r="O120" s="226"/>
      <c r="P120" s="227">
        <f>P121+P125</f>
        <v>0</v>
      </c>
      <c r="Q120" s="226"/>
      <c r="R120" s="227">
        <f>R121+R125</f>
        <v>0</v>
      </c>
      <c r="S120" s="226"/>
      <c r="T120" s="228">
        <f>T121+T125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9" t="s">
        <v>86</v>
      </c>
      <c r="AT120" s="230" t="s">
        <v>77</v>
      </c>
      <c r="AU120" s="230" t="s">
        <v>78</v>
      </c>
      <c r="AY120" s="229" t="s">
        <v>122</v>
      </c>
      <c r="BK120" s="231">
        <f>BK121+BK125</f>
        <v>0</v>
      </c>
    </row>
    <row r="121" s="12" customFormat="1" ht="22.8" customHeight="1">
      <c r="A121" s="12"/>
      <c r="B121" s="218"/>
      <c r="C121" s="219"/>
      <c r="D121" s="220" t="s">
        <v>77</v>
      </c>
      <c r="E121" s="232" t="s">
        <v>179</v>
      </c>
      <c r="F121" s="232" t="s">
        <v>180</v>
      </c>
      <c r="G121" s="219"/>
      <c r="H121" s="219"/>
      <c r="I121" s="222"/>
      <c r="J121" s="233">
        <f>BK121</f>
        <v>0</v>
      </c>
      <c r="K121" s="219"/>
      <c r="L121" s="224"/>
      <c r="M121" s="225"/>
      <c r="N121" s="226"/>
      <c r="O121" s="226"/>
      <c r="P121" s="227">
        <f>SUM(P122:P124)</f>
        <v>0</v>
      </c>
      <c r="Q121" s="226"/>
      <c r="R121" s="227">
        <f>SUM(R122:R124)</f>
        <v>0</v>
      </c>
      <c r="S121" s="226"/>
      <c r="T121" s="228">
        <f>SUM(T122:T124)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9" t="s">
        <v>86</v>
      </c>
      <c r="AT121" s="230" t="s">
        <v>77</v>
      </c>
      <c r="AU121" s="230" t="s">
        <v>86</v>
      </c>
      <c r="AY121" s="229" t="s">
        <v>122</v>
      </c>
      <c r="BK121" s="231">
        <f>SUM(BK122:BK124)</f>
        <v>0</v>
      </c>
    </row>
    <row r="122" s="2" customFormat="1" ht="21.75" customHeight="1">
      <c r="A122" s="36"/>
      <c r="B122" s="37"/>
      <c r="C122" s="234" t="s">
        <v>86</v>
      </c>
      <c r="D122" s="234" t="s">
        <v>125</v>
      </c>
      <c r="E122" s="235" t="s">
        <v>181</v>
      </c>
      <c r="F122" s="236" t="s">
        <v>182</v>
      </c>
      <c r="G122" s="237" t="s">
        <v>183</v>
      </c>
      <c r="H122" s="238">
        <v>24</v>
      </c>
      <c r="I122" s="239"/>
      <c r="J122" s="240">
        <f>ROUND(I122*H122,2)</f>
        <v>0</v>
      </c>
      <c r="K122" s="241"/>
      <c r="L122" s="42"/>
      <c r="M122" s="242" t="s">
        <v>1</v>
      </c>
      <c r="N122" s="243" t="s">
        <v>43</v>
      </c>
      <c r="O122" s="89"/>
      <c r="P122" s="244">
        <f>O122*H122</f>
        <v>0</v>
      </c>
      <c r="Q122" s="244">
        <v>0</v>
      </c>
      <c r="R122" s="244">
        <f>Q122*H122</f>
        <v>0</v>
      </c>
      <c r="S122" s="244">
        <v>0</v>
      </c>
      <c r="T122" s="245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46" t="s">
        <v>129</v>
      </c>
      <c r="AT122" s="246" t="s">
        <v>125</v>
      </c>
      <c r="AU122" s="246" t="s">
        <v>88</v>
      </c>
      <c r="AY122" s="15" t="s">
        <v>122</v>
      </c>
      <c r="BE122" s="247">
        <f>IF(N122="základní",J122,0)</f>
        <v>0</v>
      </c>
      <c r="BF122" s="247">
        <f>IF(N122="snížená",J122,0)</f>
        <v>0</v>
      </c>
      <c r="BG122" s="247">
        <f>IF(N122="zákl. přenesená",J122,0)</f>
        <v>0</v>
      </c>
      <c r="BH122" s="247">
        <f>IF(N122="sníž. přenesená",J122,0)</f>
        <v>0</v>
      </c>
      <c r="BI122" s="247">
        <f>IF(N122="nulová",J122,0)</f>
        <v>0</v>
      </c>
      <c r="BJ122" s="15" t="s">
        <v>86</v>
      </c>
      <c r="BK122" s="247">
        <f>ROUND(I122*H122,2)</f>
        <v>0</v>
      </c>
      <c r="BL122" s="15" t="s">
        <v>129</v>
      </c>
      <c r="BM122" s="246" t="s">
        <v>184</v>
      </c>
    </row>
    <row r="123" s="2" customFormat="1">
      <c r="A123" s="36"/>
      <c r="B123" s="37"/>
      <c r="C123" s="38"/>
      <c r="D123" s="259" t="s">
        <v>135</v>
      </c>
      <c r="E123" s="38"/>
      <c r="F123" s="260" t="s">
        <v>185</v>
      </c>
      <c r="G123" s="38"/>
      <c r="H123" s="38"/>
      <c r="I123" s="142"/>
      <c r="J123" s="38"/>
      <c r="K123" s="38"/>
      <c r="L123" s="42"/>
      <c r="M123" s="261"/>
      <c r="N123" s="262"/>
      <c r="O123" s="89"/>
      <c r="P123" s="89"/>
      <c r="Q123" s="89"/>
      <c r="R123" s="89"/>
      <c r="S123" s="89"/>
      <c r="T123" s="90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135</v>
      </c>
      <c r="AU123" s="15" t="s">
        <v>88</v>
      </c>
    </row>
    <row r="124" s="13" customFormat="1">
      <c r="A124" s="13"/>
      <c r="B124" s="268"/>
      <c r="C124" s="269"/>
      <c r="D124" s="259" t="s">
        <v>186</v>
      </c>
      <c r="E124" s="270" t="s">
        <v>1</v>
      </c>
      <c r="F124" s="271" t="s">
        <v>187</v>
      </c>
      <c r="G124" s="269"/>
      <c r="H124" s="272">
        <v>24</v>
      </c>
      <c r="I124" s="273"/>
      <c r="J124" s="269"/>
      <c r="K124" s="269"/>
      <c r="L124" s="274"/>
      <c r="M124" s="275"/>
      <c r="N124" s="276"/>
      <c r="O124" s="276"/>
      <c r="P124" s="276"/>
      <c r="Q124" s="276"/>
      <c r="R124" s="276"/>
      <c r="S124" s="276"/>
      <c r="T124" s="27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78" t="s">
        <v>186</v>
      </c>
      <c r="AU124" s="278" t="s">
        <v>88</v>
      </c>
      <c r="AV124" s="13" t="s">
        <v>88</v>
      </c>
      <c r="AW124" s="13" t="s">
        <v>34</v>
      </c>
      <c r="AX124" s="13" t="s">
        <v>86</v>
      </c>
      <c r="AY124" s="278" t="s">
        <v>122</v>
      </c>
    </row>
    <row r="125" s="12" customFormat="1" ht="22.8" customHeight="1">
      <c r="A125" s="12"/>
      <c r="B125" s="218"/>
      <c r="C125" s="219"/>
      <c r="D125" s="220" t="s">
        <v>77</v>
      </c>
      <c r="E125" s="232" t="s">
        <v>188</v>
      </c>
      <c r="F125" s="232" t="s">
        <v>189</v>
      </c>
      <c r="G125" s="219"/>
      <c r="H125" s="219"/>
      <c r="I125" s="222"/>
      <c r="J125" s="233">
        <f>BK125</f>
        <v>0</v>
      </c>
      <c r="K125" s="219"/>
      <c r="L125" s="224"/>
      <c r="M125" s="225"/>
      <c r="N125" s="226"/>
      <c r="O125" s="226"/>
      <c r="P125" s="227">
        <f>SUM(P126:P131)</f>
        <v>0</v>
      </c>
      <c r="Q125" s="226"/>
      <c r="R125" s="227">
        <f>SUM(R126:R131)</f>
        <v>0</v>
      </c>
      <c r="S125" s="226"/>
      <c r="T125" s="228">
        <f>SUM(T126:T131)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9" t="s">
        <v>86</v>
      </c>
      <c r="AT125" s="230" t="s">
        <v>77</v>
      </c>
      <c r="AU125" s="230" t="s">
        <v>86</v>
      </c>
      <c r="AY125" s="229" t="s">
        <v>122</v>
      </c>
      <c r="BK125" s="231">
        <f>SUM(BK126:BK131)</f>
        <v>0</v>
      </c>
    </row>
    <row r="126" s="2" customFormat="1" ht="16.5" customHeight="1">
      <c r="A126" s="36"/>
      <c r="B126" s="37"/>
      <c r="C126" s="234" t="s">
        <v>88</v>
      </c>
      <c r="D126" s="234" t="s">
        <v>125</v>
      </c>
      <c r="E126" s="235" t="s">
        <v>190</v>
      </c>
      <c r="F126" s="236" t="s">
        <v>191</v>
      </c>
      <c r="G126" s="237" t="s">
        <v>192</v>
      </c>
      <c r="H126" s="238">
        <v>192</v>
      </c>
      <c r="I126" s="239"/>
      <c r="J126" s="240">
        <f>ROUND(I126*H126,2)</f>
        <v>0</v>
      </c>
      <c r="K126" s="241"/>
      <c r="L126" s="42"/>
      <c r="M126" s="242" t="s">
        <v>1</v>
      </c>
      <c r="N126" s="243" t="s">
        <v>43</v>
      </c>
      <c r="O126" s="89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46" t="s">
        <v>129</v>
      </c>
      <c r="AT126" s="246" t="s">
        <v>125</v>
      </c>
      <c r="AU126" s="246" t="s">
        <v>88</v>
      </c>
      <c r="AY126" s="15" t="s">
        <v>122</v>
      </c>
      <c r="BE126" s="247">
        <f>IF(N126="základní",J126,0)</f>
        <v>0</v>
      </c>
      <c r="BF126" s="247">
        <f>IF(N126="snížená",J126,0)</f>
        <v>0</v>
      </c>
      <c r="BG126" s="247">
        <f>IF(N126="zákl. přenesená",J126,0)</f>
        <v>0</v>
      </c>
      <c r="BH126" s="247">
        <f>IF(N126="sníž. přenesená",J126,0)</f>
        <v>0</v>
      </c>
      <c r="BI126" s="247">
        <f>IF(N126="nulová",J126,0)</f>
        <v>0</v>
      </c>
      <c r="BJ126" s="15" t="s">
        <v>86</v>
      </c>
      <c r="BK126" s="247">
        <f>ROUND(I126*H126,2)</f>
        <v>0</v>
      </c>
      <c r="BL126" s="15" t="s">
        <v>129</v>
      </c>
      <c r="BM126" s="246" t="s">
        <v>193</v>
      </c>
    </row>
    <row r="127" s="2" customFormat="1">
      <c r="A127" s="36"/>
      <c r="B127" s="37"/>
      <c r="C127" s="38"/>
      <c r="D127" s="259" t="s">
        <v>135</v>
      </c>
      <c r="E127" s="38"/>
      <c r="F127" s="260" t="s">
        <v>194</v>
      </c>
      <c r="G127" s="38"/>
      <c r="H127" s="38"/>
      <c r="I127" s="142"/>
      <c r="J127" s="38"/>
      <c r="K127" s="38"/>
      <c r="L127" s="42"/>
      <c r="M127" s="261"/>
      <c r="N127" s="262"/>
      <c r="O127" s="89"/>
      <c r="P127" s="89"/>
      <c r="Q127" s="89"/>
      <c r="R127" s="89"/>
      <c r="S127" s="89"/>
      <c r="T127" s="90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135</v>
      </c>
      <c r="AU127" s="15" t="s">
        <v>88</v>
      </c>
    </row>
    <row r="128" s="13" customFormat="1">
      <c r="A128" s="13"/>
      <c r="B128" s="268"/>
      <c r="C128" s="269"/>
      <c r="D128" s="259" t="s">
        <v>186</v>
      </c>
      <c r="E128" s="270" t="s">
        <v>1</v>
      </c>
      <c r="F128" s="271" t="s">
        <v>195</v>
      </c>
      <c r="G128" s="269"/>
      <c r="H128" s="272">
        <v>192</v>
      </c>
      <c r="I128" s="273"/>
      <c r="J128" s="269"/>
      <c r="K128" s="269"/>
      <c r="L128" s="274"/>
      <c r="M128" s="275"/>
      <c r="N128" s="276"/>
      <c r="O128" s="276"/>
      <c r="P128" s="276"/>
      <c r="Q128" s="276"/>
      <c r="R128" s="276"/>
      <c r="S128" s="276"/>
      <c r="T128" s="27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78" t="s">
        <v>186</v>
      </c>
      <c r="AU128" s="278" t="s">
        <v>88</v>
      </c>
      <c r="AV128" s="13" t="s">
        <v>88</v>
      </c>
      <c r="AW128" s="13" t="s">
        <v>34</v>
      </c>
      <c r="AX128" s="13" t="s">
        <v>86</v>
      </c>
      <c r="AY128" s="278" t="s">
        <v>122</v>
      </c>
    </row>
    <row r="129" s="2" customFormat="1" ht="16.5" customHeight="1">
      <c r="A129" s="36"/>
      <c r="B129" s="37"/>
      <c r="C129" s="234" t="s">
        <v>121</v>
      </c>
      <c r="D129" s="234" t="s">
        <v>125</v>
      </c>
      <c r="E129" s="235" t="s">
        <v>196</v>
      </c>
      <c r="F129" s="236" t="s">
        <v>197</v>
      </c>
      <c r="G129" s="237" t="s">
        <v>198</v>
      </c>
      <c r="H129" s="238">
        <v>48</v>
      </c>
      <c r="I129" s="239"/>
      <c r="J129" s="240">
        <f>ROUND(I129*H129,2)</f>
        <v>0</v>
      </c>
      <c r="K129" s="241"/>
      <c r="L129" s="42"/>
      <c r="M129" s="242" t="s">
        <v>1</v>
      </c>
      <c r="N129" s="243" t="s">
        <v>43</v>
      </c>
      <c r="O129" s="89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46" t="s">
        <v>129</v>
      </c>
      <c r="AT129" s="246" t="s">
        <v>125</v>
      </c>
      <c r="AU129" s="246" t="s">
        <v>88</v>
      </c>
      <c r="AY129" s="15" t="s">
        <v>122</v>
      </c>
      <c r="BE129" s="247">
        <f>IF(N129="základní",J129,0)</f>
        <v>0</v>
      </c>
      <c r="BF129" s="247">
        <f>IF(N129="snížená",J129,0)</f>
        <v>0</v>
      </c>
      <c r="BG129" s="247">
        <f>IF(N129="zákl. přenesená",J129,0)</f>
        <v>0</v>
      </c>
      <c r="BH129" s="247">
        <f>IF(N129="sníž. přenesená",J129,0)</f>
        <v>0</v>
      </c>
      <c r="BI129" s="247">
        <f>IF(N129="nulová",J129,0)</f>
        <v>0</v>
      </c>
      <c r="BJ129" s="15" t="s">
        <v>86</v>
      </c>
      <c r="BK129" s="247">
        <f>ROUND(I129*H129,2)</f>
        <v>0</v>
      </c>
      <c r="BL129" s="15" t="s">
        <v>129</v>
      </c>
      <c r="BM129" s="246" t="s">
        <v>199</v>
      </c>
    </row>
    <row r="130" s="2" customFormat="1">
      <c r="A130" s="36"/>
      <c r="B130" s="37"/>
      <c r="C130" s="38"/>
      <c r="D130" s="259" t="s">
        <v>135</v>
      </c>
      <c r="E130" s="38"/>
      <c r="F130" s="260" t="s">
        <v>194</v>
      </c>
      <c r="G130" s="38"/>
      <c r="H130" s="38"/>
      <c r="I130" s="142"/>
      <c r="J130" s="38"/>
      <c r="K130" s="38"/>
      <c r="L130" s="42"/>
      <c r="M130" s="261"/>
      <c r="N130" s="262"/>
      <c r="O130" s="89"/>
      <c r="P130" s="89"/>
      <c r="Q130" s="89"/>
      <c r="R130" s="89"/>
      <c r="S130" s="89"/>
      <c r="T130" s="90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135</v>
      </c>
      <c r="AU130" s="15" t="s">
        <v>88</v>
      </c>
    </row>
    <row r="131" s="13" customFormat="1">
      <c r="A131" s="13"/>
      <c r="B131" s="268"/>
      <c r="C131" s="269"/>
      <c r="D131" s="259" t="s">
        <v>186</v>
      </c>
      <c r="E131" s="270" t="s">
        <v>1</v>
      </c>
      <c r="F131" s="271" t="s">
        <v>200</v>
      </c>
      <c r="G131" s="269"/>
      <c r="H131" s="272">
        <v>48</v>
      </c>
      <c r="I131" s="273"/>
      <c r="J131" s="269"/>
      <c r="K131" s="269"/>
      <c r="L131" s="274"/>
      <c r="M131" s="279"/>
      <c r="N131" s="280"/>
      <c r="O131" s="280"/>
      <c r="P131" s="280"/>
      <c r="Q131" s="280"/>
      <c r="R131" s="280"/>
      <c r="S131" s="280"/>
      <c r="T131" s="28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78" t="s">
        <v>186</v>
      </c>
      <c r="AU131" s="278" t="s">
        <v>88</v>
      </c>
      <c r="AV131" s="13" t="s">
        <v>88</v>
      </c>
      <c r="AW131" s="13" t="s">
        <v>34</v>
      </c>
      <c r="AX131" s="13" t="s">
        <v>86</v>
      </c>
      <c r="AY131" s="278" t="s">
        <v>122</v>
      </c>
    </row>
    <row r="132" s="2" customFormat="1" ht="6.96" customHeight="1">
      <c r="A132" s="36"/>
      <c r="B132" s="64"/>
      <c r="C132" s="65"/>
      <c r="D132" s="65"/>
      <c r="E132" s="65"/>
      <c r="F132" s="65"/>
      <c r="G132" s="65"/>
      <c r="H132" s="65"/>
      <c r="I132" s="181"/>
      <c r="J132" s="65"/>
      <c r="K132" s="65"/>
      <c r="L132" s="42"/>
      <c r="M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</row>
  </sheetData>
  <sheetProtection sheet="1" autoFilter="0" formatColumns="0" formatRows="0" objects="1" scenarios="1" spinCount="100000" saltValue="G+4aN+rtNtuh23M2eNfjMNS68omI840Kj0eQiyFPGbWTZlZeKekGJINaHymv7K47qn1GFJVK7DIGkTKDOZl2hw==" hashValue="OG7QL92WQWm7w/ZsJmthJPgT0M9xqn8BHYypqf/7w6X6Dh29kUD+MVMbArZtykK+P7bXw+BHsCCv9CzaqmnBDA==" algorithmName="SHA-512" password="C1E4"/>
  <autoFilter ref="C118:K131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Ulrich Ladislav, DiS.</dc:creator>
  <cp:lastModifiedBy>Ulrich Ladislav, DiS.</cp:lastModifiedBy>
  <dcterms:created xsi:type="dcterms:W3CDTF">2020-02-11T09:54:27Z</dcterms:created>
  <dcterms:modified xsi:type="dcterms:W3CDTF">2020-02-11T09:54:29Z</dcterms:modified>
</cp:coreProperties>
</file>