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019\01_VÝZVA\na E-ZAK -UPRAVIT DATUM VÝZVY\"/>
    </mc:Choice>
  </mc:AlternateContent>
  <bookViews>
    <workbookView xWindow="0" yWindow="0" windowWidth="28800" windowHeight="12300"/>
  </bookViews>
  <sheets>
    <sheet name="Rekapitulace stavby" sheetId="1" r:id="rId1"/>
    <sheet name="SO 1 - Most km 4,958" sheetId="2" r:id="rId2"/>
    <sheet name="SO 2 - Materiál objednatele" sheetId="3" r:id="rId3"/>
  </sheets>
  <definedNames>
    <definedName name="_xlnm._FilterDatabase" localSheetId="1" hidden="1">'SO 1 - Most km 4,958'!$C$132:$K$399</definedName>
    <definedName name="_xlnm._FilterDatabase" localSheetId="2" hidden="1">'SO 2 - Materiál objednatele'!$C$117:$K$122</definedName>
    <definedName name="_xlnm.Print_Titles" localSheetId="0">'Rekapitulace stavby'!$92:$92</definedName>
    <definedName name="_xlnm.Print_Titles" localSheetId="1">'SO 1 - Most km 4,958'!$132:$132</definedName>
    <definedName name="_xlnm.Print_Titles" localSheetId="2">'SO 2 - Materiál objednatele'!$117:$117</definedName>
    <definedName name="_xlnm.Print_Area" localSheetId="0">'Rekapitulace stavby'!$D$4:$AO$76,'Rekapitulace stavby'!$C$82:$AQ$97</definedName>
    <definedName name="_xlnm.Print_Area" localSheetId="1">'SO 1 - Most km 4,958'!$C$4:$J$76,'SO 1 - Most km 4,958'!$C$82:$J$114,'SO 1 - Most km 4,958'!$C$120:$K$399</definedName>
    <definedName name="_xlnm.Print_Area" localSheetId="2">'SO 2 - Materiál objednatele'!$C$4:$J$76,'SO 2 - Materiál objednatele'!$C$82:$J$99,'SO 2 - Materiál objednatele'!$C$105:$K$122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1" i="3"/>
  <c r="BH121" i="3"/>
  <c r="BG121" i="3"/>
  <c r="BF121" i="3"/>
  <c r="J34" i="3" s="1"/>
  <c r="AW96" i="1" s="1"/>
  <c r="T121" i="3"/>
  <c r="T120" i="3" s="1"/>
  <c r="T119" i="3" s="1"/>
  <c r="T118" i="3" s="1"/>
  <c r="R121" i="3"/>
  <c r="R120" i="3"/>
  <c r="R119" i="3"/>
  <c r="R118" i="3"/>
  <c r="P121" i="3"/>
  <c r="P120" i="3"/>
  <c r="P119" i="3"/>
  <c r="P118" i="3"/>
  <c r="AU96" i="1" s="1"/>
  <c r="J115" i="3"/>
  <c r="J114" i="3"/>
  <c r="F114" i="3"/>
  <c r="F112" i="3"/>
  <c r="E110" i="3"/>
  <c r="J92" i="3"/>
  <c r="J91" i="3"/>
  <c r="F91" i="3"/>
  <c r="F89" i="3"/>
  <c r="E87" i="3"/>
  <c r="J18" i="3"/>
  <c r="E18" i="3"/>
  <c r="F115" i="3" s="1"/>
  <c r="J17" i="3"/>
  <c r="J12" i="3"/>
  <c r="J112" i="3" s="1"/>
  <c r="E7" i="3"/>
  <c r="E108" i="3"/>
  <c r="J37" i="2"/>
  <c r="J36" i="2"/>
  <c r="AY95" i="1"/>
  <c r="J35" i="2"/>
  <c r="AX95" i="1"/>
  <c r="BI397" i="2"/>
  <c r="BH397" i="2"/>
  <c r="BG397" i="2"/>
  <c r="BF397" i="2"/>
  <c r="T397" i="2"/>
  <c r="T396" i="2"/>
  <c r="R397" i="2"/>
  <c r="R396" i="2"/>
  <c r="P397" i="2"/>
  <c r="P396" i="2"/>
  <c r="BI394" i="2"/>
  <c r="BH394" i="2"/>
  <c r="BG394" i="2"/>
  <c r="BF394" i="2"/>
  <c r="T394" i="2"/>
  <c r="T393" i="2"/>
  <c r="R394" i="2"/>
  <c r="R393" i="2" s="1"/>
  <c r="P394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T361" i="2"/>
  <c r="R362" i="2"/>
  <c r="R361" i="2"/>
  <c r="P362" i="2"/>
  <c r="P361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T283" i="2" s="1"/>
  <c r="R284" i="2"/>
  <c r="R283" i="2"/>
  <c r="P284" i="2"/>
  <c r="P283" i="2" s="1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/>
  <c r="J17" i="2"/>
  <c r="J12" i="2"/>
  <c r="J89" i="2"/>
  <c r="E7" i="2"/>
  <c r="E123" i="2" s="1"/>
  <c r="L90" i="1"/>
  <c r="AM90" i="1"/>
  <c r="AM89" i="1"/>
  <c r="L89" i="1"/>
  <c r="AM87" i="1"/>
  <c r="L87" i="1"/>
  <c r="L85" i="1"/>
  <c r="L84" i="1"/>
  <c r="BK121" i="3"/>
  <c r="J121" i="3"/>
  <c r="BK397" i="2"/>
  <c r="J394" i="2"/>
  <c r="J391" i="2"/>
  <c r="J389" i="2"/>
  <c r="J385" i="2"/>
  <c r="J381" i="2"/>
  <c r="BK376" i="2"/>
  <c r="BK372" i="2"/>
  <c r="BK368" i="2"/>
  <c r="J350" i="2"/>
  <c r="BK344" i="2"/>
  <c r="BK339" i="2"/>
  <c r="BK335" i="2"/>
  <c r="BK333" i="2"/>
  <c r="BK329" i="2"/>
  <c r="BK325" i="2"/>
  <c r="BK321" i="2"/>
  <c r="J318" i="2"/>
  <c r="J316" i="2"/>
  <c r="J311" i="2"/>
  <c r="BK307" i="2"/>
  <c r="J303" i="2"/>
  <c r="J301" i="2"/>
  <c r="BK297" i="2"/>
  <c r="J295" i="2"/>
  <c r="BK289" i="2"/>
  <c r="J287" i="2"/>
  <c r="BK284" i="2"/>
  <c r="BK280" i="2"/>
  <c r="J278" i="2"/>
  <c r="J274" i="2"/>
  <c r="BK272" i="2"/>
  <c r="J270" i="2"/>
  <c r="J268" i="2"/>
  <c r="BK266" i="2"/>
  <c r="BK262" i="2"/>
  <c r="BK260" i="2"/>
  <c r="BK258" i="2"/>
  <c r="J256" i="2"/>
  <c r="BK252" i="2"/>
  <c r="J250" i="2"/>
  <c r="J246" i="2"/>
  <c r="BK244" i="2"/>
  <c r="BK383" i="2"/>
  <c r="J378" i="2"/>
  <c r="J376" i="2"/>
  <c r="J374" i="2"/>
  <c r="J372" i="2"/>
  <c r="BK370" i="2"/>
  <c r="J368" i="2"/>
  <c r="BK366" i="2"/>
  <c r="BK362" i="2"/>
  <c r="BK359" i="2"/>
  <c r="J355" i="2"/>
  <c r="BK350" i="2"/>
  <c r="J346" i="2"/>
  <c r="J344" i="2"/>
  <c r="J342" i="2"/>
  <c r="J339" i="2"/>
  <c r="J337" i="2"/>
  <c r="J335" i="2"/>
  <c r="J333" i="2"/>
  <c r="J331" i="2"/>
  <c r="J329" i="2"/>
  <c r="J327" i="2"/>
  <c r="J325" i="2"/>
  <c r="BK323" i="2"/>
  <c r="J321" i="2"/>
  <c r="BK309" i="2"/>
  <c r="J307" i="2"/>
  <c r="BK305" i="2"/>
  <c r="BK303" i="2"/>
  <c r="BK301" i="2"/>
  <c r="J299" i="2"/>
  <c r="BK295" i="2"/>
  <c r="J293" i="2"/>
  <c r="BK291" i="2"/>
  <c r="BK287" i="2"/>
  <c r="J284" i="2"/>
  <c r="BK278" i="2"/>
  <c r="J276" i="2"/>
  <c r="BK274" i="2"/>
  <c r="BK268" i="2"/>
  <c r="J266" i="2"/>
  <c r="BK264" i="2"/>
  <c r="J262" i="2"/>
  <c r="J258" i="2"/>
  <c r="BK256" i="2"/>
  <c r="J254" i="2"/>
  <c r="J248" i="2"/>
  <c r="BK246" i="2"/>
  <c r="BK242" i="2"/>
  <c r="BK240" i="2"/>
  <c r="BK238" i="2"/>
  <c r="J236" i="2"/>
  <c r="J234" i="2"/>
  <c r="J232" i="2"/>
  <c r="BK230" i="2"/>
  <c r="J228" i="2"/>
  <c r="BK226" i="2"/>
  <c r="BK224" i="2"/>
  <c r="BK222" i="2"/>
  <c r="J220" i="2"/>
  <c r="BK218" i="2"/>
  <c r="J216" i="2"/>
  <c r="BK214" i="2"/>
  <c r="BK212" i="2"/>
  <c r="J209" i="2"/>
  <c r="J207" i="2"/>
  <c r="J205" i="2"/>
  <c r="J203" i="2"/>
  <c r="J201" i="2"/>
  <c r="J199" i="2"/>
  <c r="BK197" i="2"/>
  <c r="BK195" i="2"/>
  <c r="BK193" i="2"/>
  <c r="J190" i="2"/>
  <c r="J188" i="2"/>
  <c r="BK186" i="2"/>
  <c r="J184" i="2"/>
  <c r="BK182" i="2"/>
  <c r="BK180" i="2"/>
  <c r="BK178" i="2"/>
  <c r="BK176" i="2"/>
  <c r="J174" i="2"/>
  <c r="J172" i="2"/>
  <c r="BK169" i="2"/>
  <c r="BK167" i="2"/>
  <c r="J165" i="2"/>
  <c r="J163" i="2"/>
  <c r="BK160" i="2"/>
  <c r="BK158" i="2"/>
  <c r="J156" i="2"/>
  <c r="BK154" i="2"/>
  <c r="J150" i="2"/>
  <c r="J146" i="2"/>
  <c r="BK144" i="2"/>
  <c r="J142" i="2"/>
  <c r="J140" i="2"/>
  <c r="BK138" i="2"/>
  <c r="BK136" i="2"/>
  <c r="AS94" i="1"/>
  <c r="J397" i="2"/>
  <c r="BK394" i="2"/>
  <c r="BK391" i="2"/>
  <c r="BK389" i="2"/>
  <c r="BK385" i="2"/>
  <c r="J383" i="2"/>
  <c r="BK381" i="2"/>
  <c r="BK378" i="2"/>
  <c r="BK374" i="2"/>
  <c r="J370" i="2"/>
  <c r="J366" i="2"/>
  <c r="J362" i="2"/>
  <c r="J359" i="2"/>
  <c r="BK355" i="2"/>
  <c r="BK346" i="2"/>
  <c r="BK342" i="2"/>
  <c r="BK337" i="2"/>
  <c r="BK331" i="2"/>
  <c r="BK327" i="2"/>
  <c r="J323" i="2"/>
  <c r="BK318" i="2"/>
  <c r="BK316" i="2"/>
  <c r="BK311" i="2"/>
  <c r="J309" i="2"/>
  <c r="J305" i="2"/>
  <c r="BK299" i="2"/>
  <c r="J297" i="2"/>
  <c r="BK293" i="2"/>
  <c r="J291" i="2"/>
  <c r="J289" i="2"/>
  <c r="J280" i="2"/>
  <c r="BK276" i="2"/>
  <c r="J272" i="2"/>
  <c r="BK270" i="2"/>
  <c r="J264" i="2"/>
  <c r="J260" i="2"/>
  <c r="BK254" i="2"/>
  <c r="J252" i="2"/>
  <c r="BK250" i="2"/>
  <c r="BK248" i="2"/>
  <c r="J244" i="2"/>
  <c r="J242" i="2"/>
  <c r="J240" i="2"/>
  <c r="J238" i="2"/>
  <c r="BK236" i="2"/>
  <c r="BK234" i="2"/>
  <c r="BK232" i="2"/>
  <c r="J230" i="2"/>
  <c r="BK228" i="2"/>
  <c r="J226" i="2"/>
  <c r="J224" i="2"/>
  <c r="J222" i="2"/>
  <c r="BK220" i="2"/>
  <c r="J218" i="2"/>
  <c r="BK216" i="2"/>
  <c r="J214" i="2"/>
  <c r="J212" i="2"/>
  <c r="BK209" i="2"/>
  <c r="BK207" i="2"/>
  <c r="BK205" i="2"/>
  <c r="BK203" i="2"/>
  <c r="BK201" i="2"/>
  <c r="BK199" i="2"/>
  <c r="J197" i="2"/>
  <c r="J195" i="2"/>
  <c r="J193" i="2"/>
  <c r="BK190" i="2"/>
  <c r="BK188" i="2"/>
  <c r="J186" i="2"/>
  <c r="BK184" i="2"/>
  <c r="J182" i="2"/>
  <c r="J180" i="2"/>
  <c r="J178" i="2"/>
  <c r="J176" i="2"/>
  <c r="BK174" i="2"/>
  <c r="BK172" i="2"/>
  <c r="J169" i="2"/>
  <c r="J167" i="2"/>
  <c r="BK165" i="2"/>
  <c r="BK163" i="2"/>
  <c r="J160" i="2"/>
  <c r="J158" i="2"/>
  <c r="BK156" i="2"/>
  <c r="J154" i="2"/>
  <c r="BK152" i="2"/>
  <c r="J152" i="2"/>
  <c r="BK150" i="2"/>
  <c r="BK146" i="2"/>
  <c r="J144" i="2"/>
  <c r="BK142" i="2"/>
  <c r="BK140" i="2"/>
  <c r="J138" i="2"/>
  <c r="J136" i="2"/>
  <c r="F36" i="3"/>
  <c r="BC96" i="1"/>
  <c r="F35" i="3"/>
  <c r="BB96" i="1"/>
  <c r="F37" i="3"/>
  <c r="BD96" i="1"/>
  <c r="R135" i="2" l="1"/>
  <c r="P162" i="2"/>
  <c r="T162" i="2"/>
  <c r="R171" i="2"/>
  <c r="P192" i="2"/>
  <c r="T192" i="2"/>
  <c r="R341" i="2"/>
  <c r="P135" i="2"/>
  <c r="BK162" i="2"/>
  <c r="J162" i="2" s="1"/>
  <c r="J99" i="2" s="1"/>
  <c r="R162" i="2"/>
  <c r="P171" i="2"/>
  <c r="BK192" i="2"/>
  <c r="J192" i="2"/>
  <c r="J101" i="2"/>
  <c r="BK211" i="2"/>
  <c r="J211" i="2" s="1"/>
  <c r="J102" i="2" s="1"/>
  <c r="R211" i="2"/>
  <c r="BK286" i="2"/>
  <c r="J286" i="2" s="1"/>
  <c r="J104" i="2" s="1"/>
  <c r="R286" i="2"/>
  <c r="T365" i="2"/>
  <c r="T364" i="2" s="1"/>
  <c r="BK135" i="2"/>
  <c r="J135" i="2"/>
  <c r="J98" i="2" s="1"/>
  <c r="T135" i="2"/>
  <c r="BK171" i="2"/>
  <c r="J171" i="2"/>
  <c r="J100" i="2" s="1"/>
  <c r="T171" i="2"/>
  <c r="R192" i="2"/>
  <c r="P211" i="2"/>
  <c r="T211" i="2"/>
  <c r="P286" i="2"/>
  <c r="T286" i="2"/>
  <c r="BK341" i="2"/>
  <c r="J341" i="2" s="1"/>
  <c r="J105" i="2" s="1"/>
  <c r="P341" i="2"/>
  <c r="T341" i="2"/>
  <c r="BK365" i="2"/>
  <c r="J365" i="2" s="1"/>
  <c r="J108" i="2" s="1"/>
  <c r="P365" i="2"/>
  <c r="P364" i="2" s="1"/>
  <c r="R365" i="2"/>
  <c r="R364" i="2"/>
  <c r="BK380" i="2"/>
  <c r="J380" i="2" s="1"/>
  <c r="J109" i="2" s="1"/>
  <c r="P380" i="2"/>
  <c r="R380" i="2"/>
  <c r="T380" i="2"/>
  <c r="BK388" i="2"/>
  <c r="J388" i="2"/>
  <c r="J111" i="2"/>
  <c r="P388" i="2"/>
  <c r="P387" i="2" s="1"/>
  <c r="R388" i="2"/>
  <c r="R387" i="2"/>
  <c r="T388" i="2"/>
  <c r="T387" i="2" s="1"/>
  <c r="E85" i="2"/>
  <c r="J127" i="2"/>
  <c r="BE144" i="2"/>
  <c r="BE146" i="2"/>
  <c r="BE154" i="2"/>
  <c r="BE156" i="2"/>
  <c r="BE160" i="2"/>
  <c r="BE172" i="2"/>
  <c r="BE176" i="2"/>
  <c r="BE184" i="2"/>
  <c r="BE190" i="2"/>
  <c r="BE195" i="2"/>
  <c r="BE199" i="2"/>
  <c r="BE201" i="2"/>
  <c r="BE203" i="2"/>
  <c r="BE205" i="2"/>
  <c r="BE207" i="2"/>
  <c r="BE209" i="2"/>
  <c r="BE214" i="2"/>
  <c r="BE216" i="2"/>
  <c r="BE218" i="2"/>
  <c r="BE224" i="2"/>
  <c r="BE228" i="2"/>
  <c r="BE230" i="2"/>
  <c r="BE234" i="2"/>
  <c r="BE236" i="2"/>
  <c r="BE246" i="2"/>
  <c r="BE248" i="2"/>
  <c r="BE262" i="2"/>
  <c r="BE268" i="2"/>
  <c r="BE274" i="2"/>
  <c r="BE278" i="2"/>
  <c r="BE287" i="2"/>
  <c r="BE291" i="2"/>
  <c r="BE297" i="2"/>
  <c r="BE303" i="2"/>
  <c r="BE309" i="2"/>
  <c r="BE316" i="2"/>
  <c r="BE323" i="2"/>
  <c r="BE325" i="2"/>
  <c r="BE335" i="2"/>
  <c r="BE344" i="2"/>
  <c r="BE350" i="2"/>
  <c r="BE372" i="2"/>
  <c r="BE378" i="2"/>
  <c r="BE385" i="2"/>
  <c r="BE389" i="2"/>
  <c r="BE394" i="2"/>
  <c r="F92" i="2"/>
  <c r="BE138" i="2"/>
  <c r="BE140" i="2"/>
  <c r="BE142" i="2"/>
  <c r="BE150" i="2"/>
  <c r="BE152" i="2"/>
  <c r="BE158" i="2"/>
  <c r="BE163" i="2"/>
  <c r="BE165" i="2"/>
  <c r="BE167" i="2"/>
  <c r="BE169" i="2"/>
  <c r="BE174" i="2"/>
  <c r="BE178" i="2"/>
  <c r="BE180" i="2"/>
  <c r="BE182" i="2"/>
  <c r="BE186" i="2"/>
  <c r="BE188" i="2"/>
  <c r="BE193" i="2"/>
  <c r="BE197" i="2"/>
  <c r="BE212" i="2"/>
  <c r="BE220" i="2"/>
  <c r="BE222" i="2"/>
  <c r="BE226" i="2"/>
  <c r="BE232" i="2"/>
  <c r="BE238" i="2"/>
  <c r="BE240" i="2"/>
  <c r="BE244" i="2"/>
  <c r="BE250" i="2"/>
  <c r="BE252" i="2"/>
  <c r="BE254" i="2"/>
  <c r="BE260" i="2"/>
  <c r="BE266" i="2"/>
  <c r="BE272" i="2"/>
  <c r="BE276" i="2"/>
  <c r="BE289" i="2"/>
  <c r="BE293" i="2"/>
  <c r="BE301" i="2"/>
  <c r="BE307" i="2"/>
  <c r="BE321" i="2"/>
  <c r="BE329" i="2"/>
  <c r="BE333" i="2"/>
  <c r="BE339" i="2"/>
  <c r="BE359" i="2"/>
  <c r="BE368" i="2"/>
  <c r="BE376" i="2"/>
  <c r="BE136" i="2"/>
  <c r="BE242" i="2"/>
  <c r="BE256" i="2"/>
  <c r="BE258" i="2"/>
  <c r="BE264" i="2"/>
  <c r="BE270" i="2"/>
  <c r="BE280" i="2"/>
  <c r="BE284" i="2"/>
  <c r="BE295" i="2"/>
  <c r="BE299" i="2"/>
  <c r="BE305" i="2"/>
  <c r="BE311" i="2"/>
  <c r="BE318" i="2"/>
  <c r="BE327" i="2"/>
  <c r="BE331" i="2"/>
  <c r="BE337" i="2"/>
  <c r="BE342" i="2"/>
  <c r="BE346" i="2"/>
  <c r="BE355" i="2"/>
  <c r="BE362" i="2"/>
  <c r="BE366" i="2"/>
  <c r="BE370" i="2"/>
  <c r="BE374" i="2"/>
  <c r="BE381" i="2"/>
  <c r="BE383" i="2"/>
  <c r="BE391" i="2"/>
  <c r="BE397" i="2"/>
  <c r="BK283" i="2"/>
  <c r="J283" i="2"/>
  <c r="J103" i="2" s="1"/>
  <c r="BK361" i="2"/>
  <c r="J361" i="2"/>
  <c r="J106" i="2"/>
  <c r="BK393" i="2"/>
  <c r="J393" i="2" s="1"/>
  <c r="J112" i="2" s="1"/>
  <c r="BK396" i="2"/>
  <c r="J396" i="2" s="1"/>
  <c r="J113" i="2" s="1"/>
  <c r="E85" i="3"/>
  <c r="J89" i="3"/>
  <c r="F92" i="3"/>
  <c r="BE121" i="3"/>
  <c r="BK120" i="3"/>
  <c r="J120" i="3"/>
  <c r="J98" i="3" s="1"/>
  <c r="F37" i="2"/>
  <c r="BD95" i="1" s="1"/>
  <c r="BD94" i="1" s="1"/>
  <c r="W33" i="1" s="1"/>
  <c r="F36" i="2"/>
  <c r="BC95" i="1" s="1"/>
  <c r="BC94" i="1" s="1"/>
  <c r="W32" i="1" s="1"/>
  <c r="F35" i="2"/>
  <c r="BB95" i="1" s="1"/>
  <c r="BB94" i="1" s="1"/>
  <c r="W31" i="1" s="1"/>
  <c r="F34" i="2"/>
  <c r="BA95" i="1" s="1"/>
  <c r="J33" i="3"/>
  <c r="AV96" i="1" s="1"/>
  <c r="AT96" i="1" s="1"/>
  <c r="J34" i="2"/>
  <c r="AW95" i="1"/>
  <c r="F34" i="3"/>
  <c r="BA96" i="1"/>
  <c r="P134" i="2" l="1"/>
  <c r="P133" i="2"/>
  <c r="AU95" i="1"/>
  <c r="R134" i="2"/>
  <c r="R133" i="2" s="1"/>
  <c r="T134" i="2"/>
  <c r="T133" i="2"/>
  <c r="BK134" i="2"/>
  <c r="J134" i="2" s="1"/>
  <c r="J97" i="2" s="1"/>
  <c r="BK364" i="2"/>
  <c r="J364" i="2"/>
  <c r="J107" i="2" s="1"/>
  <c r="BK387" i="2"/>
  <c r="J387" i="2"/>
  <c r="J110" i="2"/>
  <c r="BK119" i="3"/>
  <c r="J119" i="3"/>
  <c r="J97" i="3"/>
  <c r="AU94" i="1"/>
  <c r="F33" i="3"/>
  <c r="AZ96" i="1"/>
  <c r="F33" i="2"/>
  <c r="AZ95" i="1"/>
  <c r="BA94" i="1"/>
  <c r="W30" i="1"/>
  <c r="AY94" i="1"/>
  <c r="AX94" i="1"/>
  <c r="J33" i="2"/>
  <c r="AV95" i="1" s="1"/>
  <c r="AT95" i="1" s="1"/>
  <c r="BK133" i="2" l="1"/>
  <c r="J133" i="2"/>
  <c r="J96" i="2"/>
  <c r="BK118" i="3"/>
  <c r="J118" i="3" s="1"/>
  <c r="J96" i="3" s="1"/>
  <c r="AZ94" i="1"/>
  <c r="W29" i="1" s="1"/>
  <c r="AW94" i="1"/>
  <c r="AK30" i="1" s="1"/>
  <c r="AV94" i="1" l="1"/>
  <c r="AK29" i="1" s="1"/>
  <c r="J30" i="2"/>
  <c r="AG95" i="1"/>
  <c r="AN95" i="1"/>
  <c r="J30" i="3"/>
  <c r="AG96" i="1"/>
  <c r="AN96" i="1"/>
  <c r="J39" i="2" l="1"/>
  <c r="J39" i="3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<sst xmlns="http://schemas.openxmlformats.org/spreadsheetml/2006/main" count="3475" uniqueCount="742">
  <si>
    <t>Export Komplet</t>
  </si>
  <si>
    <t/>
  </si>
  <si>
    <t>2.0</t>
  </si>
  <si>
    <t>ZAMOK</t>
  </si>
  <si>
    <t>False</t>
  </si>
  <si>
    <t>{437cbc95-9d30-4c75-802a-03c227dde48b}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</si>
  <si>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</si>
  <si>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</si>
  <si>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</si>
  <si>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</si>
  <si>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</si>
  <si>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</si>
  <si>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</si>
  <si>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</si>
  <si>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</si>
  <si>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</si>
  <si>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</si>
  <si>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4,958 na trati Rybník - Vyšší Brod</t>
  </si>
  <si>
    <t>KSO:</t>
  </si>
  <si>
    <t>821 2</t>
  </si>
  <si>
    <t>CC-CZ:</t>
  </si>
  <si>
    <t>Místo:</t>
  </si>
  <si>
    <t>Dolní Dvořiště, okr. Český Krumlov</t>
  </si>
  <si>
    <t>Datum:</t>
  </si>
  <si>
    <t>3. 2. 2020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</si>
  <si>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</si>
  <si>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</si>
  <si>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</si>
  <si>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</si>
  <si>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</si>
  <si>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</si>
  <si>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</si>
  <si>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</si>
  <si>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</si>
  <si>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28786793</t>
  </si>
  <si>
    <t>Ing. Ivan Šír, projektování dopravních staveb a.s.</t>
  </si>
  <si>
    <t>CZ28786793</t>
  </si>
  <si>
    <t>True</t>
  </si>
  <si>
    <t>Zpracovatel:</t>
  </si>
  <si>
    <t>08034222</t>
  </si>
  <si>
    <t>Jaroslav Klíma</t>
  </si>
  <si>
    <t>Poznámka:</t>
  </si>
  <si>
    <t xml:space="preserve">Soupis prací je sestaven s využitím Cenové soustavy ÚRS, www.cs-urs.cz, sekce Cenové a technické podmínky._x000D_
Soupis prací je nedílnou součástí projektové dokumentace_x000D_
" Oprava mostu v km 4,958 na trati Rybník-Lipno – Ing. Ivan Šír projektování dopravních staveb a.s. z 04/2019 - zak.č. 19008"_x000D_
Všechny výměry jsou orientační, pro fakturaci bude použito skutečně provedených prací a dodávek, které budou doloženy geodetickým zaměřením._x000D_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</si>
  <si>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</si>
  <si>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</si>
  <si>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</si>
  <si>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</si>
  <si>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</si>
  <si>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</si>
  <si>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</si>
  <si>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</si>
  <si>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</si>
  <si>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</si>
  <si>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</si>
  <si>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</si>
  <si>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</si>
  <si>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</si>
  <si>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</si>
  <si>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</si>
  <si>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</si>
  <si>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</si>
  <si>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</si>
  <si>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</si>
  <si>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</si>
  <si>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</si>
  <si>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</si>
  <si>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</si>
  <si>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</si>
  <si>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</si>
  <si>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</si>
  <si>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</si>
  <si>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</si>
  <si>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</si>
  <si>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</si>
  <si>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</si>
  <si>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</si>
  <si>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</si>
  <si>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</si>
  <si>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</si>
  <si>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</si>
  <si>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</si>
  <si>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</si>
  <si>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</si>
  <si>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</si>
  <si>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</si>
  <si>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</si>
  <si>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</si>
  <si>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</si>
  <si>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</si>
  <si>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Most km 4,958</t>
  </si>
  <si>
    <t>STA</t>
  </si>
  <si>
    <t>1</t>
  </si>
  <si>
    <t>{5c7ed4d3-32f4-41ab-8144-fcfd0e834c11}</t>
  </si>
  <si>
    <t>2</t>
  </si>
  <si>
    <t>SO 2</t>
  </si>
  <si>
    <t>Materiál objednatele</t>
  </si>
  <si>
    <t>{dc1abe67-cab8-42e8-9eaf-d7affa969911}</t>
  </si>
  <si>
    <t>KRYCÍ LIST SOUPISU PRACÍ</t>
  </si>
  <si>
    <t>Objekt:</t>
  </si>
  <si>
    <t>SO 1 - Most km 4,958</t>
  </si>
  <si>
    <t xml:space="preserve">Soupis prací je sestaven s využitím Cenové soustavy ÚRS, www.cs-urs.cz, sekce Cenové a technické podmínky. Soupis prací je nedílnou součástí projektové dokumentace " Oprava mostu v km 4,958 na trati Rybník-Lipno – Ing. Ivan Šír projektování dopravních staveb a.s. z 04/2019 - zak.č. 19008" Všechny výměry jsou orientační, pro fakturaci bude použito skutečně provedených prací a dodávek, které budou doloženy geodetickým zaměřením.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</si>
  <si>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</si>
  <si>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</si>
  <si>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</si>
  <si>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</si>
  <si>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</si>
  <si>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</si>
  <si>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</si>
  <si>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</si>
  <si>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</si>
  <si>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</si>
  <si>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</si>
  <si>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</si>
  <si>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</si>
  <si>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</si>
  <si>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</si>
  <si>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</si>
  <si>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</si>
  <si>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</si>
  <si>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</si>
  <si>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</si>
  <si>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</si>
  <si>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</si>
  <si>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</si>
  <si>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</si>
  <si>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</si>
  <si>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</si>
  <si>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</si>
  <si>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</si>
  <si>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</si>
  <si>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</si>
  <si>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</si>
  <si>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</si>
  <si>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</si>
  <si>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</si>
  <si>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</si>
  <si>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</si>
  <si>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</si>
  <si>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</si>
  <si>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</si>
  <si>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</si>
  <si>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</si>
  <si>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nebo záhozů s naložením na dopravní prostředek dlažeb z lomového kamene nebo betonových tvárnic do cementové malty se spárami zalitými cementovou maltou</t>
  </si>
  <si>
    <t>m3</t>
  </si>
  <si>
    <t>CS ÚRS 2020 01</t>
  </si>
  <si>
    <t>4</t>
  </si>
  <si>
    <t>-1901202276</t>
  </si>
  <si>
    <t>VV</t>
  </si>
  <si>
    <t>8,6*5*0,3</t>
  </si>
  <si>
    <t>114203301</t>
  </si>
  <si>
    <t>Třídění lomového kamene nebo betonových tvárnic získaných při rozebrání dlažeb, záhozů, rovnanin a soustřeďovacích staveb podle druhu, velikosti nebo tvaru</t>
  </si>
  <si>
    <t>830972569</t>
  </si>
  <si>
    <t>"odhad - polovina výměry použita zpět do nových kcí - 114203103 + 962021112"  12,9+5</t>
  </si>
  <si>
    <t>3</t>
  </si>
  <si>
    <t>115001106</t>
  </si>
  <si>
    <t>Převedení vody potrubím průměru DN přes 600 do 900</t>
  </si>
  <si>
    <t>m</t>
  </si>
  <si>
    <t>-929248293</t>
  </si>
  <si>
    <t>20</t>
  </si>
  <si>
    <t>122352502</t>
  </si>
  <si>
    <t>Odkopávky a prokopávky nezapažené pro spodní stavbu železnic strojně v hornině třídy těžitelnosti II skupiny 4 přes 100 do 1 000 m3</t>
  </si>
  <si>
    <t>577812340</t>
  </si>
  <si>
    <t>"odkop za opěrou + u křídel"  ((9,2*8)*2+4*1)</t>
  </si>
  <si>
    <t>5</t>
  </si>
  <si>
    <t>122352508</t>
  </si>
  <si>
    <t>Odkopávky a prokopávky nezapažené pro spodní stavbu železnic strojně v hornině třídy těžitelnosti II skupiny 4 Příplatek k cenám za ztížení při rekonstrukcích</t>
  </si>
  <si>
    <t>-464014599</t>
  </si>
  <si>
    <t>"odkop za opěrou + u křídel"  ((6,6*8)*2+4*1)</t>
  </si>
  <si>
    <t>6</t>
  </si>
  <si>
    <t>124353100</t>
  </si>
  <si>
    <t>Vykopávky pro koryta vodotečí strojně v hornině třídy těžitelnosti II skupiny 4 do 100 m3</t>
  </si>
  <si>
    <t>386974888</t>
  </si>
  <si>
    <t>"odkop Rybnického potoka - úprava pro novou dlažbu, úprava před a za mostem, vč. prahů ke kamenné dlažbě"  (8,6*(5+9+5))*0,1</t>
  </si>
  <si>
    <t>"odkop provizorní zemní hrázky - odvoz a skládkovné ve výměře 122352502"  10</t>
  </si>
  <si>
    <t>Součet</t>
  </si>
  <si>
    <t>7</t>
  </si>
  <si>
    <t>151103111</t>
  </si>
  <si>
    <t>Odstranění pažení a rozepření stěn výkopu kolejového lože plochy do 20 m2 s uložením materiálu na vzdálenost do 3 m od kraje výkopu příložné, hloubky do 2 m</t>
  </si>
  <si>
    <t>m2</t>
  </si>
  <si>
    <t>-154953729</t>
  </si>
  <si>
    <t>30+30</t>
  </si>
  <si>
    <t>8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</si>
  <si>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</si>
  <si>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</si>
  <si>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-1640882160</t>
  </si>
  <si>
    <t>"114203103 + 122352502 + 124353100 + 962021112 + 967041111"  ((12,9/2)+151,2+16,34+(15,6+5/2)+(14,4*0,1))</t>
  </si>
  <si>
    <t>9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</si>
  <si>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</si>
  <si>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</t>
  </si>
  <si>
    <t>-1282577235</t>
  </si>
  <si>
    <t>"114203103 + 122352502 + 124353100 + 962021112 + 967041111"  ((12,9/2)+151,2+16,34+(15,6+5/2)+(14,4*0,1))*40</t>
  </si>
  <si>
    <t>10</t>
  </si>
  <si>
    <t>171152501</t>
  </si>
  <si>
    <t>Zhutnění podloží pod násypy z rostlé horniny třídy těžitelnosti I a II, skupiny 1 až 4 z hornin soudružných a nesoudržných</t>
  </si>
  <si>
    <t>1199170935</t>
  </si>
  <si>
    <t>(7*8)*2</t>
  </si>
  <si>
    <t>11</t>
  </si>
  <si>
    <t>171153101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</si>
  <si>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</si>
  <si>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-1150346524</t>
  </si>
  <si>
    <t>"zemina z odkopů"  10</t>
  </si>
  <si>
    <t>12</t>
  </si>
  <si>
    <t>171201221</t>
  </si>
  <si>
    <t>Poplatek za uložení stavebního odpadu na skládce (skládkovné) zeminy a kamení zatříděného do Katalogu odpadů pod kódem 17 05 04</t>
  </si>
  <si>
    <t>t</t>
  </si>
  <si>
    <t>1521179925</t>
  </si>
  <si>
    <t>"114203103 + 122352502 + 124353100 + 962021112 + 967041111"  ((12,9/2)+151,2+16,34+(15,6+5/2)+(14,4*0,1))*2</t>
  </si>
  <si>
    <t>Zakládání</t>
  </si>
  <si>
    <t>13</t>
  </si>
  <si>
    <t>212341111</t>
  </si>
  <si>
    <t>Obetonování drenážních trub mezerovitým betonem</t>
  </si>
  <si>
    <t>-2144650219</t>
  </si>
  <si>
    <t>(8*2)*0,3</t>
  </si>
  <si>
    <t>14</t>
  </si>
  <si>
    <t>212792212</t>
  </si>
  <si>
    <t>Odvodnění mostní opěry z plastových trub drenážní potrubí flexibilní DN 160</t>
  </si>
  <si>
    <t>-1738351723</t>
  </si>
  <si>
    <t>8*2</t>
  </si>
  <si>
    <t>213141112</t>
  </si>
  <si>
    <t>Zřízení vrstvy z geotextilie  filtrační, separační, odvodňovací, ochranné, výztužné nebo protierozní v rovině nebo ve sklonu do 1:5, šířky přes 3 do 6 m</t>
  </si>
  <si>
    <t>-211227373</t>
  </si>
  <si>
    <t>"ochranná podkladní + překryvná i izolace proti vodě"  ((7*4)*2)*2</t>
  </si>
  <si>
    <t>16</t>
  </si>
  <si>
    <t>M</t>
  </si>
  <si>
    <t>MTM.69366081</t>
  </si>
  <si>
    <t>textilie GEOFILTEX 63 63/50 ÚV stabilizace 500g/m2 do š 8,8m</t>
  </si>
  <si>
    <t>R-položka</t>
  </si>
  <si>
    <t>-1801339490</t>
  </si>
  <si>
    <t>"ochranná podkladní + překryvná i izolace proti vodě"  ((7*4)*2)*2*1,1</t>
  </si>
  <si>
    <t>Svislé a kompletní konstrukce</t>
  </si>
  <si>
    <t>17</t>
  </si>
  <si>
    <t>317321118</t>
  </si>
  <si>
    <t>Římsy ze železového betonu  C 30/37</t>
  </si>
  <si>
    <t>1095098717</t>
  </si>
  <si>
    <t>(0,53*0,25*5,3)*4</t>
  </si>
  <si>
    <t>18</t>
  </si>
  <si>
    <t>317353121</t>
  </si>
  <si>
    <t>Bednění mostní římsy  zřízení všech tvarů</t>
  </si>
  <si>
    <t>-249251306</t>
  </si>
  <si>
    <t>((0,25+0,53+0,25)*5,3)*4</t>
  </si>
  <si>
    <t>19</t>
  </si>
  <si>
    <t>317353221</t>
  </si>
  <si>
    <t>Bednění mostní římsy  odstranění všech tvarů</t>
  </si>
  <si>
    <t>-558838819</t>
  </si>
  <si>
    <t>317361116</t>
  </si>
  <si>
    <t>Výztuž mostních železobetonových říms  z betonářské oceli 10 505 (R) nebo BSt 500</t>
  </si>
  <si>
    <t>-1532278742</t>
  </si>
  <si>
    <t>(0,53*0,25*5,3)*4*0,14</t>
  </si>
  <si>
    <t>33412411212</t>
  </si>
  <si>
    <t>Osazování prefabrikovaných úložných prahů, trámců, křídel hmotnosti do 10 t, včetně kotvení k dalším dílům prefa kce</t>
  </si>
  <si>
    <t>kus</t>
  </si>
  <si>
    <t>-1690383948</t>
  </si>
  <si>
    <t>"prahy + závěrné zídky - křídlo"  2+2+4</t>
  </si>
  <si>
    <t>22</t>
  </si>
  <si>
    <t>593835951-1</t>
  </si>
  <si>
    <t>Prefa úložný práh - hlava pilíře + křídlo</t>
  </si>
  <si>
    <t>-394663783</t>
  </si>
  <si>
    <t>"C 30/37 XC4 XF3 - prahy + závěrné zídky + římsové L-profily"  (2,5*1,8)*2+((6,5*0,45)+(0,45*0,5*1,6*2)+(0,45*0,5*5,3))*2+(2,2*1,5)*4</t>
  </si>
  <si>
    <t>23</t>
  </si>
  <si>
    <t>151711111-1</t>
  </si>
  <si>
    <t>Osazení ocelových HEB 120  do předem provedených vrtů se zabetonováním vrtu</t>
  </si>
  <si>
    <t>1494848583</t>
  </si>
  <si>
    <t>"vrty pro kotvení úložného prahu HEB 120 do stávající opěry - 1 opěra - 3x 1m HEB 120"  (1*3)*2</t>
  </si>
  <si>
    <t>24</t>
  </si>
  <si>
    <t>13010972</t>
  </si>
  <si>
    <t>ocel profilová HE-B 120 jakost 11 375</t>
  </si>
  <si>
    <t>-1138680419</t>
  </si>
  <si>
    <t>"vrty pro kotvení úložného prahu HEB 120 do stávající opěry - 1 opěra - 3x 1m HEB 120"  ((1*3)*2)*0,027*1,1</t>
  </si>
  <si>
    <t>25</t>
  </si>
  <si>
    <t>334213221-1</t>
  </si>
  <si>
    <t>Zdivo pilířů, opěr a křídel mostů z lomového kamene štípaného nebo ručně vybíraného na maltu z pravidelných kamenů (na vazbu) objemu 1 kusu kamene přes 0,02 m3</t>
  </si>
  <si>
    <t>1552120244</t>
  </si>
  <si>
    <t>"dozdění poškozených míst opěr a křídel - odhad, 1/2 kamennů z vybouraných kcí"  5</t>
  </si>
  <si>
    <t>26</t>
  </si>
  <si>
    <t>334213922</t>
  </si>
  <si>
    <t>Zdivo pilířů, opěr a křídel mostů z lomového kamene štípaného nebo ručně vybíraného na maltu Příplatek k cenám za vytvoření hrany zdiva (rohu) svislé</t>
  </si>
  <si>
    <t>-417024550</t>
  </si>
  <si>
    <t>"odhad"  5</t>
  </si>
  <si>
    <t>Vodorovné konstrukce</t>
  </si>
  <si>
    <t>27</t>
  </si>
  <si>
    <t>423174612-1</t>
  </si>
  <si>
    <t>Doprava z místa uskladnění (Správa železnic) na místo dílenské úpravy, vč. jeřábnických prací</t>
  </si>
  <si>
    <t>-1404777649</t>
  </si>
  <si>
    <t>"předpokládaná hmotnost stávající kce, investor Správa železnic musí upřesnit místo stávajícího uskladnění kce"  21</t>
  </si>
  <si>
    <t>28</t>
  </si>
  <si>
    <t>423174612-2</t>
  </si>
  <si>
    <t>Kompletní dílenská úprava ocelové kce mostu, vč. ložisek, zábradlí, podlah, jeřábnických prací, PKO apod.</t>
  </si>
  <si>
    <t>-890275249</t>
  </si>
  <si>
    <t>"předpokládaná hmotnost upravené kce"  18</t>
  </si>
  <si>
    <t>29</t>
  </si>
  <si>
    <t>423174612-3</t>
  </si>
  <si>
    <t>Kompletní montáž upravené nosné ocelové kce mostu, vč. ložisek, zábradlí, dopravy z dílenské montáže, jeřábnických prací apod.</t>
  </si>
  <si>
    <t>1846281122</t>
  </si>
  <si>
    <t>30</t>
  </si>
  <si>
    <t>457311114</t>
  </si>
  <si>
    <t>Vyrovnávací nebo spádový beton včetně úpravy povrchu  C 12/15</t>
  </si>
  <si>
    <t>197616704</t>
  </si>
  <si>
    <t>"podkladní beton pod římsy L-prefa-profily" (2,3*3,7*0,15)*4</t>
  </si>
  <si>
    <t>31</t>
  </si>
  <si>
    <t>273362021</t>
  </si>
  <si>
    <t>Výztuž základů desek ze svařovaných sítí z drátů typu KARI</t>
  </si>
  <si>
    <t>CS ÚRS 2019 02</t>
  </si>
  <si>
    <t>-1558057354</t>
  </si>
  <si>
    <t>"KARI 100/100/6 pod Prefa základy do podkladního betonu"  (2,3*3,7)*4*0,005</t>
  </si>
  <si>
    <t>32</t>
  </si>
  <si>
    <t>458501112</t>
  </si>
  <si>
    <t>Výplňové klíny za opěrou z kameniva hutněného po vrstvách  drceného</t>
  </si>
  <si>
    <t>603241860</t>
  </si>
  <si>
    <t>33</t>
  </si>
  <si>
    <t>465513228</t>
  </si>
  <si>
    <t>Dlažba z lomového kamene lomařsky upraveného  vodorovná nebo ve sklonu na cementovou maltu ze 400 kg cementu na m3 malty, s vyspárováním cementovou maltou MCs tl. 250 mm</t>
  </si>
  <si>
    <t>318074123</t>
  </si>
  <si>
    <t>"dlažby pod mostem v korytě Rybničního potoka"  8,6*9</t>
  </si>
  <si>
    <t>34</t>
  </si>
  <si>
    <t>451315111</t>
  </si>
  <si>
    <t>Podkladní nebo vyrovnávací vrstva z betonu prostého  tř. C 25/30, ve vrstvě do 100 mm</t>
  </si>
  <si>
    <t>-327824725</t>
  </si>
  <si>
    <t>35</t>
  </si>
  <si>
    <t>452318510</t>
  </si>
  <si>
    <t>Zajišťovací práh z betonu prostého se zvýšenými nároky na prostředí na dně a ve svahu melioračních kanálů s patkami nebo bez patek</t>
  </si>
  <si>
    <t>-1602432717</t>
  </si>
  <si>
    <t>"u dlažby pod mostem v korytě Rybničního potoka"  (0,3*0,4*8,6)*2</t>
  </si>
  <si>
    <t>Komunikace pozemní</t>
  </si>
  <si>
    <t>36</t>
  </si>
  <si>
    <t>511532111</t>
  </si>
  <si>
    <t>Kolejové lože se zhutněním  z kameniva hrubého drceného</t>
  </si>
  <si>
    <t>-1145133628</t>
  </si>
  <si>
    <t>"doplnění - odhad"  20</t>
  </si>
  <si>
    <t>37</t>
  </si>
  <si>
    <t>511534111</t>
  </si>
  <si>
    <t>Zřízení kolejového lože se zhutněním  z kameniva recyklovaného hrubého drceného</t>
  </si>
  <si>
    <t>-438251744</t>
  </si>
  <si>
    <t>"pročištěné recyklované kamenivo"  (3,5*4,5)*2</t>
  </si>
  <si>
    <t>38</t>
  </si>
  <si>
    <t>512502121</t>
  </si>
  <si>
    <t>Odstranění kolejového lože  s přehozením materiálu na vzdálenost do 3 m s naložením na dopravní prostředek z kameniva (drceného, struskové štěrkoviny, štěrkopísku) po rozebrání koleje nebo kolejového rozvětvení</t>
  </si>
  <si>
    <t>381209945</t>
  </si>
  <si>
    <t>"pročištění kamenivo"  (3,5*4,5)*2</t>
  </si>
  <si>
    <t>39</t>
  </si>
  <si>
    <t>512502995</t>
  </si>
  <si>
    <t>Odstranění kolejového lože  s přehozením materiálu na vzdálenost do 3 m s naložením na dopravní prostředek z kameniva (drceného, struskové štěrkoviny, štěrkopísku) Příplatek k ceně za ztížení práce při rekonstrukcích</t>
  </si>
  <si>
    <t>-1828654225</t>
  </si>
  <si>
    <t>40</t>
  </si>
  <si>
    <t>513504111</t>
  </si>
  <si>
    <t>Pročištění kolejového lože  z jakéhokoliv materiálu pod dosavadní kolejí se zpětným uložením, urovnáním a zhutněním pročištěného materiálu bez provozu</t>
  </si>
  <si>
    <t>-1540671231</t>
  </si>
  <si>
    <t>41</t>
  </si>
  <si>
    <t>513504195</t>
  </si>
  <si>
    <t>Pročištění kolejového lože  Příplatek k cenám za ztížení práce při rekonstrukcích</t>
  </si>
  <si>
    <t>170442524</t>
  </si>
  <si>
    <t>42</t>
  </si>
  <si>
    <t>521272215</t>
  </si>
  <si>
    <t>Demontáž mostnic  s odsunem hmot mimo objekt mostu se zřízením pomocné montážní lávky</t>
  </si>
  <si>
    <t>728665493</t>
  </si>
  <si>
    <t>43</t>
  </si>
  <si>
    <t>521273111</t>
  </si>
  <si>
    <t>Mostnice na železničních mostech z tvrdého dřeva s plošným uložením výroba bez převýšení v přímé, v oblouku nebo přechodnici</t>
  </si>
  <si>
    <t>-1142799997</t>
  </si>
  <si>
    <t>44</t>
  </si>
  <si>
    <t>521273211</t>
  </si>
  <si>
    <t>Mostnice na železničních mostech z tvrdého dřeva s plošným uložením montáž bez převýšení v přímé, v oblouku nebo přechodnici</t>
  </si>
  <si>
    <t>836067375</t>
  </si>
  <si>
    <t>45</t>
  </si>
  <si>
    <t>60815345</t>
  </si>
  <si>
    <t>mostnice dřevěná impregnovaná olejem DB 240x240mm dl 2,4m</t>
  </si>
  <si>
    <t>687567669</t>
  </si>
  <si>
    <t>(0,24*0,24*2,6)*19</t>
  </si>
  <si>
    <t>46</t>
  </si>
  <si>
    <t>54878182</t>
  </si>
  <si>
    <t>spona protištěpná BV-PS tl 1,5mm</t>
  </si>
  <si>
    <t>kg</t>
  </si>
  <si>
    <t>1997096028</t>
  </si>
  <si>
    <t>"kus 2kg"  19*2</t>
  </si>
  <si>
    <t>47</t>
  </si>
  <si>
    <t>31198005</t>
  </si>
  <si>
    <t>šroub mostnicový ČSN 02 1352 20x320mm</t>
  </si>
  <si>
    <t>100 kus</t>
  </si>
  <si>
    <t>265128215</t>
  </si>
  <si>
    <t>"á 2kg"  19*4/100</t>
  </si>
  <si>
    <t>48</t>
  </si>
  <si>
    <t>521281111</t>
  </si>
  <si>
    <t>Pozednice na železničních mostech z tvrdého dřeva s plošným uložením výroba</t>
  </si>
  <si>
    <t>-1582506486</t>
  </si>
  <si>
    <t>49</t>
  </si>
  <si>
    <t>521281211</t>
  </si>
  <si>
    <t>Pozednice na železničních mostech z tvrdého dřeva s plošným uložením montáž</t>
  </si>
  <si>
    <t>80523760</t>
  </si>
  <si>
    <t>50</t>
  </si>
  <si>
    <t>60815375-1</t>
  </si>
  <si>
    <t>pozednice dřevěná impregnovaná olejem DB 240x260mm dl 2,6m</t>
  </si>
  <si>
    <t>731119420</t>
  </si>
  <si>
    <t>"na závěrné zídce na bločky z plastbetonu"  (0,24*0,26*2,6)*2</t>
  </si>
  <si>
    <t>51</t>
  </si>
  <si>
    <t>925564660</t>
  </si>
  <si>
    <t>"kus 1kg"  2*2</t>
  </si>
  <si>
    <t>52</t>
  </si>
  <si>
    <t>-188797904</t>
  </si>
  <si>
    <t>(2*4)/100</t>
  </si>
  <si>
    <t>53</t>
  </si>
  <si>
    <t>521323111</t>
  </si>
  <si>
    <t>Zřízení koleje stykované v ose na pražcích dřevěných z kolejnic tvaru S 49  s normálním rozchodem rozdělení c</t>
  </si>
  <si>
    <t>890970983</t>
  </si>
  <si>
    <t>"na mostnicích (mostu)  + na pražcích - použito původní demontované kolejnice"  (11)+(9+9)</t>
  </si>
  <si>
    <t>54</t>
  </si>
  <si>
    <t>43771651</t>
  </si>
  <si>
    <t>podkladnice žebrová řezaná ŽP R 4 plochá</t>
  </si>
  <si>
    <t>-999450193</t>
  </si>
  <si>
    <t>(13+13)*2</t>
  </si>
  <si>
    <t>55</t>
  </si>
  <si>
    <t>43771650-1</t>
  </si>
  <si>
    <t>podkladnice žebrová řezaná ŽP S 4  M plochá na mostnice</t>
  </si>
  <si>
    <t>1512064661</t>
  </si>
  <si>
    <t>(19)*2</t>
  </si>
  <si>
    <t>56</t>
  </si>
  <si>
    <t>43773985</t>
  </si>
  <si>
    <t>spojka S 49 I dl 900mm</t>
  </si>
  <si>
    <t>-625139665</t>
  </si>
  <si>
    <t>2*8</t>
  </si>
  <si>
    <t>57</t>
  </si>
  <si>
    <t>43775010-1</t>
  </si>
  <si>
    <t>Svěrky pružné (Vossloh) - Skl24</t>
  </si>
  <si>
    <t>-941819260</t>
  </si>
  <si>
    <t>(19+13+13)*2*2</t>
  </si>
  <si>
    <t>58</t>
  </si>
  <si>
    <t>31191002</t>
  </si>
  <si>
    <t>šroub pražcový typ K 112484.R2 D 24x160mm</t>
  </si>
  <si>
    <t>1863319653</t>
  </si>
  <si>
    <t>((19+13+13)*2*4)/100</t>
  </si>
  <si>
    <t>59</t>
  </si>
  <si>
    <t>31198008</t>
  </si>
  <si>
    <t>šroub spojkový PN 02 1357m 24x140mm</t>
  </si>
  <si>
    <t>-1167526957</t>
  </si>
  <si>
    <t>((2*8)*4)/100</t>
  </si>
  <si>
    <t>60</t>
  </si>
  <si>
    <t>31198010</t>
  </si>
  <si>
    <t>šroub svěrkový T5 PN 02 1358 T5 24x75mm</t>
  </si>
  <si>
    <t>1699615401</t>
  </si>
  <si>
    <t>((19+13+13)*2*2)/100</t>
  </si>
  <si>
    <t>61</t>
  </si>
  <si>
    <t>31198013</t>
  </si>
  <si>
    <t>podložka dvojitá pružná pro železniční svršky D 25mm</t>
  </si>
  <si>
    <t>626514774</t>
  </si>
  <si>
    <t>"šroub pražcový + spojkový + svěrkový"  (360+64+180)/100</t>
  </si>
  <si>
    <t>62</t>
  </si>
  <si>
    <t>28325050</t>
  </si>
  <si>
    <t>podložka pod podklad 390x160x2</t>
  </si>
  <si>
    <t>921567859</t>
  </si>
  <si>
    <t>(19+13+13)*2</t>
  </si>
  <si>
    <t>63</t>
  </si>
  <si>
    <t>27314375</t>
  </si>
  <si>
    <t>podložka pryžová pod patu kolejnic 183X15</t>
  </si>
  <si>
    <t>642002649</t>
  </si>
  <si>
    <t>64</t>
  </si>
  <si>
    <t>60812840</t>
  </si>
  <si>
    <t>pražec dřevěný příčný 2A impregnovaný olejem DB dl 2,6m I</t>
  </si>
  <si>
    <t>-305187549</t>
  </si>
  <si>
    <t>13*2</t>
  </si>
  <si>
    <t>65</t>
  </si>
  <si>
    <t>549820011-1</t>
  </si>
  <si>
    <t>Zhotovení kolejnicových stykových propojek  přivařených ke kolejnici, vč. materiálu</t>
  </si>
  <si>
    <t>-565416496</t>
  </si>
  <si>
    <t>66</t>
  </si>
  <si>
    <t>525010022</t>
  </si>
  <si>
    <t>Rozebrání koleje stykované a bezstykové v ose  jakékoliv soustavy a jakéhokoliv rozdělení pražců normálního rozchodu do součástí na dřevěných pražcích</t>
  </si>
  <si>
    <t>-1011445226</t>
  </si>
  <si>
    <t>"kolejnice bude zachována pro další použití na nových pražcích"  9+9</t>
  </si>
  <si>
    <t>67</t>
  </si>
  <si>
    <t>525049095</t>
  </si>
  <si>
    <t>Rozebrání koleje stykované a bezstykové v ose  Příplatek k ceně za ztížení práce při rekonstrukcích</t>
  </si>
  <si>
    <t>1855347891</t>
  </si>
  <si>
    <t>68</t>
  </si>
  <si>
    <t>525070011</t>
  </si>
  <si>
    <t>Rozebrání koleje stykované a bezstykové na ocelových mostech  jakékoliv soustavy a jakéhokoliv rozdělení pražců normálního rozchodu bez průběžného kolejového lože</t>
  </si>
  <si>
    <t>-1128621096</t>
  </si>
  <si>
    <t>"kolejnice bude zachována pro další použití na nových pražcích"  11</t>
  </si>
  <si>
    <t>69</t>
  </si>
  <si>
    <t>525079095</t>
  </si>
  <si>
    <t>Rozebrání koleje stykované a bezstykové na ocelových mostech  Příplatek k ceně za ztížení práce při rekonstrukcích</t>
  </si>
  <si>
    <t>-1002787135</t>
  </si>
  <si>
    <t>70</t>
  </si>
  <si>
    <t>544115111-1</t>
  </si>
  <si>
    <t>Strojní podbíjení příčných pražců mezilehlých i stykových dřevěných, vč. přesunů podbíječky po železnici na místo stavby</t>
  </si>
  <si>
    <t>soubor</t>
  </si>
  <si>
    <t>1191285929</t>
  </si>
  <si>
    <t>1"přechodové oblasti před a za mostem včetně úpravy GPK navazujících úseků</t>
  </si>
  <si>
    <t>Úpravy povrchů, podlahy a osazování výplní</t>
  </si>
  <si>
    <t>71</t>
  </si>
  <si>
    <t>629995213</t>
  </si>
  <si>
    <t>Očištění vnějších ploch tryskáním křemičitým pískem nesušeným ( metodou torbo tryskání), povrchu kamenného přírodního tvrdého</t>
  </si>
  <si>
    <t>141735336</t>
  </si>
  <si>
    <t>30*2</t>
  </si>
  <si>
    <t>Ostatní konstrukce a práce, bourání</t>
  </si>
  <si>
    <t>72</t>
  </si>
  <si>
    <t>922561129</t>
  </si>
  <si>
    <t>Úprava ploch drážní stezky, sypaných nástupišť, zvýšených nástupišť  drážní stezky mezi kolejemi ve stanicích a podél kolejí ve stanicích a na trati z drti kamenné se zhutněním vrstvy 100 mm</t>
  </si>
  <si>
    <t>-374940601</t>
  </si>
  <si>
    <t>"na upravovaných svazích u mostu + doplnění - odhad"  (0,5*(20+20))*4+100</t>
  </si>
  <si>
    <t>73</t>
  </si>
  <si>
    <t>935115112</t>
  </si>
  <si>
    <t>Odvodňovací zařízení povrchové  prefabrikované příkopy zpevněné z tvárnic příkopových TZZ4</t>
  </si>
  <si>
    <t>-350406245</t>
  </si>
  <si>
    <t>5,3*4</t>
  </si>
  <si>
    <t>74</t>
  </si>
  <si>
    <t>936171113</t>
  </si>
  <si>
    <t>Zřízení pojistných úhelníků na železničních mostech v přímé trati nebo oblouku  na mostě a ve výbězích zajišťovací úhelníky 90/90/10 pro centrické uložení mostnic</t>
  </si>
  <si>
    <t>-79447486</t>
  </si>
  <si>
    <t>"materiál z vytěžené konstrukce SŽDC"  11+11</t>
  </si>
  <si>
    <t>75</t>
  </si>
  <si>
    <t>936173114-1</t>
  </si>
  <si>
    <t>Montáž, výroba, nátěr ocelových konstrukcí na zdi a valy - zábradlí</t>
  </si>
  <si>
    <t>133334574</t>
  </si>
  <si>
    <t>"doplnění zábradlí na nových římsách"  4,5*4</t>
  </si>
  <si>
    <t>76</t>
  </si>
  <si>
    <t>13010430</t>
  </si>
  <si>
    <t>úhelník ocelový rovnostranný jakost 11 375 70x70x7mm</t>
  </si>
  <si>
    <t>922025645</t>
  </si>
  <si>
    <t>((7,4*(3*3+2,2)*0,001)/3)*18</t>
  </si>
  <si>
    <t>77</t>
  </si>
  <si>
    <t>13611238</t>
  </si>
  <si>
    <t>plech ocelový hladký jakost S 235 JR tl 15mm tabule</t>
  </si>
  <si>
    <t>788464261</t>
  </si>
  <si>
    <t>(((37/2,5)*(0,24*0,24))*2*0,001/3)*18</t>
  </si>
  <si>
    <t>78</t>
  </si>
  <si>
    <t>30909048R</t>
  </si>
  <si>
    <t>Spojovací, pomocný materiál, materiál nátěrů, kotvení</t>
  </si>
  <si>
    <t>kpl</t>
  </si>
  <si>
    <t>-283971964</t>
  </si>
  <si>
    <t>1*8</t>
  </si>
  <si>
    <t>79</t>
  </si>
  <si>
    <t>936942211-1</t>
  </si>
  <si>
    <t>Tabulky s letopočtem, označení mostu apod.</t>
  </si>
  <si>
    <t>654631608</t>
  </si>
  <si>
    <t>80</t>
  </si>
  <si>
    <t>936946111</t>
  </si>
  <si>
    <t>Ochranné vodivé propojení mostního vybavení  zemnící svod bludných proudů</t>
  </si>
  <si>
    <t>717368120</t>
  </si>
  <si>
    <t>"ochranná opatření proti bludným proudům, vč. vyvedení na povrch do měřících bodů dle TP 124"  50</t>
  </si>
  <si>
    <t>81</t>
  </si>
  <si>
    <t>949111113</t>
  </si>
  <si>
    <t>Montáž lešení lehkého kozového trubkového o výšce lešeňové podlahy přes 1,9 do 2,5 m</t>
  </si>
  <si>
    <t>sada</t>
  </si>
  <si>
    <t>-1168280921</t>
  </si>
  <si>
    <t>82</t>
  </si>
  <si>
    <t>949111213</t>
  </si>
  <si>
    <t>Montáž lešení lehkého kozového trubkového Příplatek za první a každý další den použití lešení k ceně -1113</t>
  </si>
  <si>
    <t>865849078</t>
  </si>
  <si>
    <t>6*100</t>
  </si>
  <si>
    <t>83</t>
  </si>
  <si>
    <t>949111813</t>
  </si>
  <si>
    <t>Demontáž lešení lehkého kozového trubkového o výšce lešeňové podlahy přes 1,9 do 2,5 m</t>
  </si>
  <si>
    <t>1422262292</t>
  </si>
  <si>
    <t>84</t>
  </si>
  <si>
    <t>962021112</t>
  </si>
  <si>
    <t>Bourání mostních konstrukcí zdiva a pilířů z kamene nebo cihel</t>
  </si>
  <si>
    <t>-301533221</t>
  </si>
  <si>
    <t>"odbourání kamenné opěry"  (1,4*4,5)*2</t>
  </si>
  <si>
    <t>"odbouríní kamenného křídel"  (2,5*0,3)*4</t>
  </si>
  <si>
    <t>"odbourání poškozených míst opěr a křídel - odhad"  5</t>
  </si>
  <si>
    <t>85</t>
  </si>
  <si>
    <t>962051111</t>
  </si>
  <si>
    <t>Bourání mostních konstrukcí zdiva a pilířů ze železového betonu</t>
  </si>
  <si>
    <t>1102096791</t>
  </si>
  <si>
    <t>"stávající ŽB římsy"  (2,1*1,2)*4</t>
  </si>
  <si>
    <t>86</t>
  </si>
  <si>
    <t>963071112-1</t>
  </si>
  <si>
    <t>Kompletní demontáž stávající ocelové nosné kce mostu, vč. ložisek, zábradlí, dopravy do šrotu, jeřábnických prací apod.</t>
  </si>
  <si>
    <t>-688425480</t>
  </si>
  <si>
    <t>13"odhad hmotnosti stávající kce</t>
  </si>
  <si>
    <t>87</t>
  </si>
  <si>
    <t>967041111</t>
  </si>
  <si>
    <t>Úprava úložné spáry pod úložný práh nebo závěrnou zídku  odsekáním jakéhokoliv zdiva vrstvy tl.do 100 mm</t>
  </si>
  <si>
    <t>68195224</t>
  </si>
  <si>
    <t>(1,6*4,5)*2</t>
  </si>
  <si>
    <t>88</t>
  </si>
  <si>
    <t>975024131</t>
  </si>
  <si>
    <t>Zřízení podepření uvolněného zdiva dřevěnou výztuhou, při tloušťce zdiva přes 300 do 450 mm</t>
  </si>
  <si>
    <t>-869188282</t>
  </si>
  <si>
    <t>"odhad - k přezdění a sanaci křídel"  5*2</t>
  </si>
  <si>
    <t>89</t>
  </si>
  <si>
    <t>975024161</t>
  </si>
  <si>
    <t>Zřízení podepření uvolněného zdiva dřevěnou výztuhou, při tloušťce zdiva přes 900 do 1200 mm</t>
  </si>
  <si>
    <t>-132599970</t>
  </si>
  <si>
    <t>"odhad - k přezdění a sanaci opěr"  5*2</t>
  </si>
  <si>
    <t>90</t>
  </si>
  <si>
    <t>975024231</t>
  </si>
  <si>
    <t>Odstranění podepření uvolněného zdiva dřevenými výztuhami, při tloušťce zdiva přes 300 do 450 mm</t>
  </si>
  <si>
    <t>1298319146</t>
  </si>
  <si>
    <t>91</t>
  </si>
  <si>
    <t>975024261</t>
  </si>
  <si>
    <t>Odstranění podepření uvolněného zdiva dřevenými výztuhami, při tloušťce zdiva přes 900 do 1200 mm</t>
  </si>
  <si>
    <t>-528235700</t>
  </si>
  <si>
    <t>92</t>
  </si>
  <si>
    <t>977151125</t>
  </si>
  <si>
    <t>Jádrové vrty diamantovými korunkami do stavebních materiálů (železobetonu, betonu, cihel, obkladů, dlažeb, kamene) průměru přes 180 do 200 mm</t>
  </si>
  <si>
    <t>8042402</t>
  </si>
  <si>
    <t>"vrty pro kotvení úložného prahu HEB 120 do stávající opěry - 1 opěra - tři vrty 0,5m"  (0,5*3)*2</t>
  </si>
  <si>
    <t>93</t>
  </si>
  <si>
    <t>985142212</t>
  </si>
  <si>
    <t>Vysekání spojovací hmoty ze spár zdiva včetně vyčištění hloubky spáry přes 40 mm délky spáry na 1 m2 upravované plochy přes 6 do 12 m</t>
  </si>
  <si>
    <t>-962262440</t>
  </si>
  <si>
    <t>94</t>
  </si>
  <si>
    <t>985211112</t>
  </si>
  <si>
    <t>Vyklínování uvolněných kamenů zdiva úlomky kamene, popřípadě cihel délky spáry na 1 m2 upravované plochy přes 6 do 12 m</t>
  </si>
  <si>
    <t>-2115944454</t>
  </si>
  <si>
    <t>95</t>
  </si>
  <si>
    <t>985232112</t>
  </si>
  <si>
    <t>Hloubkové spárování zdiva hloubky přes 40 do 80 mm aktivovanou maltou délky spáry na 1 m2 upravované plochy přes 6 do 12 m</t>
  </si>
  <si>
    <t>-1608291571</t>
  </si>
  <si>
    <t>96</t>
  </si>
  <si>
    <t>985441214</t>
  </si>
  <si>
    <t>Přídavná šroubovitá nerezová výztuž pro sanaci trhlin v drážce včetně vyfrézování a zalití kotevní maltou v cihelném nebo kamenném zdivu hloubky přes 70 do 120 mm 1 táhlo průměru 10 mm</t>
  </si>
  <si>
    <t>1037350608</t>
  </si>
  <si>
    <t>"nerezové kleštiny pod úložnými prahy - odhad"  (7*2)*2</t>
  </si>
  <si>
    <t>997</t>
  </si>
  <si>
    <t>Přesun sutě</t>
  </si>
  <si>
    <t>97</t>
  </si>
  <si>
    <t>997013602</t>
  </si>
  <si>
    <t>Poplatek za uložení stavebního odpadu na skládce (skládkovné) z armovaného betonu zatříděného do Katalogu odpadů pod kódem 17 01 01</t>
  </si>
  <si>
    <t>-1716197793</t>
  </si>
  <si>
    <t>"962051111 ŽB římsy - na trvalou skládku" 25</t>
  </si>
  <si>
    <t>98</t>
  </si>
  <si>
    <t>997013811</t>
  </si>
  <si>
    <t>Poplatek za uložení stavebního odpadu na skládce (skládkovné) dřevěného zatříděného do Katalogu odpadů pod kódem 17 02 01</t>
  </si>
  <si>
    <t>-986204972</t>
  </si>
  <si>
    <t>"mostnice + pražce"  ((((19)+(13*2))*(0,24*0,26*2,6))*0,8)</t>
  </si>
  <si>
    <t>99</t>
  </si>
  <si>
    <t>997211521</t>
  </si>
  <si>
    <t>Vodorovná doprava suti nebo vybouraných hmot  vybouraných hmot se složením a hrubým urovnáním nebo s přeložením na jiný dopravní prostředek kromě lodi, na vzdálenost do 1 km</t>
  </si>
  <si>
    <t>413317306</t>
  </si>
  <si>
    <t>"demontované kolejnice na a z meziskládky"  (((11)+(13*2))*0,05)*2</t>
  </si>
  <si>
    <t>100</t>
  </si>
  <si>
    <t>997211529</t>
  </si>
  <si>
    <t>Vodorovná doprava suti nebo vybouraných hmot  vybouraných hmot se složením a hrubým urovnáním nebo s přeložením na jiný dopravní prostředek kromě lodi, na vzdálenost Příplatek k ceně za každý další i započatý 1 km přes 1 km</t>
  </si>
  <si>
    <t>1658747588</t>
  </si>
  <si>
    <t>"962051111 ŽB římsy - na trvalou skládku" 25*40</t>
  </si>
  <si>
    <t>"demontované kolejnice na a z meziskládky"  ((((11)+(13*2))*0,05)*2)*(40+40)</t>
  </si>
  <si>
    <t>"mostnice + pražce"  ((((19)+(13*2))*(0,24*0,26*2,6))*0,8)*20</t>
  </si>
  <si>
    <t>101</t>
  </si>
  <si>
    <t>997211612</t>
  </si>
  <si>
    <t>Nakládání suti nebo vybouraných hmot  na dopravní prostředky pro vodorovnou dopravu vybouraných hmot</t>
  </si>
  <si>
    <t>-1537745723</t>
  </si>
  <si>
    <t>102</t>
  </si>
  <si>
    <t>997211621</t>
  </si>
  <si>
    <t>Ekologická likvidace mostnic s drcením s odvozem drtě do 20 km</t>
  </si>
  <si>
    <t>648829191</t>
  </si>
  <si>
    <t>"mostnice + pražce"  (19)+(13*2)</t>
  </si>
  <si>
    <t>998</t>
  </si>
  <si>
    <t>Přesun hmot</t>
  </si>
  <si>
    <t>103</t>
  </si>
  <si>
    <t>998212111</t>
  </si>
  <si>
    <t>Přesun hmot pro mosty zděné, betonové monolitické, spřažené ocelobetonové nebo kovové  vodorovná dopravní vzdálenost do 100 m výška mostu do 20 m</t>
  </si>
  <si>
    <t>1633316180</t>
  </si>
  <si>
    <t>700</t>
  </si>
  <si>
    <t>PSV</t>
  </si>
  <si>
    <t>Práce a dodávky PSV</t>
  </si>
  <si>
    <t>711</t>
  </si>
  <si>
    <t>Izolace proti vodě, vlhkosti a plynům</t>
  </si>
  <si>
    <t>104</t>
  </si>
  <si>
    <t>711671051</t>
  </si>
  <si>
    <t>Provedení izolace podchodů a objektů v podzemí, tunelů a štol termoplasty  opěr nebo kleneb rubové folií PVC</t>
  </si>
  <si>
    <t>2007007430</t>
  </si>
  <si>
    <t>"izolace proti vodě za rubem opěry"  ((7*4)*2)*2</t>
  </si>
  <si>
    <t>105</t>
  </si>
  <si>
    <t>28322005</t>
  </si>
  <si>
    <t>fólie hydroizolační pro spodní stavbu mPVC tl 2mm</t>
  </si>
  <si>
    <t>-1300723737</t>
  </si>
  <si>
    <t>106</t>
  </si>
  <si>
    <t>28342043</t>
  </si>
  <si>
    <t>prostupová tvarovka do spodní stavby s manžetou z PVC folie DN 160</t>
  </si>
  <si>
    <t>476711706</t>
  </si>
  <si>
    <t>2*2</t>
  </si>
  <si>
    <t>107</t>
  </si>
  <si>
    <t>711691171</t>
  </si>
  <si>
    <t>Provedení izolace podchodů a objektů v podzemí, tunelů a štol ostatní  opěr nebo kleneb rubové z textilií vrstvy podkladní</t>
  </si>
  <si>
    <t>-2140673570</t>
  </si>
  <si>
    <t>"podkladní izolace proti vodě"  ((7*4)*2)*2</t>
  </si>
  <si>
    <t>108</t>
  </si>
  <si>
    <t>69311175</t>
  </si>
  <si>
    <t>geotextilie PP s ÚV stabilizací 500g/m2</t>
  </si>
  <si>
    <t>1309848956</t>
  </si>
  <si>
    <t>"podkladní geotextilie pro izolaci proti vodě"  ((7*4)*2)*2*1,1</t>
  </si>
  <si>
    <t>109</t>
  </si>
  <si>
    <t>711691172</t>
  </si>
  <si>
    <t>Provedení izolace podchodů a objektů v podzemí, tunelů a štol ostatní  opěr nebo kleneb rubové z textilií vrstvy ochranné</t>
  </si>
  <si>
    <t>-1704421955</t>
  </si>
  <si>
    <t>"ochranná geotextilie pro izolaci proti vodě"  ((7*4)*2)*2</t>
  </si>
  <si>
    <t>110</t>
  </si>
  <si>
    <t>1107828245</t>
  </si>
  <si>
    <t>"ochranná geotextilie pro izolaci proti vodě"  ((7*4)*2)*2*1,1</t>
  </si>
  <si>
    <t>HZS</t>
  </si>
  <si>
    <t>Hodinové zúčtovací sazby</t>
  </si>
  <si>
    <t>111</t>
  </si>
  <si>
    <t>HZS1292</t>
  </si>
  <si>
    <t>Hodinové zúčtovací sazby profesí HSV  zemní a pomocné práce stavební dělník</t>
  </si>
  <si>
    <t>hod</t>
  </si>
  <si>
    <t>512</t>
  </si>
  <si>
    <t>-190195345</t>
  </si>
  <si>
    <t>"nepředvidatelné či nepoložkové práce, úklid stavby a komunikací v okolí stavby"  300</t>
  </si>
  <si>
    <t>112</t>
  </si>
  <si>
    <t>HZS3122</t>
  </si>
  <si>
    <t>Hodinové zúčtovací sazby montáží technologických zařízení  při externích montážích montér ocelových konstrukcí odborný</t>
  </si>
  <si>
    <t>-780433515</t>
  </si>
  <si>
    <t>"nepředvidatelné práce při montáži  nosné ocelové kce dílenské a na stavbě"  100</t>
  </si>
  <si>
    <t>113</t>
  </si>
  <si>
    <t>HZS4142</t>
  </si>
  <si>
    <t>Hodinové zúčtovací sazby ostatních profesí  obsluha stavebních strojů a zařízení vazač břemen odborný</t>
  </si>
  <si>
    <t>-1576503136</t>
  </si>
  <si>
    <t>VRN</t>
  </si>
  <si>
    <t>Vedlejší rozpočtové náklady</t>
  </si>
  <si>
    <t>VRN1</t>
  </si>
  <si>
    <t>Průzkumné, geodetické a projektové práce</t>
  </si>
  <si>
    <t>114</t>
  </si>
  <si>
    <t>012002000-1</t>
  </si>
  <si>
    <t>Geodetické práce</t>
  </si>
  <si>
    <t>1024</t>
  </si>
  <si>
    <t>1800675362</t>
  </si>
  <si>
    <t>"před, při a po výstavbě"  1</t>
  </si>
  <si>
    <t>115</t>
  </si>
  <si>
    <t>013002000-1</t>
  </si>
  <si>
    <t>Projektové práce</t>
  </si>
  <si>
    <t>665759356</t>
  </si>
  <si>
    <t>"dílenská dokumentace ocelové kce, dokumentace skutečného provedení"  1</t>
  </si>
  <si>
    <t>VRN3</t>
  </si>
  <si>
    <t>Zařízení staveniště</t>
  </si>
  <si>
    <t>116</t>
  </si>
  <si>
    <t>030001000-1</t>
  </si>
  <si>
    <t>1357513926</t>
  </si>
  <si>
    <t>"zřízení, provoz, zrušení, zajištění elektrické centrály, záměsné vody apod."  1</t>
  </si>
  <si>
    <t>VRN4</t>
  </si>
  <si>
    <t>Inženýrská činnost</t>
  </si>
  <si>
    <t>117</t>
  </si>
  <si>
    <t>049002000-1</t>
  </si>
  <si>
    <t>Ostatní inženýrská činnost</t>
  </si>
  <si>
    <t>-1562734951</t>
  </si>
  <si>
    <t>1"Statická zatěžovací zkouška pláně + ostatní zkoušky (zkouška svarů na OK, zkouška betonů)</t>
  </si>
  <si>
    <t>SO 2 - Materiál objednatele</t>
  </si>
  <si>
    <t>13011-R</t>
  </si>
  <si>
    <t xml:space="preserve">Ocelová konstrukce mostu </t>
  </si>
  <si>
    <t>ks</t>
  </si>
  <si>
    <t>1853598368</t>
  </si>
  <si>
    <t>P</t>
  </si>
  <si>
    <t>Poznámka k položce:_x000D_
Položka se neoceňuje, konstrukci dodá objednatel, místo uložení žst. Veselí nad Lužnicí.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</si>
</sst>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1"/>
      <c r="AQ5" s="21"/>
      <c r="AR5" s="19"/>
      <c r="BE5" s="28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1"/>
      <c r="AQ6" s="21"/>
      <c r="AR6" s="19"/>
      <c r="BE6" s="28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8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8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8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8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6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86"/>
      <c r="BS13" s="16" t="s">
        <v>6</v>
      </c>
    </row>
    <row r="14" spans="1:74" ht="12.75">
      <c r="B14" s="20"/>
      <c r="C14" s="21"/>
      <c r="D14" s="21"/>
      <c r="E14" s="291" t="s">
        <v>32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8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6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8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86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6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39</v>
      </c>
      <c r="AO19" s="21"/>
      <c r="AP19" s="21"/>
      <c r="AQ19" s="21"/>
      <c r="AR19" s="19"/>
      <c r="BE19" s="28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86"/>
      <c r="BS20" s="16" t="s">
        <v>37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6"/>
    </row>
    <row r="22" spans="1:71" s="1" customFormat="1" ht="12" customHeight="1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6"/>
    </row>
    <row r="23" spans="1:71" s="1" customFormat="1" ht="84" customHeight="1">
      <c r="B23" s="20"/>
      <c r="C23" s="21"/>
      <c r="D23" s="21"/>
      <c r="E23" s="293" t="s">
        <v>42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1"/>
      <c r="AP23" s="21"/>
      <c r="AQ23" s="21"/>
      <c r="AR23" s="19"/>
      <c r="BE23" s="28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6"/>
    </row>
    <row r="26" spans="1:71" s="2" customFormat="1" ht="25.9" customHeight="1">
      <c r="A26" s="33"/>
      <c r="B26" s="34"/>
      <c r="C26" s="35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4">
        <f>ROUND(AG94,2)</f>
        <v>0</v>
      </c>
      <c r="AL26" s="295"/>
      <c r="AM26" s="295"/>
      <c r="AN26" s="295"/>
      <c r="AO26" s="295"/>
      <c r="AP26" s="35"/>
      <c r="AQ26" s="35"/>
      <c r="AR26" s="38"/>
      <c r="BE26" s="28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6" t="s">
        <v>44</v>
      </c>
      <c r="M28" s="296"/>
      <c r="N28" s="296"/>
      <c r="O28" s="296"/>
      <c r="P28" s="296"/>
      <c r="Q28" s="35"/>
      <c r="R28" s="35"/>
      <c r="S28" s="35"/>
      <c r="T28" s="35"/>
      <c r="U28" s="35"/>
      <c r="V28" s="35"/>
      <c r="W28" s="296" t="s">
        <v>45</v>
      </c>
      <c r="X28" s="296"/>
      <c r="Y28" s="296"/>
      <c r="Z28" s="296"/>
      <c r="AA28" s="296"/>
      <c r="AB28" s="296"/>
      <c r="AC28" s="296"/>
      <c r="AD28" s="296"/>
      <c r="AE28" s="296"/>
      <c r="AF28" s="35"/>
      <c r="AG28" s="35"/>
      <c r="AH28" s="35"/>
      <c r="AI28" s="35"/>
      <c r="AJ28" s="35"/>
      <c r="AK28" s="296" t="s">
        <v>46</v>
      </c>
      <c r="AL28" s="296"/>
      <c r="AM28" s="296"/>
      <c r="AN28" s="296"/>
      <c r="AO28" s="296"/>
      <c r="AP28" s="35"/>
      <c r="AQ28" s="35"/>
      <c r="AR28" s="38"/>
      <c r="BE28" s="286"/>
    </row>
    <row r="29" spans="1:71" s="3" customFormat="1" ht="14.45" customHeight="1">
      <c r="B29" s="39"/>
      <c r="C29" s="40"/>
      <c r="D29" s="28" t="s">
        <v>47</v>
      </c>
      <c r="E29" s="40"/>
      <c r="F29" s="28" t="s">
        <v>48</v>
      </c>
      <c r="G29" s="40"/>
      <c r="H29" s="40"/>
      <c r="I29" s="40"/>
      <c r="J29" s="40"/>
      <c r="K29" s="40"/>
      <c r="L29" s="280">
        <v>0.21</v>
      </c>
      <c r="M29" s="279"/>
      <c r="N29" s="279"/>
      <c r="O29" s="279"/>
      <c r="P29" s="279"/>
      <c r="Q29" s="40"/>
      <c r="R29" s="40"/>
      <c r="S29" s="40"/>
      <c r="T29" s="40"/>
      <c r="U29" s="40"/>
      <c r="V29" s="40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0"/>
      <c r="AG29" s="40"/>
      <c r="AH29" s="40"/>
      <c r="AI29" s="40"/>
      <c r="AJ29" s="40"/>
      <c r="AK29" s="278">
        <f>ROUND(AV94, 2)</f>
        <v>0</v>
      </c>
      <c r="AL29" s="279"/>
      <c r="AM29" s="279"/>
      <c r="AN29" s="279"/>
      <c r="AO29" s="279"/>
      <c r="AP29" s="40"/>
      <c r="AQ29" s="40"/>
      <c r="AR29" s="41"/>
      <c r="BE29" s="287"/>
    </row>
    <row r="30" spans="1:71" s="3" customFormat="1" ht="14.45" customHeight="1">
      <c r="B30" s="39"/>
      <c r="C30" s="40"/>
      <c r="D30" s="40"/>
      <c r="E30" s="40"/>
      <c r="F30" s="28" t="s">
        <v>49</v>
      </c>
      <c r="G30" s="40"/>
      <c r="H30" s="40"/>
      <c r="I30" s="40"/>
      <c r="J30" s="40"/>
      <c r="K30" s="40"/>
      <c r="L30" s="280">
        <v>0.15</v>
      </c>
      <c r="M30" s="279"/>
      <c r="N30" s="279"/>
      <c r="O30" s="279"/>
      <c r="P30" s="279"/>
      <c r="Q30" s="40"/>
      <c r="R30" s="40"/>
      <c r="S30" s="40"/>
      <c r="T30" s="40"/>
      <c r="U30" s="40"/>
      <c r="V30" s="40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0"/>
      <c r="AG30" s="40"/>
      <c r="AH30" s="40"/>
      <c r="AI30" s="40"/>
      <c r="AJ30" s="40"/>
      <c r="AK30" s="278">
        <f>ROUND(AW94, 2)</f>
        <v>0</v>
      </c>
      <c r="AL30" s="279"/>
      <c r="AM30" s="279"/>
      <c r="AN30" s="279"/>
      <c r="AO30" s="279"/>
      <c r="AP30" s="40"/>
      <c r="AQ30" s="40"/>
      <c r="AR30" s="41"/>
      <c r="BE30" s="287"/>
    </row>
    <row r="31" spans="1:71" s="3" customFormat="1" ht="14.45" hidden="1" customHeight="1">
      <c r="B31" s="39"/>
      <c r="C31" s="40"/>
      <c r="D31" s="40"/>
      <c r="E31" s="40"/>
      <c r="F31" s="28" t="s">
        <v>50</v>
      </c>
      <c r="G31" s="40"/>
      <c r="H31" s="40"/>
      <c r="I31" s="40"/>
      <c r="J31" s="40"/>
      <c r="K31" s="40"/>
      <c r="L31" s="280">
        <v>0.21</v>
      </c>
      <c r="M31" s="279"/>
      <c r="N31" s="279"/>
      <c r="O31" s="279"/>
      <c r="P31" s="279"/>
      <c r="Q31" s="40"/>
      <c r="R31" s="40"/>
      <c r="S31" s="40"/>
      <c r="T31" s="40"/>
      <c r="U31" s="40"/>
      <c r="V31" s="40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0"/>
      <c r="AG31" s="40"/>
      <c r="AH31" s="40"/>
      <c r="AI31" s="40"/>
      <c r="AJ31" s="40"/>
      <c r="AK31" s="278">
        <v>0</v>
      </c>
      <c r="AL31" s="279"/>
      <c r="AM31" s="279"/>
      <c r="AN31" s="279"/>
      <c r="AO31" s="279"/>
      <c r="AP31" s="40"/>
      <c r="AQ31" s="40"/>
      <c r="AR31" s="41"/>
      <c r="BE31" s="287"/>
    </row>
    <row r="32" spans="1:71" s="3" customFormat="1" ht="14.45" hidden="1" customHeight="1">
      <c r="B32" s="39"/>
      <c r="C32" s="40"/>
      <c r="D32" s="40"/>
      <c r="E32" s="40"/>
      <c r="F32" s="28" t="s">
        <v>51</v>
      </c>
      <c r="G32" s="40"/>
      <c r="H32" s="40"/>
      <c r="I32" s="40"/>
      <c r="J32" s="40"/>
      <c r="K32" s="40"/>
      <c r="L32" s="280">
        <v>0.15</v>
      </c>
      <c r="M32" s="279"/>
      <c r="N32" s="279"/>
      <c r="O32" s="279"/>
      <c r="P32" s="279"/>
      <c r="Q32" s="40"/>
      <c r="R32" s="40"/>
      <c r="S32" s="40"/>
      <c r="T32" s="40"/>
      <c r="U32" s="40"/>
      <c r="V32" s="40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0"/>
      <c r="AG32" s="40"/>
      <c r="AH32" s="40"/>
      <c r="AI32" s="40"/>
      <c r="AJ32" s="40"/>
      <c r="AK32" s="278">
        <v>0</v>
      </c>
      <c r="AL32" s="279"/>
      <c r="AM32" s="279"/>
      <c r="AN32" s="279"/>
      <c r="AO32" s="279"/>
      <c r="AP32" s="40"/>
      <c r="AQ32" s="40"/>
      <c r="AR32" s="41"/>
      <c r="BE32" s="287"/>
    </row>
    <row r="33" spans="1:57" s="3" customFormat="1" ht="14.45" hidden="1" customHeight="1">
      <c r="B33" s="39"/>
      <c r="C33" s="40"/>
      <c r="D33" s="40"/>
      <c r="E33" s="40"/>
      <c r="F33" s="28" t="s">
        <v>52</v>
      </c>
      <c r="G33" s="40"/>
      <c r="H33" s="40"/>
      <c r="I33" s="40"/>
      <c r="J33" s="40"/>
      <c r="K33" s="40"/>
      <c r="L33" s="280">
        <v>0</v>
      </c>
      <c r="M33" s="279"/>
      <c r="N33" s="279"/>
      <c r="O33" s="279"/>
      <c r="P33" s="279"/>
      <c r="Q33" s="40"/>
      <c r="R33" s="40"/>
      <c r="S33" s="40"/>
      <c r="T33" s="40"/>
      <c r="U33" s="40"/>
      <c r="V33" s="40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0"/>
      <c r="AG33" s="40"/>
      <c r="AH33" s="40"/>
      <c r="AI33" s="40"/>
      <c r="AJ33" s="40"/>
      <c r="AK33" s="278">
        <v>0</v>
      </c>
      <c r="AL33" s="279"/>
      <c r="AM33" s="279"/>
      <c r="AN33" s="279"/>
      <c r="AO33" s="279"/>
      <c r="AP33" s="40"/>
      <c r="AQ33" s="40"/>
      <c r="AR33" s="41"/>
      <c r="BE33" s="28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6"/>
    </row>
    <row r="35" spans="1:57" s="2" customFormat="1" ht="25.9" customHeight="1">
      <c r="A35" s="33"/>
      <c r="B35" s="34"/>
      <c r="C35" s="42"/>
      <c r="D35" s="43" t="s">
        <v>53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54</v>
      </c>
      <c r="U35" s="44"/>
      <c r="V35" s="44"/>
      <c r="W35" s="44"/>
      <c r="X35" s="281" t="s">
        <v>55</v>
      </c>
      <c r="Y35" s="282"/>
      <c r="Z35" s="282"/>
      <c r="AA35" s="282"/>
      <c r="AB35" s="282"/>
      <c r="AC35" s="44"/>
      <c r="AD35" s="44"/>
      <c r="AE35" s="44"/>
      <c r="AF35" s="44"/>
      <c r="AG35" s="44"/>
      <c r="AH35" s="44"/>
      <c r="AI35" s="44"/>
      <c r="AJ35" s="44"/>
      <c r="AK35" s="283">
        <f>SUM(AK26:AK33)</f>
        <v>0</v>
      </c>
      <c r="AL35" s="282"/>
      <c r="AM35" s="282"/>
      <c r="AN35" s="282"/>
      <c r="AO35" s="28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58</v>
      </c>
      <c r="AI60" s="37"/>
      <c r="AJ60" s="37"/>
      <c r="AK60" s="37"/>
      <c r="AL60" s="37"/>
      <c r="AM60" s="51" t="s">
        <v>59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60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61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58</v>
      </c>
      <c r="AI75" s="37"/>
      <c r="AJ75" s="37"/>
      <c r="AK75" s="37"/>
      <c r="AL75" s="37"/>
      <c r="AM75" s="51" t="s">
        <v>59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62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65420019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7" t="str">
        <f>K6</f>
        <v>Oprava mostu v km 4,958 na trati Rybník - Vyšší Brod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Dolní Dvořiště, okr. Český Krumlov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69" t="str">
        <f>IF(AN8= "","",AN8)</f>
        <v>3. 2. 2020</v>
      </c>
      <c r="AN87" s="269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25.7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270" t="str">
        <f>IF(E17="","",E17)</f>
        <v>Ing. Ivan Šír, projektování dopravních staveb a.s.</v>
      </c>
      <c r="AN89" s="271"/>
      <c r="AO89" s="271"/>
      <c r="AP89" s="271"/>
      <c r="AQ89" s="35"/>
      <c r="AR89" s="38"/>
      <c r="AS89" s="272" t="s">
        <v>63</v>
      </c>
      <c r="AT89" s="27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38</v>
      </c>
      <c r="AJ90" s="35"/>
      <c r="AK90" s="35"/>
      <c r="AL90" s="35"/>
      <c r="AM90" s="270" t="str">
        <f>IF(E20="","",E20)</f>
        <v>Jaroslav Klíma</v>
      </c>
      <c r="AN90" s="271"/>
      <c r="AO90" s="271"/>
      <c r="AP90" s="271"/>
      <c r="AQ90" s="35"/>
      <c r="AR90" s="38"/>
      <c r="AS90" s="274"/>
      <c r="AT90" s="27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6"/>
      <c r="AT91" s="27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2" t="s">
        <v>64</v>
      </c>
      <c r="D92" s="263"/>
      <c r="E92" s="263"/>
      <c r="F92" s="263"/>
      <c r="G92" s="263"/>
      <c r="H92" s="72"/>
      <c r="I92" s="264" t="s">
        <v>65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5" t="s">
        <v>66</v>
      </c>
      <c r="AH92" s="263"/>
      <c r="AI92" s="263"/>
      <c r="AJ92" s="263"/>
      <c r="AK92" s="263"/>
      <c r="AL92" s="263"/>
      <c r="AM92" s="263"/>
      <c r="AN92" s="264" t="s">
        <v>67</v>
      </c>
      <c r="AO92" s="263"/>
      <c r="AP92" s="266"/>
      <c r="AQ92" s="73" t="s">
        <v>68</v>
      </c>
      <c r="AR92" s="38"/>
      <c r="AS92" s="74" t="s">
        <v>69</v>
      </c>
      <c r="AT92" s="75" t="s">
        <v>70</v>
      </c>
      <c r="AU92" s="75" t="s">
        <v>71</v>
      </c>
      <c r="AV92" s="75" t="s">
        <v>72</v>
      </c>
      <c r="AW92" s="75" t="s">
        <v>73</v>
      </c>
      <c r="AX92" s="75" t="s">
        <v>74</v>
      </c>
      <c r="AY92" s="75" t="s">
        <v>75</v>
      </c>
      <c r="AZ92" s="75" t="s">
        <v>76</v>
      </c>
      <c r="BA92" s="75" t="s">
        <v>77</v>
      </c>
      <c r="BB92" s="75" t="s">
        <v>78</v>
      </c>
      <c r="BC92" s="75" t="s">
        <v>79</v>
      </c>
      <c r="BD92" s="76" t="s">
        <v>80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81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0">
        <f>ROUND(SUM(AG95:AG96),2)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82</v>
      </c>
      <c r="BT94" s="90" t="s">
        <v>83</v>
      </c>
      <c r="BU94" s="91" t="s">
        <v>84</v>
      </c>
      <c r="BV94" s="90" t="s">
        <v>85</v>
      </c>
      <c r="BW94" s="90" t="s">
        <v>5</v>
      </c>
      <c r="BX94" s="90" t="s">
        <v>86</v>
      </c>
      <c r="CL94" s="90" t="s">
        <v>19</v>
      </c>
    </row>
    <row r="95" spans="1:91" s="7" customFormat="1" ht="16.5" customHeight="1">
      <c r="A95" s="92" t="s">
        <v>87</v>
      </c>
      <c r="B95" s="93"/>
      <c r="C95" s="94"/>
      <c r="D95" s="259" t="s">
        <v>88</v>
      </c>
      <c r="E95" s="259"/>
      <c r="F95" s="259"/>
      <c r="G95" s="259"/>
      <c r="H95" s="259"/>
      <c r="I95" s="95"/>
      <c r="J95" s="259" t="s">
        <v>89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7">
        <f>'SO 1 - Most km 4,958'!J30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6" t="s">
        <v>90</v>
      </c>
      <c r="AR95" s="97"/>
      <c r="AS95" s="98">
        <v>0</v>
      </c>
      <c r="AT95" s="99">
        <f>ROUND(SUM(AV95:AW95),2)</f>
        <v>0</v>
      </c>
      <c r="AU95" s="100">
        <f>'SO 1 - Most km 4,958'!P133</f>
        <v>0</v>
      </c>
      <c r="AV95" s="99">
        <f>'SO 1 - Most km 4,958'!J33</f>
        <v>0</v>
      </c>
      <c r="AW95" s="99">
        <f>'SO 1 - Most km 4,958'!J34</f>
        <v>0</v>
      </c>
      <c r="AX95" s="99">
        <f>'SO 1 - Most km 4,958'!J35</f>
        <v>0</v>
      </c>
      <c r="AY95" s="99">
        <f>'SO 1 - Most km 4,958'!J36</f>
        <v>0</v>
      </c>
      <c r="AZ95" s="99">
        <f>'SO 1 - Most km 4,958'!F33</f>
        <v>0</v>
      </c>
      <c r="BA95" s="99">
        <f>'SO 1 - Most km 4,958'!F34</f>
        <v>0</v>
      </c>
      <c r="BB95" s="99">
        <f>'SO 1 - Most km 4,958'!F35</f>
        <v>0</v>
      </c>
      <c r="BC95" s="99">
        <f>'SO 1 - Most km 4,958'!F36</f>
        <v>0</v>
      </c>
      <c r="BD95" s="101">
        <f>'SO 1 - Most km 4,958'!F37</f>
        <v>0</v>
      </c>
      <c r="BT95" s="102" t="s">
        <v>91</v>
      </c>
      <c r="BV95" s="102" t="s">
        <v>85</v>
      </c>
      <c r="BW95" s="102" t="s">
        <v>92</v>
      </c>
      <c r="BX95" s="102" t="s">
        <v>5</v>
      </c>
      <c r="CL95" s="102" t="s">
        <v>19</v>
      </c>
      <c r="CM95" s="102" t="s">
        <v>93</v>
      </c>
    </row>
    <row r="96" spans="1:91" s="7" customFormat="1" ht="16.5" customHeight="1">
      <c r="A96" s="92" t="s">
        <v>87</v>
      </c>
      <c r="B96" s="93"/>
      <c r="C96" s="94"/>
      <c r="D96" s="259" t="s">
        <v>94</v>
      </c>
      <c r="E96" s="259"/>
      <c r="F96" s="259"/>
      <c r="G96" s="259"/>
      <c r="H96" s="259"/>
      <c r="I96" s="95"/>
      <c r="J96" s="259" t="s">
        <v>95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57">
        <f>'SO 2 - Materiál objednatele'!J30</f>
        <v>0</v>
      </c>
      <c r="AH96" s="258"/>
      <c r="AI96" s="258"/>
      <c r="AJ96" s="258"/>
      <c r="AK96" s="258"/>
      <c r="AL96" s="258"/>
      <c r="AM96" s="258"/>
      <c r="AN96" s="257">
        <f>SUM(AG96,AT96)</f>
        <v>0</v>
      </c>
      <c r="AO96" s="258"/>
      <c r="AP96" s="258"/>
      <c r="AQ96" s="96" t="s">
        <v>90</v>
      </c>
      <c r="AR96" s="97"/>
      <c r="AS96" s="103">
        <v>0</v>
      </c>
      <c r="AT96" s="104">
        <f>ROUND(SUM(AV96:AW96),2)</f>
        <v>0</v>
      </c>
      <c r="AU96" s="105">
        <f>'SO 2 - Materiál objednatele'!P118</f>
        <v>0</v>
      </c>
      <c r="AV96" s="104">
        <f>'SO 2 - Materiál objednatele'!J33</f>
        <v>0</v>
      </c>
      <c r="AW96" s="104">
        <f>'SO 2 - Materiál objednatele'!J34</f>
        <v>0</v>
      </c>
      <c r="AX96" s="104">
        <f>'SO 2 - Materiál objednatele'!J35</f>
        <v>0</v>
      </c>
      <c r="AY96" s="104">
        <f>'SO 2 - Materiál objednatele'!J36</f>
        <v>0</v>
      </c>
      <c r="AZ96" s="104">
        <f>'SO 2 - Materiál objednatele'!F33</f>
        <v>0</v>
      </c>
      <c r="BA96" s="104">
        <f>'SO 2 - Materiál objednatele'!F34</f>
        <v>0</v>
      </c>
      <c r="BB96" s="104">
        <f>'SO 2 - Materiál objednatele'!F35</f>
        <v>0</v>
      </c>
      <c r="BC96" s="104">
        <f>'SO 2 - Materiál objednatele'!F36</f>
        <v>0</v>
      </c>
      <c r="BD96" s="106">
        <f>'SO 2 - Materiál objednatele'!F37</f>
        <v>0</v>
      </c>
      <c r="BT96" s="102" t="s">
        <v>91</v>
      </c>
      <c r="BV96" s="102" t="s">
        <v>85</v>
      </c>
      <c r="BW96" s="102" t="s">
        <v>96</v>
      </c>
      <c r="BX96" s="102" t="s">
        <v>5</v>
      </c>
      <c r="CL96" s="102" t="s">
        <v>19</v>
      </c>
      <c r="CM96" s="102" t="s">
        <v>93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0wtQlc2AYrBpF6O+DLevkhoGMGWQRfNLpoptVPyD0F+VwaPXvR+qhGNkcif0IYYJsuFQA7yi26eaMoiylt/gbw==" saltValue="G0Awz62aZIsNXi4lrezwbqu5aE/OfUtT26TmxtP3u0t1WeCB07zCFfPGK9tpobcqeh3Rbi/L6M7gW6kkyEbes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1 - Most km 4,958'!C2" display="/"/>
    <hyperlink ref="A96" location="'SO 2 - Materiál objednatel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0"/>
  <sheetViews>
    <sheetView showGridLines="0" topLeftCell="A38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93</v>
      </c>
    </row>
    <row r="4" spans="1:46" s="1" customFormat="1" ht="24.95" customHeight="1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0" t="str">
        <f>'Rekapitulace stavby'!K6</f>
        <v>Oprava mostu v km 4,958 na trati Rybník - Vyšší Brod</v>
      </c>
      <c r="F7" s="301"/>
      <c r="G7" s="301"/>
      <c r="H7" s="301"/>
      <c r="I7" s="107"/>
      <c r="L7" s="19"/>
    </row>
    <row r="8" spans="1:46" s="2" customFormat="1" ht="12" customHeight="1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2" t="s">
        <v>99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19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3. 2. 2020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28</v>
      </c>
      <c r="F15" s="33"/>
      <c r="G15" s="33"/>
      <c r="H15" s="33"/>
      <c r="I15" s="116" t="s">
        <v>29</v>
      </c>
      <c r="J15" s="115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31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33</v>
      </c>
      <c r="E20" s="33"/>
      <c r="F20" s="33"/>
      <c r="G20" s="33"/>
      <c r="H20" s="33"/>
      <c r="I20" s="116" t="s">
        <v>26</v>
      </c>
      <c r="J20" s="115" t="s">
        <v>34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35</v>
      </c>
      <c r="F21" s="33"/>
      <c r="G21" s="33"/>
      <c r="H21" s="33"/>
      <c r="I21" s="116" t="s">
        <v>29</v>
      </c>
      <c r="J21" s="115" t="s">
        <v>36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38</v>
      </c>
      <c r="E23" s="33"/>
      <c r="F23" s="33"/>
      <c r="G23" s="33"/>
      <c r="H23" s="33"/>
      <c r="I23" s="116" t="s">
        <v>26</v>
      </c>
      <c r="J23" s="115" t="s">
        <v>39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40</v>
      </c>
      <c r="F24" s="33"/>
      <c r="G24" s="33"/>
      <c r="H24" s="33"/>
      <c r="I24" s="116" t="s">
        <v>29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41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83.25" customHeight="1">
      <c r="A27" s="118"/>
      <c r="B27" s="119"/>
      <c r="C27" s="118"/>
      <c r="D27" s="118"/>
      <c r="E27" s="306" t="s">
        <v>100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43</v>
      </c>
      <c r="E30" s="33"/>
      <c r="F30" s="33"/>
      <c r="G30" s="33"/>
      <c r="H30" s="33"/>
      <c r="I30" s="114"/>
      <c r="J30" s="125">
        <f>ROUND(J133,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45</v>
      </c>
      <c r="G32" s="33"/>
      <c r="H32" s="33"/>
      <c r="I32" s="127" t="s">
        <v>44</v>
      </c>
      <c r="J32" s="126" t="s">
        <v>46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47</v>
      </c>
      <c r="E33" s="113" t="s">
        <v>48</v>
      </c>
      <c r="F33" s="129">
        <f>ROUND((SUM(BE133:BE399)),  2)</f>
        <v>0</v>
      </c>
      <c r="G33" s="33"/>
      <c r="H33" s="33"/>
      <c r="I33" s="130">
        <v>0.21</v>
      </c>
      <c r="J33" s="129">
        <f>ROUND(((SUM(BE133:BE399))*I33),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49</v>
      </c>
      <c r="F34" s="129">
        <f>ROUND((SUM(BF133:BF399)),  2)</f>
        <v>0</v>
      </c>
      <c r="G34" s="33"/>
      <c r="H34" s="33"/>
      <c r="I34" s="130">
        <v>0.15</v>
      </c>
      <c r="J34" s="129">
        <f>ROUND(((SUM(BF133:BF399))*I34),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50</v>
      </c>
      <c r="F35" s="129">
        <f>ROUND((SUM(BG133:BG399)),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51</v>
      </c>
      <c r="F36" s="129">
        <f>ROUND((SUM(BH133:BH399)),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52</v>
      </c>
      <c r="F37" s="129">
        <f>ROUND((SUM(BI133:BI399)),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53</v>
      </c>
      <c r="E39" s="133"/>
      <c r="F39" s="133"/>
      <c r="G39" s="134" t="s">
        <v>54</v>
      </c>
      <c r="H39" s="135" t="s">
        <v>55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56</v>
      </c>
      <c r="E50" s="140"/>
      <c r="F50" s="140"/>
      <c r="G50" s="139" t="s">
        <v>57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58</v>
      </c>
      <c r="E61" s="143"/>
      <c r="F61" s="144" t="s">
        <v>59</v>
      </c>
      <c r="G61" s="142" t="s">
        <v>58</v>
      </c>
      <c r="H61" s="143"/>
      <c r="I61" s="145"/>
      <c r="J61" s="146" t="s">
        <v>59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60</v>
      </c>
      <c r="E65" s="147"/>
      <c r="F65" s="147"/>
      <c r="G65" s="139" t="s">
        <v>61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58</v>
      </c>
      <c r="E76" s="143"/>
      <c r="F76" s="144" t="s">
        <v>59</v>
      </c>
      <c r="G76" s="142" t="s">
        <v>58</v>
      </c>
      <c r="H76" s="143"/>
      <c r="I76" s="145"/>
      <c r="J76" s="146" t="s">
        <v>59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8" t="str">
        <f>E7</f>
        <v>Oprava mostu v km 4,958 na trati Rybník - Vyšší Brod</v>
      </c>
      <c r="F85" s="299"/>
      <c r="G85" s="299"/>
      <c r="H85" s="29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SO 1 - Most km 4,958</v>
      </c>
      <c r="F87" s="297"/>
      <c r="G87" s="297"/>
      <c r="H87" s="29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Dolní Dvořiště, okr. Český Krumlov</v>
      </c>
      <c r="G89" s="35"/>
      <c r="H89" s="35"/>
      <c r="I89" s="116" t="s">
        <v>23</v>
      </c>
      <c r="J89" s="65" t="str">
        <f>IF(J12="","",J12)</f>
        <v>3. 2. 2020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54.4" customHeight="1">
      <c r="A91" s="33"/>
      <c r="B91" s="34"/>
      <c r="C91" s="28" t="s">
        <v>25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33</v>
      </c>
      <c r="J91" s="31" t="str">
        <f>E21</f>
        <v>Ing. Ivan Šír, projektování dopravních staveb a.s.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116" t="s">
        <v>38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102</v>
      </c>
      <c r="D94" s="156"/>
      <c r="E94" s="156"/>
      <c r="F94" s="156"/>
      <c r="G94" s="156"/>
      <c r="H94" s="156"/>
      <c r="I94" s="157"/>
      <c r="J94" s="158" t="s">
        <v>103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104</v>
      </c>
      <c r="D96" s="35"/>
      <c r="E96" s="35"/>
      <c r="F96" s="35"/>
      <c r="G96" s="35"/>
      <c r="H96" s="35"/>
      <c r="I96" s="114"/>
      <c r="J96" s="83">
        <f>J133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105</v>
      </c>
    </row>
    <row r="97" spans="2:12" s="9" customFormat="1" ht="24.95" customHeight="1">
      <c r="B97" s="160"/>
      <c r="C97" s="161"/>
      <c r="D97" s="162" t="s">
        <v>106</v>
      </c>
      <c r="E97" s="163"/>
      <c r="F97" s="163"/>
      <c r="G97" s="163"/>
      <c r="H97" s="163"/>
      <c r="I97" s="164"/>
      <c r="J97" s="165">
        <f>J134</f>
        <v>0</v>
      </c>
      <c r="K97" s="161"/>
      <c r="L97" s="166"/>
    </row>
    <row r="98" spans="2:12" s="10" customFormat="1" ht="19.899999999999999" customHeight="1">
      <c r="B98" s="167"/>
      <c r="C98" s="168"/>
      <c r="D98" s="169" t="s">
        <v>107</v>
      </c>
      <c r="E98" s="170"/>
      <c r="F98" s="170"/>
      <c r="G98" s="170"/>
      <c r="H98" s="170"/>
      <c r="I98" s="171"/>
      <c r="J98" s="172">
        <f>J135</f>
        <v>0</v>
      </c>
      <c r="K98" s="168"/>
      <c r="L98" s="173"/>
    </row>
    <row r="99" spans="2:12" s="10" customFormat="1" ht="19.899999999999999" customHeight="1">
      <c r="B99" s="167"/>
      <c r="C99" s="168"/>
      <c r="D99" s="169" t="s">
        <v>108</v>
      </c>
      <c r="E99" s="170"/>
      <c r="F99" s="170"/>
      <c r="G99" s="170"/>
      <c r="H99" s="170"/>
      <c r="I99" s="171"/>
      <c r="J99" s="172">
        <f>J162</f>
        <v>0</v>
      </c>
      <c r="K99" s="168"/>
      <c r="L99" s="173"/>
    </row>
    <row r="100" spans="2:12" s="10" customFormat="1" ht="19.899999999999999" customHeight="1">
      <c r="B100" s="167"/>
      <c r="C100" s="168"/>
      <c r="D100" s="169" t="s">
        <v>109</v>
      </c>
      <c r="E100" s="170"/>
      <c r="F100" s="170"/>
      <c r="G100" s="170"/>
      <c r="H100" s="170"/>
      <c r="I100" s="171"/>
      <c r="J100" s="172">
        <f>J171</f>
        <v>0</v>
      </c>
      <c r="K100" s="168"/>
      <c r="L100" s="173"/>
    </row>
    <row r="101" spans="2:12" s="10" customFormat="1" ht="19.899999999999999" customHeight="1">
      <c r="B101" s="167"/>
      <c r="C101" s="168"/>
      <c r="D101" s="169" t="s">
        <v>110</v>
      </c>
      <c r="E101" s="170"/>
      <c r="F101" s="170"/>
      <c r="G101" s="170"/>
      <c r="H101" s="170"/>
      <c r="I101" s="171"/>
      <c r="J101" s="172">
        <f>J192</f>
        <v>0</v>
      </c>
      <c r="K101" s="168"/>
      <c r="L101" s="173"/>
    </row>
    <row r="102" spans="2:12" s="10" customFormat="1" ht="19.899999999999999" customHeight="1">
      <c r="B102" s="167"/>
      <c r="C102" s="168"/>
      <c r="D102" s="169" t="s">
        <v>111</v>
      </c>
      <c r="E102" s="170"/>
      <c r="F102" s="170"/>
      <c r="G102" s="170"/>
      <c r="H102" s="170"/>
      <c r="I102" s="171"/>
      <c r="J102" s="172">
        <f>J211</f>
        <v>0</v>
      </c>
      <c r="K102" s="168"/>
      <c r="L102" s="173"/>
    </row>
    <row r="103" spans="2:12" s="10" customFormat="1" ht="19.899999999999999" customHeight="1">
      <c r="B103" s="167"/>
      <c r="C103" s="168"/>
      <c r="D103" s="169" t="s">
        <v>112</v>
      </c>
      <c r="E103" s="170"/>
      <c r="F103" s="170"/>
      <c r="G103" s="170"/>
      <c r="H103" s="170"/>
      <c r="I103" s="171"/>
      <c r="J103" s="172">
        <f>J283</f>
        <v>0</v>
      </c>
      <c r="K103" s="168"/>
      <c r="L103" s="173"/>
    </row>
    <row r="104" spans="2:12" s="10" customFormat="1" ht="19.899999999999999" customHeight="1">
      <c r="B104" s="167"/>
      <c r="C104" s="168"/>
      <c r="D104" s="169" t="s">
        <v>113</v>
      </c>
      <c r="E104" s="170"/>
      <c r="F104" s="170"/>
      <c r="G104" s="170"/>
      <c r="H104" s="170"/>
      <c r="I104" s="171"/>
      <c r="J104" s="172">
        <f>J286</f>
        <v>0</v>
      </c>
      <c r="K104" s="168"/>
      <c r="L104" s="173"/>
    </row>
    <row r="105" spans="2:12" s="10" customFormat="1" ht="19.899999999999999" customHeight="1">
      <c r="B105" s="167"/>
      <c r="C105" s="168"/>
      <c r="D105" s="169" t="s">
        <v>114</v>
      </c>
      <c r="E105" s="170"/>
      <c r="F105" s="170"/>
      <c r="G105" s="170"/>
      <c r="H105" s="170"/>
      <c r="I105" s="171"/>
      <c r="J105" s="172">
        <f>J341</f>
        <v>0</v>
      </c>
      <c r="K105" s="168"/>
      <c r="L105" s="173"/>
    </row>
    <row r="106" spans="2:12" s="10" customFormat="1" ht="19.899999999999999" customHeight="1">
      <c r="B106" s="167"/>
      <c r="C106" s="168"/>
      <c r="D106" s="169" t="s">
        <v>115</v>
      </c>
      <c r="E106" s="170"/>
      <c r="F106" s="170"/>
      <c r="G106" s="170"/>
      <c r="H106" s="170"/>
      <c r="I106" s="171"/>
      <c r="J106" s="172">
        <f>J361</f>
        <v>0</v>
      </c>
      <c r="K106" s="168"/>
      <c r="L106" s="173"/>
    </row>
    <row r="107" spans="2:12" s="9" customFormat="1" ht="24.95" customHeight="1">
      <c r="B107" s="160"/>
      <c r="C107" s="161"/>
      <c r="D107" s="162" t="s">
        <v>116</v>
      </c>
      <c r="E107" s="163"/>
      <c r="F107" s="163"/>
      <c r="G107" s="163"/>
      <c r="H107" s="163"/>
      <c r="I107" s="164"/>
      <c r="J107" s="165">
        <f>J364</f>
        <v>0</v>
      </c>
      <c r="K107" s="161"/>
      <c r="L107" s="166"/>
    </row>
    <row r="108" spans="2:12" s="10" customFormat="1" ht="19.899999999999999" customHeight="1">
      <c r="B108" s="167"/>
      <c r="C108" s="168"/>
      <c r="D108" s="169" t="s">
        <v>117</v>
      </c>
      <c r="E108" s="170"/>
      <c r="F108" s="170"/>
      <c r="G108" s="170"/>
      <c r="H108" s="170"/>
      <c r="I108" s="171"/>
      <c r="J108" s="172">
        <f>J365</f>
        <v>0</v>
      </c>
      <c r="K108" s="168"/>
      <c r="L108" s="173"/>
    </row>
    <row r="109" spans="2:12" s="9" customFormat="1" ht="24.95" customHeight="1">
      <c r="B109" s="160"/>
      <c r="C109" s="161"/>
      <c r="D109" s="162" t="s">
        <v>118</v>
      </c>
      <c r="E109" s="163"/>
      <c r="F109" s="163"/>
      <c r="G109" s="163"/>
      <c r="H109" s="163"/>
      <c r="I109" s="164"/>
      <c r="J109" s="165">
        <f>J380</f>
        <v>0</v>
      </c>
      <c r="K109" s="161"/>
      <c r="L109" s="166"/>
    </row>
    <row r="110" spans="2:12" s="9" customFormat="1" ht="24.95" customHeight="1">
      <c r="B110" s="160"/>
      <c r="C110" s="161"/>
      <c r="D110" s="162" t="s">
        <v>119</v>
      </c>
      <c r="E110" s="163"/>
      <c r="F110" s="163"/>
      <c r="G110" s="163"/>
      <c r="H110" s="163"/>
      <c r="I110" s="164"/>
      <c r="J110" s="165">
        <f>J387</f>
        <v>0</v>
      </c>
      <c r="K110" s="161"/>
      <c r="L110" s="166"/>
    </row>
    <row r="111" spans="2:12" s="10" customFormat="1" ht="19.899999999999999" customHeight="1">
      <c r="B111" s="167"/>
      <c r="C111" s="168"/>
      <c r="D111" s="169" t="s">
        <v>120</v>
      </c>
      <c r="E111" s="170"/>
      <c r="F111" s="170"/>
      <c r="G111" s="170"/>
      <c r="H111" s="170"/>
      <c r="I111" s="171"/>
      <c r="J111" s="172">
        <f>J388</f>
        <v>0</v>
      </c>
      <c r="K111" s="168"/>
      <c r="L111" s="173"/>
    </row>
    <row r="112" spans="2:12" s="10" customFormat="1" ht="19.899999999999999" customHeight="1">
      <c r="B112" s="167"/>
      <c r="C112" s="168"/>
      <c r="D112" s="169" t="s">
        <v>121</v>
      </c>
      <c r="E112" s="170"/>
      <c r="F112" s="170"/>
      <c r="G112" s="170"/>
      <c r="H112" s="170"/>
      <c r="I112" s="171"/>
      <c r="J112" s="172">
        <f>J393</f>
        <v>0</v>
      </c>
      <c r="K112" s="168"/>
      <c r="L112" s="173"/>
    </row>
    <row r="113" spans="1:31" s="10" customFormat="1" ht="19.899999999999999" customHeight="1">
      <c r="B113" s="167"/>
      <c r="C113" s="168"/>
      <c r="D113" s="169" t="s">
        <v>122</v>
      </c>
      <c r="E113" s="170"/>
      <c r="F113" s="170"/>
      <c r="G113" s="170"/>
      <c r="H113" s="170"/>
      <c r="I113" s="171"/>
      <c r="J113" s="172">
        <f>J396</f>
        <v>0</v>
      </c>
      <c r="K113" s="168"/>
      <c r="L113" s="173"/>
    </row>
    <row r="114" spans="1:31" s="2" customFormat="1" ht="21.7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53"/>
      <c r="C115" s="54"/>
      <c r="D115" s="54"/>
      <c r="E115" s="54"/>
      <c r="F115" s="54"/>
      <c r="G115" s="54"/>
      <c r="H115" s="54"/>
      <c r="I115" s="151"/>
      <c r="J115" s="54"/>
      <c r="K115" s="54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5"/>
      <c r="C119" s="56"/>
      <c r="D119" s="56"/>
      <c r="E119" s="56"/>
      <c r="F119" s="56"/>
      <c r="G119" s="56"/>
      <c r="H119" s="56"/>
      <c r="I119" s="154"/>
      <c r="J119" s="56"/>
      <c r="K119" s="56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123</v>
      </c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98" t="str">
        <f>E7</f>
        <v>Oprava mostu v km 4,958 na trati Rybník - Vyšší Brod</v>
      </c>
      <c r="F123" s="299"/>
      <c r="G123" s="299"/>
      <c r="H123" s="299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98</v>
      </c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67" t="str">
        <f>E9</f>
        <v>SO 1 - Most km 4,958</v>
      </c>
      <c r="F125" s="297"/>
      <c r="G125" s="297"/>
      <c r="H125" s="297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114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21</v>
      </c>
      <c r="D127" s="35"/>
      <c r="E127" s="35"/>
      <c r="F127" s="26" t="str">
        <f>F12</f>
        <v>Dolní Dvořiště, okr. Český Krumlov</v>
      </c>
      <c r="G127" s="35"/>
      <c r="H127" s="35"/>
      <c r="I127" s="116" t="s">
        <v>23</v>
      </c>
      <c r="J127" s="65" t="str">
        <f>IF(J12="","",J12)</f>
        <v>3. 2. 2020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114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54.4" customHeight="1">
      <c r="A129" s="33"/>
      <c r="B129" s="34"/>
      <c r="C129" s="28" t="s">
        <v>25</v>
      </c>
      <c r="D129" s="35"/>
      <c r="E129" s="35"/>
      <c r="F129" s="26" t="str">
        <f>E15</f>
        <v>Správa železnic, státní organizace</v>
      </c>
      <c r="G129" s="35"/>
      <c r="H129" s="35"/>
      <c r="I129" s="116" t="s">
        <v>33</v>
      </c>
      <c r="J129" s="31" t="str">
        <f>E21</f>
        <v>Ing. Ivan Šír, projektování dopravních staveb a.s.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31</v>
      </c>
      <c r="D130" s="35"/>
      <c r="E130" s="35"/>
      <c r="F130" s="26" t="str">
        <f>IF(E18="","",E18)</f>
        <v>Vyplň údaj</v>
      </c>
      <c r="G130" s="35"/>
      <c r="H130" s="35"/>
      <c r="I130" s="116" t="s">
        <v>38</v>
      </c>
      <c r="J130" s="31" t="str">
        <f>E24</f>
        <v>Jaroslav Klíma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114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74"/>
      <c r="B132" s="175"/>
      <c r="C132" s="176" t="s">
        <v>124</v>
      </c>
      <c r="D132" s="177" t="s">
        <v>68</v>
      </c>
      <c r="E132" s="177" t="s">
        <v>64</v>
      </c>
      <c r="F132" s="177" t="s">
        <v>65</v>
      </c>
      <c r="G132" s="177" t="s">
        <v>125</v>
      </c>
      <c r="H132" s="177" t="s">
        <v>126</v>
      </c>
      <c r="I132" s="178" t="s">
        <v>127</v>
      </c>
      <c r="J132" s="177" t="s">
        <v>103</v>
      </c>
      <c r="K132" s="179" t="s">
        <v>128</v>
      </c>
      <c r="L132" s="180"/>
      <c r="M132" s="74" t="s">
        <v>1</v>
      </c>
      <c r="N132" s="75" t="s">
        <v>47</v>
      </c>
      <c r="O132" s="75" t="s">
        <v>129</v>
      </c>
      <c r="P132" s="75" t="s">
        <v>130</v>
      </c>
      <c r="Q132" s="75" t="s">
        <v>131</v>
      </c>
      <c r="R132" s="75" t="s">
        <v>132</v>
      </c>
      <c r="S132" s="75" t="s">
        <v>133</v>
      </c>
      <c r="T132" s="76" t="s">
        <v>134</v>
      </c>
      <c r="U132" s="174"/>
      <c r="V132" s="174"/>
      <c r="W132" s="174"/>
      <c r="X132" s="174"/>
      <c r="Y132" s="174"/>
      <c r="Z132" s="174"/>
      <c r="AA132" s="174"/>
      <c r="AB132" s="174"/>
      <c r="AC132" s="174"/>
      <c r="AD132" s="174"/>
      <c r="AE132" s="174"/>
    </row>
    <row r="133" spans="1:65" s="2" customFormat="1" ht="22.9" customHeight="1">
      <c r="A133" s="33"/>
      <c r="B133" s="34"/>
      <c r="C133" s="81" t="s">
        <v>135</v>
      </c>
      <c r="D133" s="35"/>
      <c r="E133" s="35"/>
      <c r="F133" s="35"/>
      <c r="G133" s="35"/>
      <c r="H133" s="35"/>
      <c r="I133" s="114"/>
      <c r="J133" s="181">
        <f>BK133</f>
        <v>0</v>
      </c>
      <c r="K133" s="35"/>
      <c r="L133" s="38"/>
      <c r="M133" s="77"/>
      <c r="N133" s="182"/>
      <c r="O133" s="78"/>
      <c r="P133" s="183">
        <f>P134+P364+P380+P387</f>
        <v>0</v>
      </c>
      <c r="Q133" s="78"/>
      <c r="R133" s="183">
        <f>R134+R364+R380+R387</f>
        <v>665.29226769000002</v>
      </c>
      <c r="S133" s="78"/>
      <c r="T133" s="184">
        <f>T134+T364+T380+T387</f>
        <v>189.51929999999999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82</v>
      </c>
      <c r="AU133" s="16" t="s">
        <v>105</v>
      </c>
      <c r="BK133" s="185">
        <f>BK134+BK364+BK380+BK387</f>
        <v>0</v>
      </c>
    </row>
    <row r="134" spans="1:65" s="12" customFormat="1" ht="25.9" customHeight="1">
      <c r="B134" s="186"/>
      <c r="C134" s="187"/>
      <c r="D134" s="188" t="s">
        <v>82</v>
      </c>
      <c r="E134" s="189" t="s">
        <v>136</v>
      </c>
      <c r="F134" s="189" t="s">
        <v>137</v>
      </c>
      <c r="G134" s="187"/>
      <c r="H134" s="187"/>
      <c r="I134" s="190"/>
      <c r="J134" s="191">
        <f>BK134</f>
        <v>0</v>
      </c>
      <c r="K134" s="187"/>
      <c r="L134" s="192"/>
      <c r="M134" s="193"/>
      <c r="N134" s="194"/>
      <c r="O134" s="194"/>
      <c r="P134" s="195">
        <f>P135+P162+P171+P192+P211+P283+P286+P341+P361</f>
        <v>0</v>
      </c>
      <c r="Q134" s="194"/>
      <c r="R134" s="195">
        <f>R135+R162+R171+R192+R211+R283+R286+R341+R361</f>
        <v>664.85493969000004</v>
      </c>
      <c r="S134" s="194"/>
      <c r="T134" s="196">
        <f>T135+T162+T171+T192+T211+T283+T286+T341+T361</f>
        <v>189.51929999999999</v>
      </c>
      <c r="AR134" s="197" t="s">
        <v>91</v>
      </c>
      <c r="AT134" s="198" t="s">
        <v>82</v>
      </c>
      <c r="AU134" s="198" t="s">
        <v>83</v>
      </c>
      <c r="AY134" s="197" t="s">
        <v>138</v>
      </c>
      <c r="BK134" s="199">
        <f>BK135+BK162+BK171+BK192+BK211+BK283+BK286+BK341+BK361</f>
        <v>0</v>
      </c>
    </row>
    <row r="135" spans="1:65" s="12" customFormat="1" ht="22.9" customHeight="1">
      <c r="B135" s="186"/>
      <c r="C135" s="187"/>
      <c r="D135" s="188" t="s">
        <v>82</v>
      </c>
      <c r="E135" s="200" t="s">
        <v>91</v>
      </c>
      <c r="F135" s="200" t="s">
        <v>139</v>
      </c>
      <c r="G135" s="187"/>
      <c r="H135" s="187"/>
      <c r="I135" s="190"/>
      <c r="J135" s="201">
        <f>BK135</f>
        <v>0</v>
      </c>
      <c r="K135" s="187"/>
      <c r="L135" s="192"/>
      <c r="M135" s="193"/>
      <c r="N135" s="194"/>
      <c r="O135" s="194"/>
      <c r="P135" s="195">
        <f>SUM(P136:P161)</f>
        <v>0</v>
      </c>
      <c r="Q135" s="194"/>
      <c r="R135" s="195">
        <f>SUM(R136:R161)</f>
        <v>0.53959999999999997</v>
      </c>
      <c r="S135" s="194"/>
      <c r="T135" s="196">
        <f>SUM(T136:T161)</f>
        <v>24.509999999999998</v>
      </c>
      <c r="AR135" s="197" t="s">
        <v>91</v>
      </c>
      <c r="AT135" s="198" t="s">
        <v>82</v>
      </c>
      <c r="AU135" s="198" t="s">
        <v>91</v>
      </c>
      <c r="AY135" s="197" t="s">
        <v>138</v>
      </c>
      <c r="BK135" s="199">
        <f>SUM(BK136:BK161)</f>
        <v>0</v>
      </c>
    </row>
    <row r="136" spans="1:65" s="2" customFormat="1" ht="44.25" customHeight="1">
      <c r="A136" s="33"/>
      <c r="B136" s="34"/>
      <c r="C136" s="202" t="s">
        <v>91</v>
      </c>
      <c r="D136" s="202" t="s">
        <v>140</v>
      </c>
      <c r="E136" s="203" t="s">
        <v>141</v>
      </c>
      <c r="F136" s="204" t="s">
        <v>142</v>
      </c>
      <c r="G136" s="205" t="s">
        <v>143</v>
      </c>
      <c r="H136" s="206">
        <v>12.9</v>
      </c>
      <c r="I136" s="207"/>
      <c r="J136" s="208">
        <f>ROUND(I136*H136,2)</f>
        <v>0</v>
      </c>
      <c r="K136" s="204" t="s">
        <v>144</v>
      </c>
      <c r="L136" s="38"/>
      <c r="M136" s="209" t="s">
        <v>1</v>
      </c>
      <c r="N136" s="210" t="s">
        <v>48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1.9</v>
      </c>
      <c r="T136" s="212">
        <f>S136*H136</f>
        <v>24.509999999999998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145</v>
      </c>
      <c r="AT136" s="213" t="s">
        <v>140</v>
      </c>
      <c r="AU136" s="213" t="s">
        <v>93</v>
      </c>
      <c r="AY136" s="16" t="s">
        <v>138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91</v>
      </c>
      <c r="BK136" s="214">
        <f>ROUND(I136*H136,2)</f>
        <v>0</v>
      </c>
      <c r="BL136" s="16" t="s">
        <v>145</v>
      </c>
      <c r="BM136" s="213" t="s">
        <v>146</v>
      </c>
    </row>
    <row r="137" spans="1:65" s="13" customFormat="1">
      <c r="B137" s="215"/>
      <c r="C137" s="216"/>
      <c r="D137" s="217" t="s">
        <v>147</v>
      </c>
      <c r="E137" s="218" t="s">
        <v>1</v>
      </c>
      <c r="F137" s="219" t="s">
        <v>148</v>
      </c>
      <c r="G137" s="216"/>
      <c r="H137" s="220">
        <v>12.9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147</v>
      </c>
      <c r="AU137" s="226" t="s">
        <v>93</v>
      </c>
      <c r="AV137" s="13" t="s">
        <v>93</v>
      </c>
      <c r="AW137" s="13" t="s">
        <v>37</v>
      </c>
      <c r="AX137" s="13" t="s">
        <v>91</v>
      </c>
      <c r="AY137" s="226" t="s">
        <v>138</v>
      </c>
    </row>
    <row r="138" spans="1:65" s="2" customFormat="1" ht="44.25" customHeight="1">
      <c r="A138" s="33"/>
      <c r="B138" s="34"/>
      <c r="C138" s="202" t="s">
        <v>93</v>
      </c>
      <c r="D138" s="202" t="s">
        <v>140</v>
      </c>
      <c r="E138" s="203" t="s">
        <v>149</v>
      </c>
      <c r="F138" s="204" t="s">
        <v>150</v>
      </c>
      <c r="G138" s="205" t="s">
        <v>143</v>
      </c>
      <c r="H138" s="206">
        <v>17.899999999999999</v>
      </c>
      <c r="I138" s="207"/>
      <c r="J138" s="208">
        <f>ROUND(I138*H138,2)</f>
        <v>0</v>
      </c>
      <c r="K138" s="204" t="s">
        <v>144</v>
      </c>
      <c r="L138" s="38"/>
      <c r="M138" s="209" t="s">
        <v>1</v>
      </c>
      <c r="N138" s="210" t="s">
        <v>48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145</v>
      </c>
      <c r="AT138" s="213" t="s">
        <v>140</v>
      </c>
      <c r="AU138" s="213" t="s">
        <v>93</v>
      </c>
      <c r="AY138" s="16" t="s">
        <v>138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91</v>
      </c>
      <c r="BK138" s="214">
        <f>ROUND(I138*H138,2)</f>
        <v>0</v>
      </c>
      <c r="BL138" s="16" t="s">
        <v>145</v>
      </c>
      <c r="BM138" s="213" t="s">
        <v>151</v>
      </c>
    </row>
    <row r="139" spans="1:65" s="13" customFormat="1" ht="22.5">
      <c r="B139" s="215"/>
      <c r="C139" s="216"/>
      <c r="D139" s="217" t="s">
        <v>147</v>
      </c>
      <c r="E139" s="218" t="s">
        <v>1</v>
      </c>
      <c r="F139" s="219" t="s">
        <v>152</v>
      </c>
      <c r="G139" s="216"/>
      <c r="H139" s="220">
        <v>17.899999999999999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147</v>
      </c>
      <c r="AU139" s="226" t="s">
        <v>93</v>
      </c>
      <c r="AV139" s="13" t="s">
        <v>93</v>
      </c>
      <c r="AW139" s="13" t="s">
        <v>37</v>
      </c>
      <c r="AX139" s="13" t="s">
        <v>91</v>
      </c>
      <c r="AY139" s="226" t="s">
        <v>138</v>
      </c>
    </row>
    <row r="140" spans="1:65" s="2" customFormat="1" ht="16.5" customHeight="1">
      <c r="A140" s="33"/>
      <c r="B140" s="34"/>
      <c r="C140" s="202" t="s">
        <v>153</v>
      </c>
      <c r="D140" s="202" t="s">
        <v>140</v>
      </c>
      <c r="E140" s="203" t="s">
        <v>154</v>
      </c>
      <c r="F140" s="204" t="s">
        <v>155</v>
      </c>
      <c r="G140" s="205" t="s">
        <v>156</v>
      </c>
      <c r="H140" s="206">
        <v>20</v>
      </c>
      <c r="I140" s="207"/>
      <c r="J140" s="208">
        <f>ROUND(I140*H140,2)</f>
        <v>0</v>
      </c>
      <c r="K140" s="204" t="s">
        <v>144</v>
      </c>
      <c r="L140" s="38"/>
      <c r="M140" s="209" t="s">
        <v>1</v>
      </c>
      <c r="N140" s="210" t="s">
        <v>48</v>
      </c>
      <c r="O140" s="70"/>
      <c r="P140" s="211">
        <f>O140*H140</f>
        <v>0</v>
      </c>
      <c r="Q140" s="211">
        <v>2.6980000000000001E-2</v>
      </c>
      <c r="R140" s="211">
        <f>Q140*H140</f>
        <v>0.53959999999999997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145</v>
      </c>
      <c r="AT140" s="213" t="s">
        <v>140</v>
      </c>
      <c r="AU140" s="213" t="s">
        <v>93</v>
      </c>
      <c r="AY140" s="16" t="s">
        <v>138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91</v>
      </c>
      <c r="BK140" s="214">
        <f>ROUND(I140*H140,2)</f>
        <v>0</v>
      </c>
      <c r="BL140" s="16" t="s">
        <v>145</v>
      </c>
      <c r="BM140" s="213" t="s">
        <v>157</v>
      </c>
    </row>
    <row r="141" spans="1:65" s="13" customFormat="1">
      <c r="B141" s="215"/>
      <c r="C141" s="216"/>
      <c r="D141" s="217" t="s">
        <v>147</v>
      </c>
      <c r="E141" s="218" t="s">
        <v>1</v>
      </c>
      <c r="F141" s="219" t="s">
        <v>158</v>
      </c>
      <c r="G141" s="216"/>
      <c r="H141" s="220">
        <v>20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147</v>
      </c>
      <c r="AU141" s="226" t="s">
        <v>93</v>
      </c>
      <c r="AV141" s="13" t="s">
        <v>93</v>
      </c>
      <c r="AW141" s="13" t="s">
        <v>37</v>
      </c>
      <c r="AX141" s="13" t="s">
        <v>91</v>
      </c>
      <c r="AY141" s="226" t="s">
        <v>138</v>
      </c>
    </row>
    <row r="142" spans="1:65" s="2" customFormat="1" ht="33" customHeight="1">
      <c r="A142" s="33"/>
      <c r="B142" s="34"/>
      <c r="C142" s="202" t="s">
        <v>145</v>
      </c>
      <c r="D142" s="202" t="s">
        <v>140</v>
      </c>
      <c r="E142" s="203" t="s">
        <v>159</v>
      </c>
      <c r="F142" s="204" t="s">
        <v>160</v>
      </c>
      <c r="G142" s="205" t="s">
        <v>143</v>
      </c>
      <c r="H142" s="206">
        <v>151.19999999999999</v>
      </c>
      <c r="I142" s="207"/>
      <c r="J142" s="208">
        <f>ROUND(I142*H142,2)</f>
        <v>0</v>
      </c>
      <c r="K142" s="204" t="s">
        <v>144</v>
      </c>
      <c r="L142" s="38"/>
      <c r="M142" s="209" t="s">
        <v>1</v>
      </c>
      <c r="N142" s="210" t="s">
        <v>48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145</v>
      </c>
      <c r="AT142" s="213" t="s">
        <v>140</v>
      </c>
      <c r="AU142" s="213" t="s">
        <v>93</v>
      </c>
      <c r="AY142" s="16" t="s">
        <v>138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91</v>
      </c>
      <c r="BK142" s="214">
        <f>ROUND(I142*H142,2)</f>
        <v>0</v>
      </c>
      <c r="BL142" s="16" t="s">
        <v>145</v>
      </c>
      <c r="BM142" s="213" t="s">
        <v>161</v>
      </c>
    </row>
    <row r="143" spans="1:65" s="13" customFormat="1">
      <c r="B143" s="215"/>
      <c r="C143" s="216"/>
      <c r="D143" s="217" t="s">
        <v>147</v>
      </c>
      <c r="E143" s="218" t="s">
        <v>1</v>
      </c>
      <c r="F143" s="219" t="s">
        <v>162</v>
      </c>
      <c r="G143" s="216"/>
      <c r="H143" s="220">
        <v>151.19999999999999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147</v>
      </c>
      <c r="AU143" s="226" t="s">
        <v>93</v>
      </c>
      <c r="AV143" s="13" t="s">
        <v>93</v>
      </c>
      <c r="AW143" s="13" t="s">
        <v>37</v>
      </c>
      <c r="AX143" s="13" t="s">
        <v>91</v>
      </c>
      <c r="AY143" s="226" t="s">
        <v>138</v>
      </c>
    </row>
    <row r="144" spans="1:65" s="2" customFormat="1" ht="44.25" customHeight="1">
      <c r="A144" s="33"/>
      <c r="B144" s="34"/>
      <c r="C144" s="202" t="s">
        <v>163</v>
      </c>
      <c r="D144" s="202" t="s">
        <v>140</v>
      </c>
      <c r="E144" s="203" t="s">
        <v>164</v>
      </c>
      <c r="F144" s="204" t="s">
        <v>165</v>
      </c>
      <c r="G144" s="205" t="s">
        <v>143</v>
      </c>
      <c r="H144" s="206">
        <v>109.6</v>
      </c>
      <c r="I144" s="207"/>
      <c r="J144" s="208">
        <f>ROUND(I144*H144,2)</f>
        <v>0</v>
      </c>
      <c r="K144" s="204" t="s">
        <v>144</v>
      </c>
      <c r="L144" s="38"/>
      <c r="M144" s="209" t="s">
        <v>1</v>
      </c>
      <c r="N144" s="210" t="s">
        <v>48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145</v>
      </c>
      <c r="AT144" s="213" t="s">
        <v>140</v>
      </c>
      <c r="AU144" s="213" t="s">
        <v>93</v>
      </c>
      <c r="AY144" s="16" t="s">
        <v>138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91</v>
      </c>
      <c r="BK144" s="214">
        <f>ROUND(I144*H144,2)</f>
        <v>0</v>
      </c>
      <c r="BL144" s="16" t="s">
        <v>145</v>
      </c>
      <c r="BM144" s="213" t="s">
        <v>166</v>
      </c>
    </row>
    <row r="145" spans="1:65" s="13" customFormat="1">
      <c r="B145" s="215"/>
      <c r="C145" s="216"/>
      <c r="D145" s="217" t="s">
        <v>147</v>
      </c>
      <c r="E145" s="218" t="s">
        <v>1</v>
      </c>
      <c r="F145" s="219" t="s">
        <v>167</v>
      </c>
      <c r="G145" s="216"/>
      <c r="H145" s="220">
        <v>109.6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147</v>
      </c>
      <c r="AU145" s="226" t="s">
        <v>93</v>
      </c>
      <c r="AV145" s="13" t="s">
        <v>93</v>
      </c>
      <c r="AW145" s="13" t="s">
        <v>37</v>
      </c>
      <c r="AX145" s="13" t="s">
        <v>91</v>
      </c>
      <c r="AY145" s="226" t="s">
        <v>138</v>
      </c>
    </row>
    <row r="146" spans="1:65" s="2" customFormat="1" ht="21.75" customHeight="1">
      <c r="A146" s="33"/>
      <c r="B146" s="34"/>
      <c r="C146" s="202" t="s">
        <v>168</v>
      </c>
      <c r="D146" s="202" t="s">
        <v>140</v>
      </c>
      <c r="E146" s="203" t="s">
        <v>169</v>
      </c>
      <c r="F146" s="204" t="s">
        <v>170</v>
      </c>
      <c r="G146" s="205" t="s">
        <v>143</v>
      </c>
      <c r="H146" s="206">
        <v>26.34</v>
      </c>
      <c r="I146" s="207"/>
      <c r="J146" s="208">
        <f>ROUND(I146*H146,2)</f>
        <v>0</v>
      </c>
      <c r="K146" s="204" t="s">
        <v>144</v>
      </c>
      <c r="L146" s="38"/>
      <c r="M146" s="209" t="s">
        <v>1</v>
      </c>
      <c r="N146" s="210" t="s">
        <v>48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145</v>
      </c>
      <c r="AT146" s="213" t="s">
        <v>140</v>
      </c>
      <c r="AU146" s="213" t="s">
        <v>93</v>
      </c>
      <c r="AY146" s="16" t="s">
        <v>138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91</v>
      </c>
      <c r="BK146" s="214">
        <f>ROUND(I146*H146,2)</f>
        <v>0</v>
      </c>
      <c r="BL146" s="16" t="s">
        <v>145</v>
      </c>
      <c r="BM146" s="213" t="s">
        <v>171</v>
      </c>
    </row>
    <row r="147" spans="1:65" s="13" customFormat="1" ht="33.75">
      <c r="B147" s="215"/>
      <c r="C147" s="216"/>
      <c r="D147" s="217" t="s">
        <v>147</v>
      </c>
      <c r="E147" s="218" t="s">
        <v>1</v>
      </c>
      <c r="F147" s="219" t="s">
        <v>172</v>
      </c>
      <c r="G147" s="216"/>
      <c r="H147" s="220">
        <v>16.34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147</v>
      </c>
      <c r="AU147" s="226" t="s">
        <v>93</v>
      </c>
      <c r="AV147" s="13" t="s">
        <v>93</v>
      </c>
      <c r="AW147" s="13" t="s">
        <v>37</v>
      </c>
      <c r="AX147" s="13" t="s">
        <v>83</v>
      </c>
      <c r="AY147" s="226" t="s">
        <v>138</v>
      </c>
    </row>
    <row r="148" spans="1:65" s="13" customFormat="1" ht="22.5">
      <c r="B148" s="215"/>
      <c r="C148" s="216"/>
      <c r="D148" s="217" t="s">
        <v>147</v>
      </c>
      <c r="E148" s="218" t="s">
        <v>1</v>
      </c>
      <c r="F148" s="219" t="s">
        <v>173</v>
      </c>
      <c r="G148" s="216"/>
      <c r="H148" s="220">
        <v>10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147</v>
      </c>
      <c r="AU148" s="226" t="s">
        <v>93</v>
      </c>
      <c r="AV148" s="13" t="s">
        <v>93</v>
      </c>
      <c r="AW148" s="13" t="s">
        <v>37</v>
      </c>
      <c r="AX148" s="13" t="s">
        <v>83</v>
      </c>
      <c r="AY148" s="226" t="s">
        <v>138</v>
      </c>
    </row>
    <row r="149" spans="1:65" s="14" customFormat="1">
      <c r="B149" s="227"/>
      <c r="C149" s="228"/>
      <c r="D149" s="217" t="s">
        <v>147</v>
      </c>
      <c r="E149" s="229" t="s">
        <v>1</v>
      </c>
      <c r="F149" s="230" t="s">
        <v>174</v>
      </c>
      <c r="G149" s="228"/>
      <c r="H149" s="231">
        <v>26.34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147</v>
      </c>
      <c r="AU149" s="237" t="s">
        <v>93</v>
      </c>
      <c r="AV149" s="14" t="s">
        <v>145</v>
      </c>
      <c r="AW149" s="14" t="s">
        <v>37</v>
      </c>
      <c r="AX149" s="14" t="s">
        <v>91</v>
      </c>
      <c r="AY149" s="237" t="s">
        <v>138</v>
      </c>
    </row>
    <row r="150" spans="1:65" s="2" customFormat="1" ht="44.25" customHeight="1">
      <c r="A150" s="33"/>
      <c r="B150" s="34"/>
      <c r="C150" s="202" t="s">
        <v>175</v>
      </c>
      <c r="D150" s="202" t="s">
        <v>140</v>
      </c>
      <c r="E150" s="203" t="s">
        <v>176</v>
      </c>
      <c r="F150" s="204" t="s">
        <v>177</v>
      </c>
      <c r="G150" s="205" t="s">
        <v>178</v>
      </c>
      <c r="H150" s="206">
        <v>60</v>
      </c>
      <c r="I150" s="207"/>
      <c r="J150" s="208">
        <f>ROUND(I150*H150,2)</f>
        <v>0</v>
      </c>
      <c r="K150" s="204" t="s">
        <v>144</v>
      </c>
      <c r="L150" s="38"/>
      <c r="M150" s="209" t="s">
        <v>1</v>
      </c>
      <c r="N150" s="210" t="s">
        <v>48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145</v>
      </c>
      <c r="AT150" s="213" t="s">
        <v>140</v>
      </c>
      <c r="AU150" s="213" t="s">
        <v>93</v>
      </c>
      <c r="AY150" s="16" t="s">
        <v>138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91</v>
      </c>
      <c r="BK150" s="214">
        <f>ROUND(I150*H150,2)</f>
        <v>0</v>
      </c>
      <c r="BL150" s="16" t="s">
        <v>145</v>
      </c>
      <c r="BM150" s="213" t="s">
        <v>179</v>
      </c>
    </row>
    <row r="151" spans="1:65" s="13" customFormat="1">
      <c r="B151" s="215"/>
      <c r="C151" s="216"/>
      <c r="D151" s="217" t="s">
        <v>147</v>
      </c>
      <c r="E151" s="218" t="s">
        <v>1</v>
      </c>
      <c r="F151" s="219" t="s">
        <v>180</v>
      </c>
      <c r="G151" s="216"/>
      <c r="H151" s="220">
        <v>60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147</v>
      </c>
      <c r="AU151" s="226" t="s">
        <v>93</v>
      </c>
      <c r="AV151" s="13" t="s">
        <v>93</v>
      </c>
      <c r="AW151" s="13" t="s">
        <v>37</v>
      </c>
      <c r="AX151" s="13" t="s">
        <v>91</v>
      </c>
      <c r="AY151" s="226" t="s">
        <v>138</v>
      </c>
    </row>
    <row r="152" spans="1:65" s="2" customFormat="1" ht="55.5" customHeight="1">
      <c r="A152" s="33"/>
      <c r="B152" s="34"/>
      <c r="C152" s="202" t="s">
        <v>181</v>
      </c>
      <c r="D152" s="202" t="s">
        <v>140</v>
      </c>
      <c r="E152" s="203" t="s">
        <v>182</v>
      </c>
      <c r="F152" s="204" t="s">
        <v>183</v>
      </c>
      <c r="G152" s="205" t="s">
        <v>143</v>
      </c>
      <c r="H152" s="206">
        <v>193.53</v>
      </c>
      <c r="I152" s="207"/>
      <c r="J152" s="208">
        <f>ROUND(I152*H152,2)</f>
        <v>0</v>
      </c>
      <c r="K152" s="204" t="s">
        <v>144</v>
      </c>
      <c r="L152" s="38"/>
      <c r="M152" s="209" t="s">
        <v>1</v>
      </c>
      <c r="N152" s="210" t="s">
        <v>48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145</v>
      </c>
      <c r="AT152" s="213" t="s">
        <v>140</v>
      </c>
      <c r="AU152" s="213" t="s">
        <v>93</v>
      </c>
      <c r="AY152" s="16" t="s">
        <v>138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91</v>
      </c>
      <c r="BK152" s="214">
        <f>ROUND(I152*H152,2)</f>
        <v>0</v>
      </c>
      <c r="BL152" s="16" t="s">
        <v>145</v>
      </c>
      <c r="BM152" s="213" t="s">
        <v>184</v>
      </c>
    </row>
    <row r="153" spans="1:65" s="13" customFormat="1" ht="22.5">
      <c r="B153" s="215"/>
      <c r="C153" s="216"/>
      <c r="D153" s="217" t="s">
        <v>147</v>
      </c>
      <c r="E153" s="218" t="s">
        <v>1</v>
      </c>
      <c r="F153" s="219" t="s">
        <v>185</v>
      </c>
      <c r="G153" s="216"/>
      <c r="H153" s="220">
        <v>193.53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147</v>
      </c>
      <c r="AU153" s="226" t="s">
        <v>93</v>
      </c>
      <c r="AV153" s="13" t="s">
        <v>93</v>
      </c>
      <c r="AW153" s="13" t="s">
        <v>37</v>
      </c>
      <c r="AX153" s="13" t="s">
        <v>91</v>
      </c>
      <c r="AY153" s="226" t="s">
        <v>138</v>
      </c>
    </row>
    <row r="154" spans="1:65" s="2" customFormat="1" ht="55.5" customHeight="1">
      <c r="A154" s="33"/>
      <c r="B154" s="34"/>
      <c r="C154" s="202" t="s">
        <v>186</v>
      </c>
      <c r="D154" s="202" t="s">
        <v>140</v>
      </c>
      <c r="E154" s="203" t="s">
        <v>187</v>
      </c>
      <c r="F154" s="204" t="s">
        <v>188</v>
      </c>
      <c r="G154" s="205" t="s">
        <v>143</v>
      </c>
      <c r="H154" s="206">
        <v>7741.2</v>
      </c>
      <c r="I154" s="207"/>
      <c r="J154" s="208">
        <f>ROUND(I154*H154,2)</f>
        <v>0</v>
      </c>
      <c r="K154" s="204" t="s">
        <v>144</v>
      </c>
      <c r="L154" s="38"/>
      <c r="M154" s="209" t="s">
        <v>1</v>
      </c>
      <c r="N154" s="210" t="s">
        <v>48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145</v>
      </c>
      <c r="AT154" s="213" t="s">
        <v>140</v>
      </c>
      <c r="AU154" s="213" t="s">
        <v>93</v>
      </c>
      <c r="AY154" s="16" t="s">
        <v>138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91</v>
      </c>
      <c r="BK154" s="214">
        <f>ROUND(I154*H154,2)</f>
        <v>0</v>
      </c>
      <c r="BL154" s="16" t="s">
        <v>145</v>
      </c>
      <c r="BM154" s="213" t="s">
        <v>189</v>
      </c>
    </row>
    <row r="155" spans="1:65" s="13" customFormat="1" ht="33.75">
      <c r="B155" s="215"/>
      <c r="C155" s="216"/>
      <c r="D155" s="217" t="s">
        <v>147</v>
      </c>
      <c r="E155" s="218" t="s">
        <v>1</v>
      </c>
      <c r="F155" s="219" t="s">
        <v>190</v>
      </c>
      <c r="G155" s="216"/>
      <c r="H155" s="220">
        <v>7741.2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147</v>
      </c>
      <c r="AU155" s="226" t="s">
        <v>93</v>
      </c>
      <c r="AV155" s="13" t="s">
        <v>93</v>
      </c>
      <c r="AW155" s="13" t="s">
        <v>37</v>
      </c>
      <c r="AX155" s="13" t="s">
        <v>91</v>
      </c>
      <c r="AY155" s="226" t="s">
        <v>138</v>
      </c>
    </row>
    <row r="156" spans="1:65" s="2" customFormat="1" ht="33" customHeight="1">
      <c r="A156" s="33"/>
      <c r="B156" s="34"/>
      <c r="C156" s="202" t="s">
        <v>191</v>
      </c>
      <c r="D156" s="202" t="s">
        <v>140</v>
      </c>
      <c r="E156" s="203" t="s">
        <v>192</v>
      </c>
      <c r="F156" s="204" t="s">
        <v>193</v>
      </c>
      <c r="G156" s="205" t="s">
        <v>178</v>
      </c>
      <c r="H156" s="206">
        <v>112</v>
      </c>
      <c r="I156" s="207"/>
      <c r="J156" s="208">
        <f>ROUND(I156*H156,2)</f>
        <v>0</v>
      </c>
      <c r="K156" s="204" t="s">
        <v>144</v>
      </c>
      <c r="L156" s="38"/>
      <c r="M156" s="209" t="s">
        <v>1</v>
      </c>
      <c r="N156" s="210" t="s">
        <v>48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145</v>
      </c>
      <c r="AT156" s="213" t="s">
        <v>140</v>
      </c>
      <c r="AU156" s="213" t="s">
        <v>93</v>
      </c>
      <c r="AY156" s="16" t="s">
        <v>138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91</v>
      </c>
      <c r="BK156" s="214">
        <f>ROUND(I156*H156,2)</f>
        <v>0</v>
      </c>
      <c r="BL156" s="16" t="s">
        <v>145</v>
      </c>
      <c r="BM156" s="213" t="s">
        <v>194</v>
      </c>
    </row>
    <row r="157" spans="1:65" s="13" customFormat="1">
      <c r="B157" s="215"/>
      <c r="C157" s="216"/>
      <c r="D157" s="217" t="s">
        <v>147</v>
      </c>
      <c r="E157" s="218" t="s">
        <v>1</v>
      </c>
      <c r="F157" s="219" t="s">
        <v>195</v>
      </c>
      <c r="G157" s="216"/>
      <c r="H157" s="220">
        <v>112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147</v>
      </c>
      <c r="AU157" s="226" t="s">
        <v>93</v>
      </c>
      <c r="AV157" s="13" t="s">
        <v>93</v>
      </c>
      <c r="AW157" s="13" t="s">
        <v>37</v>
      </c>
      <c r="AX157" s="13" t="s">
        <v>91</v>
      </c>
      <c r="AY157" s="226" t="s">
        <v>138</v>
      </c>
    </row>
    <row r="158" spans="1:65" s="2" customFormat="1" ht="55.5" customHeight="1">
      <c r="A158" s="33"/>
      <c r="B158" s="34"/>
      <c r="C158" s="202" t="s">
        <v>196</v>
      </c>
      <c r="D158" s="202" t="s">
        <v>140</v>
      </c>
      <c r="E158" s="203" t="s">
        <v>197</v>
      </c>
      <c r="F158" s="204" t="s">
        <v>198</v>
      </c>
      <c r="G158" s="205" t="s">
        <v>143</v>
      </c>
      <c r="H158" s="206">
        <v>10</v>
      </c>
      <c r="I158" s="207"/>
      <c r="J158" s="208">
        <f>ROUND(I158*H158,2)</f>
        <v>0</v>
      </c>
      <c r="K158" s="204" t="s">
        <v>144</v>
      </c>
      <c r="L158" s="38"/>
      <c r="M158" s="209" t="s">
        <v>1</v>
      </c>
      <c r="N158" s="210" t="s">
        <v>48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145</v>
      </c>
      <c r="AT158" s="213" t="s">
        <v>140</v>
      </c>
      <c r="AU158" s="213" t="s">
        <v>93</v>
      </c>
      <c r="AY158" s="16" t="s">
        <v>138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91</v>
      </c>
      <c r="BK158" s="214">
        <f>ROUND(I158*H158,2)</f>
        <v>0</v>
      </c>
      <c r="BL158" s="16" t="s">
        <v>145</v>
      </c>
      <c r="BM158" s="213" t="s">
        <v>199</v>
      </c>
    </row>
    <row r="159" spans="1:65" s="13" customFormat="1">
      <c r="B159" s="215"/>
      <c r="C159" s="216"/>
      <c r="D159" s="217" t="s">
        <v>147</v>
      </c>
      <c r="E159" s="218" t="s">
        <v>1</v>
      </c>
      <c r="F159" s="219" t="s">
        <v>200</v>
      </c>
      <c r="G159" s="216"/>
      <c r="H159" s="220">
        <v>10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147</v>
      </c>
      <c r="AU159" s="226" t="s">
        <v>93</v>
      </c>
      <c r="AV159" s="13" t="s">
        <v>93</v>
      </c>
      <c r="AW159" s="13" t="s">
        <v>37</v>
      </c>
      <c r="AX159" s="13" t="s">
        <v>91</v>
      </c>
      <c r="AY159" s="226" t="s">
        <v>138</v>
      </c>
    </row>
    <row r="160" spans="1:65" s="2" customFormat="1" ht="33" customHeight="1">
      <c r="A160" s="33"/>
      <c r="B160" s="34"/>
      <c r="C160" s="202" t="s">
        <v>201</v>
      </c>
      <c r="D160" s="202" t="s">
        <v>140</v>
      </c>
      <c r="E160" s="203" t="s">
        <v>202</v>
      </c>
      <c r="F160" s="204" t="s">
        <v>203</v>
      </c>
      <c r="G160" s="205" t="s">
        <v>204</v>
      </c>
      <c r="H160" s="206">
        <v>387.06</v>
      </c>
      <c r="I160" s="207"/>
      <c r="J160" s="208">
        <f>ROUND(I160*H160,2)</f>
        <v>0</v>
      </c>
      <c r="K160" s="204" t="s">
        <v>144</v>
      </c>
      <c r="L160" s="38"/>
      <c r="M160" s="209" t="s">
        <v>1</v>
      </c>
      <c r="N160" s="210" t="s">
        <v>48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145</v>
      </c>
      <c r="AT160" s="213" t="s">
        <v>140</v>
      </c>
      <c r="AU160" s="213" t="s">
        <v>93</v>
      </c>
      <c r="AY160" s="16" t="s">
        <v>138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91</v>
      </c>
      <c r="BK160" s="214">
        <f>ROUND(I160*H160,2)</f>
        <v>0</v>
      </c>
      <c r="BL160" s="16" t="s">
        <v>145</v>
      </c>
      <c r="BM160" s="213" t="s">
        <v>205</v>
      </c>
    </row>
    <row r="161" spans="1:65" s="13" customFormat="1" ht="33.75">
      <c r="B161" s="215"/>
      <c r="C161" s="216"/>
      <c r="D161" s="217" t="s">
        <v>147</v>
      </c>
      <c r="E161" s="218" t="s">
        <v>1</v>
      </c>
      <c r="F161" s="219" t="s">
        <v>206</v>
      </c>
      <c r="G161" s="216"/>
      <c r="H161" s="220">
        <v>387.06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147</v>
      </c>
      <c r="AU161" s="226" t="s">
        <v>93</v>
      </c>
      <c r="AV161" s="13" t="s">
        <v>93</v>
      </c>
      <c r="AW161" s="13" t="s">
        <v>37</v>
      </c>
      <c r="AX161" s="13" t="s">
        <v>91</v>
      </c>
      <c r="AY161" s="226" t="s">
        <v>138</v>
      </c>
    </row>
    <row r="162" spans="1:65" s="12" customFormat="1" ht="22.9" customHeight="1">
      <c r="B162" s="186"/>
      <c r="C162" s="187"/>
      <c r="D162" s="188" t="s">
        <v>82</v>
      </c>
      <c r="E162" s="200" t="s">
        <v>93</v>
      </c>
      <c r="F162" s="200" t="s">
        <v>207</v>
      </c>
      <c r="G162" s="187"/>
      <c r="H162" s="187"/>
      <c r="I162" s="190"/>
      <c r="J162" s="201">
        <f>BK162</f>
        <v>0</v>
      </c>
      <c r="K162" s="187"/>
      <c r="L162" s="192"/>
      <c r="M162" s="193"/>
      <c r="N162" s="194"/>
      <c r="O162" s="194"/>
      <c r="P162" s="195">
        <f>SUM(P163:P170)</f>
        <v>0</v>
      </c>
      <c r="Q162" s="194"/>
      <c r="R162" s="195">
        <f>SUM(R163:R170)</f>
        <v>9.3210239999999995</v>
      </c>
      <c r="S162" s="194"/>
      <c r="T162" s="196">
        <f>SUM(T163:T170)</f>
        <v>0</v>
      </c>
      <c r="AR162" s="197" t="s">
        <v>91</v>
      </c>
      <c r="AT162" s="198" t="s">
        <v>82</v>
      </c>
      <c r="AU162" s="198" t="s">
        <v>91</v>
      </c>
      <c r="AY162" s="197" t="s">
        <v>138</v>
      </c>
      <c r="BK162" s="199">
        <f>SUM(BK163:BK170)</f>
        <v>0</v>
      </c>
    </row>
    <row r="163" spans="1:65" s="2" customFormat="1" ht="16.5" customHeight="1">
      <c r="A163" s="33"/>
      <c r="B163" s="34"/>
      <c r="C163" s="202" t="s">
        <v>208</v>
      </c>
      <c r="D163" s="202" t="s">
        <v>140</v>
      </c>
      <c r="E163" s="203" t="s">
        <v>209</v>
      </c>
      <c r="F163" s="204" t="s">
        <v>210</v>
      </c>
      <c r="G163" s="205" t="s">
        <v>143</v>
      </c>
      <c r="H163" s="206">
        <v>4.8</v>
      </c>
      <c r="I163" s="207"/>
      <c r="J163" s="208">
        <f>ROUND(I163*H163,2)</f>
        <v>0</v>
      </c>
      <c r="K163" s="204" t="s">
        <v>144</v>
      </c>
      <c r="L163" s="38"/>
      <c r="M163" s="209" t="s">
        <v>1</v>
      </c>
      <c r="N163" s="210" t="s">
        <v>48</v>
      </c>
      <c r="O163" s="70"/>
      <c r="P163" s="211">
        <f>O163*H163</f>
        <v>0</v>
      </c>
      <c r="Q163" s="211">
        <v>1.92198</v>
      </c>
      <c r="R163" s="211">
        <f>Q163*H163</f>
        <v>9.225503999999999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145</v>
      </c>
      <c r="AT163" s="213" t="s">
        <v>140</v>
      </c>
      <c r="AU163" s="213" t="s">
        <v>93</v>
      </c>
      <c r="AY163" s="16" t="s">
        <v>138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91</v>
      </c>
      <c r="BK163" s="214">
        <f>ROUND(I163*H163,2)</f>
        <v>0</v>
      </c>
      <c r="BL163" s="16" t="s">
        <v>145</v>
      </c>
      <c r="BM163" s="213" t="s">
        <v>211</v>
      </c>
    </row>
    <row r="164" spans="1:65" s="13" customFormat="1">
      <c r="B164" s="215"/>
      <c r="C164" s="216"/>
      <c r="D164" s="217" t="s">
        <v>147</v>
      </c>
      <c r="E164" s="218" t="s">
        <v>1</v>
      </c>
      <c r="F164" s="219" t="s">
        <v>212</v>
      </c>
      <c r="G164" s="216"/>
      <c r="H164" s="220">
        <v>4.8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147</v>
      </c>
      <c r="AU164" s="226" t="s">
        <v>93</v>
      </c>
      <c r="AV164" s="13" t="s">
        <v>93</v>
      </c>
      <c r="AW164" s="13" t="s">
        <v>37</v>
      </c>
      <c r="AX164" s="13" t="s">
        <v>91</v>
      </c>
      <c r="AY164" s="226" t="s">
        <v>138</v>
      </c>
    </row>
    <row r="165" spans="1:65" s="2" customFormat="1" ht="21.75" customHeight="1">
      <c r="A165" s="33"/>
      <c r="B165" s="34"/>
      <c r="C165" s="202" t="s">
        <v>213</v>
      </c>
      <c r="D165" s="202" t="s">
        <v>140</v>
      </c>
      <c r="E165" s="203" t="s">
        <v>214</v>
      </c>
      <c r="F165" s="204" t="s">
        <v>215</v>
      </c>
      <c r="G165" s="205" t="s">
        <v>156</v>
      </c>
      <c r="H165" s="206">
        <v>16</v>
      </c>
      <c r="I165" s="207"/>
      <c r="J165" s="208">
        <f>ROUND(I165*H165,2)</f>
        <v>0</v>
      </c>
      <c r="K165" s="204" t="s">
        <v>144</v>
      </c>
      <c r="L165" s="38"/>
      <c r="M165" s="209" t="s">
        <v>1</v>
      </c>
      <c r="N165" s="210" t="s">
        <v>48</v>
      </c>
      <c r="O165" s="70"/>
      <c r="P165" s="211">
        <f>O165*H165</f>
        <v>0</v>
      </c>
      <c r="Q165" s="211">
        <v>1.14E-3</v>
      </c>
      <c r="R165" s="211">
        <f>Q165*H165</f>
        <v>1.8239999999999999E-2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145</v>
      </c>
      <c r="AT165" s="213" t="s">
        <v>140</v>
      </c>
      <c r="AU165" s="213" t="s">
        <v>93</v>
      </c>
      <c r="AY165" s="16" t="s">
        <v>138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91</v>
      </c>
      <c r="BK165" s="214">
        <f>ROUND(I165*H165,2)</f>
        <v>0</v>
      </c>
      <c r="BL165" s="16" t="s">
        <v>145</v>
      </c>
      <c r="BM165" s="213" t="s">
        <v>216</v>
      </c>
    </row>
    <row r="166" spans="1:65" s="13" customFormat="1">
      <c r="B166" s="215"/>
      <c r="C166" s="216"/>
      <c r="D166" s="217" t="s">
        <v>147</v>
      </c>
      <c r="E166" s="218" t="s">
        <v>1</v>
      </c>
      <c r="F166" s="219" t="s">
        <v>217</v>
      </c>
      <c r="G166" s="216"/>
      <c r="H166" s="220">
        <v>16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147</v>
      </c>
      <c r="AU166" s="226" t="s">
        <v>93</v>
      </c>
      <c r="AV166" s="13" t="s">
        <v>93</v>
      </c>
      <c r="AW166" s="13" t="s">
        <v>37</v>
      </c>
      <c r="AX166" s="13" t="s">
        <v>91</v>
      </c>
      <c r="AY166" s="226" t="s">
        <v>138</v>
      </c>
    </row>
    <row r="167" spans="1:65" s="2" customFormat="1" ht="33" customHeight="1">
      <c r="A167" s="33"/>
      <c r="B167" s="34"/>
      <c r="C167" s="202" t="s">
        <v>8</v>
      </c>
      <c r="D167" s="202" t="s">
        <v>140</v>
      </c>
      <c r="E167" s="203" t="s">
        <v>218</v>
      </c>
      <c r="F167" s="204" t="s">
        <v>219</v>
      </c>
      <c r="G167" s="205" t="s">
        <v>178</v>
      </c>
      <c r="H167" s="206">
        <v>112</v>
      </c>
      <c r="I167" s="207"/>
      <c r="J167" s="208">
        <f>ROUND(I167*H167,2)</f>
        <v>0</v>
      </c>
      <c r="K167" s="204" t="s">
        <v>144</v>
      </c>
      <c r="L167" s="38"/>
      <c r="M167" s="209" t="s">
        <v>1</v>
      </c>
      <c r="N167" s="210" t="s">
        <v>48</v>
      </c>
      <c r="O167" s="70"/>
      <c r="P167" s="211">
        <f>O167*H167</f>
        <v>0</v>
      </c>
      <c r="Q167" s="211">
        <v>1.3999999999999999E-4</v>
      </c>
      <c r="R167" s="211">
        <f>Q167*H167</f>
        <v>1.5679999999999999E-2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145</v>
      </c>
      <c r="AT167" s="213" t="s">
        <v>140</v>
      </c>
      <c r="AU167" s="213" t="s">
        <v>93</v>
      </c>
      <c r="AY167" s="16" t="s">
        <v>138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91</v>
      </c>
      <c r="BK167" s="214">
        <f>ROUND(I167*H167,2)</f>
        <v>0</v>
      </c>
      <c r="BL167" s="16" t="s">
        <v>145</v>
      </c>
      <c r="BM167" s="213" t="s">
        <v>220</v>
      </c>
    </row>
    <row r="168" spans="1:65" s="13" customFormat="1" ht="22.5">
      <c r="B168" s="215"/>
      <c r="C168" s="216"/>
      <c r="D168" s="217" t="s">
        <v>147</v>
      </c>
      <c r="E168" s="218" t="s">
        <v>1</v>
      </c>
      <c r="F168" s="219" t="s">
        <v>221</v>
      </c>
      <c r="G168" s="216"/>
      <c r="H168" s="220">
        <v>112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147</v>
      </c>
      <c r="AU168" s="226" t="s">
        <v>93</v>
      </c>
      <c r="AV168" s="13" t="s">
        <v>93</v>
      </c>
      <c r="AW168" s="13" t="s">
        <v>37</v>
      </c>
      <c r="AX168" s="13" t="s">
        <v>91</v>
      </c>
      <c r="AY168" s="226" t="s">
        <v>138</v>
      </c>
    </row>
    <row r="169" spans="1:65" s="2" customFormat="1" ht="21.75" customHeight="1">
      <c r="A169" s="33"/>
      <c r="B169" s="34"/>
      <c r="C169" s="238" t="s">
        <v>222</v>
      </c>
      <c r="D169" s="238" t="s">
        <v>223</v>
      </c>
      <c r="E169" s="239" t="s">
        <v>224</v>
      </c>
      <c r="F169" s="240" t="s">
        <v>225</v>
      </c>
      <c r="G169" s="241" t="s">
        <v>178</v>
      </c>
      <c r="H169" s="242">
        <v>123.2</v>
      </c>
      <c r="I169" s="243"/>
      <c r="J169" s="244">
        <f>ROUND(I169*H169,2)</f>
        <v>0</v>
      </c>
      <c r="K169" s="240" t="s">
        <v>226</v>
      </c>
      <c r="L169" s="245"/>
      <c r="M169" s="246" t="s">
        <v>1</v>
      </c>
      <c r="N169" s="247" t="s">
        <v>48</v>
      </c>
      <c r="O169" s="70"/>
      <c r="P169" s="211">
        <f>O169*H169</f>
        <v>0</v>
      </c>
      <c r="Q169" s="211">
        <v>5.0000000000000001E-4</v>
      </c>
      <c r="R169" s="211">
        <f>Q169*H169</f>
        <v>6.1600000000000002E-2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181</v>
      </c>
      <c r="AT169" s="213" t="s">
        <v>223</v>
      </c>
      <c r="AU169" s="213" t="s">
        <v>93</v>
      </c>
      <c r="AY169" s="16" t="s">
        <v>138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91</v>
      </c>
      <c r="BK169" s="214">
        <f>ROUND(I169*H169,2)</f>
        <v>0</v>
      </c>
      <c r="BL169" s="16" t="s">
        <v>145</v>
      </c>
      <c r="BM169" s="213" t="s">
        <v>227</v>
      </c>
    </row>
    <row r="170" spans="1:65" s="13" customFormat="1" ht="22.5">
      <c r="B170" s="215"/>
      <c r="C170" s="216"/>
      <c r="D170" s="217" t="s">
        <v>147</v>
      </c>
      <c r="E170" s="218" t="s">
        <v>1</v>
      </c>
      <c r="F170" s="219" t="s">
        <v>228</v>
      </c>
      <c r="G170" s="216"/>
      <c r="H170" s="220">
        <v>123.2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147</v>
      </c>
      <c r="AU170" s="226" t="s">
        <v>93</v>
      </c>
      <c r="AV170" s="13" t="s">
        <v>93</v>
      </c>
      <c r="AW170" s="13" t="s">
        <v>37</v>
      </c>
      <c r="AX170" s="13" t="s">
        <v>91</v>
      </c>
      <c r="AY170" s="226" t="s">
        <v>138</v>
      </c>
    </row>
    <row r="171" spans="1:65" s="12" customFormat="1" ht="22.9" customHeight="1">
      <c r="B171" s="186"/>
      <c r="C171" s="187"/>
      <c r="D171" s="188" t="s">
        <v>82</v>
      </c>
      <c r="E171" s="200" t="s">
        <v>153</v>
      </c>
      <c r="F171" s="200" t="s">
        <v>229</v>
      </c>
      <c r="G171" s="187"/>
      <c r="H171" s="187"/>
      <c r="I171" s="190"/>
      <c r="J171" s="201">
        <f>BK171</f>
        <v>0</v>
      </c>
      <c r="K171" s="187"/>
      <c r="L171" s="192"/>
      <c r="M171" s="193"/>
      <c r="N171" s="194"/>
      <c r="O171" s="194"/>
      <c r="P171" s="195">
        <f>SUM(P172:P191)</f>
        <v>0</v>
      </c>
      <c r="Q171" s="194"/>
      <c r="R171" s="195">
        <f>SUM(R172:R191)</f>
        <v>102.57412671</v>
      </c>
      <c r="S171" s="194"/>
      <c r="T171" s="196">
        <f>SUM(T172:T191)</f>
        <v>0</v>
      </c>
      <c r="AR171" s="197" t="s">
        <v>91</v>
      </c>
      <c r="AT171" s="198" t="s">
        <v>82</v>
      </c>
      <c r="AU171" s="198" t="s">
        <v>91</v>
      </c>
      <c r="AY171" s="197" t="s">
        <v>138</v>
      </c>
      <c r="BK171" s="199">
        <f>SUM(BK172:BK191)</f>
        <v>0</v>
      </c>
    </row>
    <row r="172" spans="1:65" s="2" customFormat="1" ht="16.5" customHeight="1">
      <c r="A172" s="33"/>
      <c r="B172" s="34"/>
      <c r="C172" s="202" t="s">
        <v>230</v>
      </c>
      <c r="D172" s="202" t="s">
        <v>140</v>
      </c>
      <c r="E172" s="203" t="s">
        <v>231</v>
      </c>
      <c r="F172" s="204" t="s">
        <v>232</v>
      </c>
      <c r="G172" s="205" t="s">
        <v>143</v>
      </c>
      <c r="H172" s="206">
        <v>2.8090000000000002</v>
      </c>
      <c r="I172" s="207"/>
      <c r="J172" s="208">
        <f>ROUND(I172*H172,2)</f>
        <v>0</v>
      </c>
      <c r="K172" s="204" t="s">
        <v>144</v>
      </c>
      <c r="L172" s="38"/>
      <c r="M172" s="209" t="s">
        <v>1</v>
      </c>
      <c r="N172" s="210" t="s">
        <v>48</v>
      </c>
      <c r="O172" s="70"/>
      <c r="P172" s="211">
        <f>O172*H172</f>
        <v>0</v>
      </c>
      <c r="Q172" s="211">
        <v>2.4778600000000002</v>
      </c>
      <c r="R172" s="211">
        <f>Q172*H172</f>
        <v>6.9603087400000012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145</v>
      </c>
      <c r="AT172" s="213" t="s">
        <v>140</v>
      </c>
      <c r="AU172" s="213" t="s">
        <v>93</v>
      </c>
      <c r="AY172" s="16" t="s">
        <v>138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91</v>
      </c>
      <c r="BK172" s="214">
        <f>ROUND(I172*H172,2)</f>
        <v>0</v>
      </c>
      <c r="BL172" s="16" t="s">
        <v>145</v>
      </c>
      <c r="BM172" s="213" t="s">
        <v>233</v>
      </c>
    </row>
    <row r="173" spans="1:65" s="13" customFormat="1">
      <c r="B173" s="215"/>
      <c r="C173" s="216"/>
      <c r="D173" s="217" t="s">
        <v>147</v>
      </c>
      <c r="E173" s="218" t="s">
        <v>1</v>
      </c>
      <c r="F173" s="219" t="s">
        <v>234</v>
      </c>
      <c r="G173" s="216"/>
      <c r="H173" s="220">
        <v>2.8090000000000002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147</v>
      </c>
      <c r="AU173" s="226" t="s">
        <v>93</v>
      </c>
      <c r="AV173" s="13" t="s">
        <v>93</v>
      </c>
      <c r="AW173" s="13" t="s">
        <v>37</v>
      </c>
      <c r="AX173" s="13" t="s">
        <v>91</v>
      </c>
      <c r="AY173" s="226" t="s">
        <v>138</v>
      </c>
    </row>
    <row r="174" spans="1:65" s="2" customFormat="1" ht="16.5" customHeight="1">
      <c r="A174" s="33"/>
      <c r="B174" s="34"/>
      <c r="C174" s="202" t="s">
        <v>235</v>
      </c>
      <c r="D174" s="202" t="s">
        <v>140</v>
      </c>
      <c r="E174" s="203" t="s">
        <v>236</v>
      </c>
      <c r="F174" s="204" t="s">
        <v>237</v>
      </c>
      <c r="G174" s="205" t="s">
        <v>178</v>
      </c>
      <c r="H174" s="206">
        <v>21.835999999999999</v>
      </c>
      <c r="I174" s="207"/>
      <c r="J174" s="208">
        <f>ROUND(I174*H174,2)</f>
        <v>0</v>
      </c>
      <c r="K174" s="204" t="s">
        <v>144</v>
      </c>
      <c r="L174" s="38"/>
      <c r="M174" s="209" t="s">
        <v>1</v>
      </c>
      <c r="N174" s="210" t="s">
        <v>48</v>
      </c>
      <c r="O174" s="70"/>
      <c r="P174" s="211">
        <f>O174*H174</f>
        <v>0</v>
      </c>
      <c r="Q174" s="211">
        <v>4.1739999999999999E-2</v>
      </c>
      <c r="R174" s="211">
        <f>Q174*H174</f>
        <v>0.91143463999999996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145</v>
      </c>
      <c r="AT174" s="213" t="s">
        <v>140</v>
      </c>
      <c r="AU174" s="213" t="s">
        <v>93</v>
      </c>
      <c r="AY174" s="16" t="s">
        <v>138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91</v>
      </c>
      <c r="BK174" s="214">
        <f>ROUND(I174*H174,2)</f>
        <v>0</v>
      </c>
      <c r="BL174" s="16" t="s">
        <v>145</v>
      </c>
      <c r="BM174" s="213" t="s">
        <v>238</v>
      </c>
    </row>
    <row r="175" spans="1:65" s="13" customFormat="1">
      <c r="B175" s="215"/>
      <c r="C175" s="216"/>
      <c r="D175" s="217" t="s">
        <v>147</v>
      </c>
      <c r="E175" s="218" t="s">
        <v>1</v>
      </c>
      <c r="F175" s="219" t="s">
        <v>239</v>
      </c>
      <c r="G175" s="216"/>
      <c r="H175" s="220">
        <v>21.835999999999999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147</v>
      </c>
      <c r="AU175" s="226" t="s">
        <v>93</v>
      </c>
      <c r="AV175" s="13" t="s">
        <v>93</v>
      </c>
      <c r="AW175" s="13" t="s">
        <v>37</v>
      </c>
      <c r="AX175" s="13" t="s">
        <v>91</v>
      </c>
      <c r="AY175" s="226" t="s">
        <v>138</v>
      </c>
    </row>
    <row r="176" spans="1:65" s="2" customFormat="1" ht="16.5" customHeight="1">
      <c r="A176" s="33"/>
      <c r="B176" s="34"/>
      <c r="C176" s="202" t="s">
        <v>240</v>
      </c>
      <c r="D176" s="202" t="s">
        <v>140</v>
      </c>
      <c r="E176" s="203" t="s">
        <v>241</v>
      </c>
      <c r="F176" s="204" t="s">
        <v>242</v>
      </c>
      <c r="G176" s="205" t="s">
        <v>178</v>
      </c>
      <c r="H176" s="206">
        <v>21.835999999999999</v>
      </c>
      <c r="I176" s="207"/>
      <c r="J176" s="208">
        <f>ROUND(I176*H176,2)</f>
        <v>0</v>
      </c>
      <c r="K176" s="204" t="s">
        <v>144</v>
      </c>
      <c r="L176" s="38"/>
      <c r="M176" s="209" t="s">
        <v>1</v>
      </c>
      <c r="N176" s="210" t="s">
        <v>48</v>
      </c>
      <c r="O176" s="70"/>
      <c r="P176" s="211">
        <f>O176*H176</f>
        <v>0</v>
      </c>
      <c r="Q176" s="211">
        <v>2.0000000000000002E-5</v>
      </c>
      <c r="R176" s="211">
        <f>Q176*H176</f>
        <v>4.3671999999999998E-4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145</v>
      </c>
      <c r="AT176" s="213" t="s">
        <v>140</v>
      </c>
      <c r="AU176" s="213" t="s">
        <v>93</v>
      </c>
      <c r="AY176" s="16" t="s">
        <v>138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91</v>
      </c>
      <c r="BK176" s="214">
        <f>ROUND(I176*H176,2)</f>
        <v>0</v>
      </c>
      <c r="BL176" s="16" t="s">
        <v>145</v>
      </c>
      <c r="BM176" s="213" t="s">
        <v>243</v>
      </c>
    </row>
    <row r="177" spans="1:65" s="13" customFormat="1">
      <c r="B177" s="215"/>
      <c r="C177" s="216"/>
      <c r="D177" s="217" t="s">
        <v>147</v>
      </c>
      <c r="E177" s="218" t="s">
        <v>1</v>
      </c>
      <c r="F177" s="219" t="s">
        <v>239</v>
      </c>
      <c r="G177" s="216"/>
      <c r="H177" s="220">
        <v>21.835999999999999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147</v>
      </c>
      <c r="AU177" s="226" t="s">
        <v>93</v>
      </c>
      <c r="AV177" s="13" t="s">
        <v>93</v>
      </c>
      <c r="AW177" s="13" t="s">
        <v>37</v>
      </c>
      <c r="AX177" s="13" t="s">
        <v>91</v>
      </c>
      <c r="AY177" s="226" t="s">
        <v>138</v>
      </c>
    </row>
    <row r="178" spans="1:65" s="2" customFormat="1" ht="21.75" customHeight="1">
      <c r="A178" s="33"/>
      <c r="B178" s="34"/>
      <c r="C178" s="202" t="s">
        <v>158</v>
      </c>
      <c r="D178" s="202" t="s">
        <v>140</v>
      </c>
      <c r="E178" s="203" t="s">
        <v>244</v>
      </c>
      <c r="F178" s="204" t="s">
        <v>245</v>
      </c>
      <c r="G178" s="205" t="s">
        <v>204</v>
      </c>
      <c r="H178" s="206">
        <v>0.39300000000000002</v>
      </c>
      <c r="I178" s="207"/>
      <c r="J178" s="208">
        <f>ROUND(I178*H178,2)</f>
        <v>0</v>
      </c>
      <c r="K178" s="204" t="s">
        <v>144</v>
      </c>
      <c r="L178" s="38"/>
      <c r="M178" s="209" t="s">
        <v>1</v>
      </c>
      <c r="N178" s="210" t="s">
        <v>48</v>
      </c>
      <c r="O178" s="70"/>
      <c r="P178" s="211">
        <f>O178*H178</f>
        <v>0</v>
      </c>
      <c r="Q178" s="211">
        <v>1.04877</v>
      </c>
      <c r="R178" s="211">
        <f>Q178*H178</f>
        <v>0.41216660999999999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145</v>
      </c>
      <c r="AT178" s="213" t="s">
        <v>140</v>
      </c>
      <c r="AU178" s="213" t="s">
        <v>93</v>
      </c>
      <c r="AY178" s="16" t="s">
        <v>138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91</v>
      </c>
      <c r="BK178" s="214">
        <f>ROUND(I178*H178,2)</f>
        <v>0</v>
      </c>
      <c r="BL178" s="16" t="s">
        <v>145</v>
      </c>
      <c r="BM178" s="213" t="s">
        <v>246</v>
      </c>
    </row>
    <row r="179" spans="1:65" s="13" customFormat="1">
      <c r="B179" s="215"/>
      <c r="C179" s="216"/>
      <c r="D179" s="217" t="s">
        <v>147</v>
      </c>
      <c r="E179" s="218" t="s">
        <v>1</v>
      </c>
      <c r="F179" s="219" t="s">
        <v>247</v>
      </c>
      <c r="G179" s="216"/>
      <c r="H179" s="220">
        <v>0.39300000000000002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147</v>
      </c>
      <c r="AU179" s="226" t="s">
        <v>93</v>
      </c>
      <c r="AV179" s="13" t="s">
        <v>93</v>
      </c>
      <c r="AW179" s="13" t="s">
        <v>37</v>
      </c>
      <c r="AX179" s="13" t="s">
        <v>91</v>
      </c>
      <c r="AY179" s="226" t="s">
        <v>138</v>
      </c>
    </row>
    <row r="180" spans="1:65" s="2" customFormat="1" ht="33" customHeight="1">
      <c r="A180" s="33"/>
      <c r="B180" s="34"/>
      <c r="C180" s="202" t="s">
        <v>7</v>
      </c>
      <c r="D180" s="202" t="s">
        <v>140</v>
      </c>
      <c r="E180" s="203" t="s">
        <v>248</v>
      </c>
      <c r="F180" s="204" t="s">
        <v>249</v>
      </c>
      <c r="G180" s="205" t="s">
        <v>250</v>
      </c>
      <c r="H180" s="206">
        <v>8</v>
      </c>
      <c r="I180" s="207"/>
      <c r="J180" s="208">
        <f>ROUND(I180*H180,2)</f>
        <v>0</v>
      </c>
      <c r="K180" s="204" t="s">
        <v>144</v>
      </c>
      <c r="L180" s="38"/>
      <c r="M180" s="209" t="s">
        <v>1</v>
      </c>
      <c r="N180" s="210" t="s">
        <v>48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145</v>
      </c>
      <c r="AT180" s="213" t="s">
        <v>140</v>
      </c>
      <c r="AU180" s="213" t="s">
        <v>93</v>
      </c>
      <c r="AY180" s="16" t="s">
        <v>138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91</v>
      </c>
      <c r="BK180" s="214">
        <f>ROUND(I180*H180,2)</f>
        <v>0</v>
      </c>
      <c r="BL180" s="16" t="s">
        <v>145</v>
      </c>
      <c r="BM180" s="213" t="s">
        <v>251</v>
      </c>
    </row>
    <row r="181" spans="1:65" s="13" customFormat="1">
      <c r="B181" s="215"/>
      <c r="C181" s="216"/>
      <c r="D181" s="217" t="s">
        <v>147</v>
      </c>
      <c r="E181" s="218" t="s">
        <v>1</v>
      </c>
      <c r="F181" s="219" t="s">
        <v>252</v>
      </c>
      <c r="G181" s="216"/>
      <c r="H181" s="220">
        <v>8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147</v>
      </c>
      <c r="AU181" s="226" t="s">
        <v>93</v>
      </c>
      <c r="AV181" s="13" t="s">
        <v>93</v>
      </c>
      <c r="AW181" s="13" t="s">
        <v>37</v>
      </c>
      <c r="AX181" s="13" t="s">
        <v>91</v>
      </c>
      <c r="AY181" s="226" t="s">
        <v>138</v>
      </c>
    </row>
    <row r="182" spans="1:65" s="2" customFormat="1" ht="16.5" customHeight="1">
      <c r="A182" s="33"/>
      <c r="B182" s="34"/>
      <c r="C182" s="238" t="s">
        <v>253</v>
      </c>
      <c r="D182" s="238" t="s">
        <v>223</v>
      </c>
      <c r="E182" s="239" t="s">
        <v>254</v>
      </c>
      <c r="F182" s="240" t="s">
        <v>255</v>
      </c>
      <c r="G182" s="241" t="s">
        <v>143</v>
      </c>
      <c r="H182" s="242">
        <v>31.875</v>
      </c>
      <c r="I182" s="243"/>
      <c r="J182" s="244">
        <f>ROUND(I182*H182,2)</f>
        <v>0</v>
      </c>
      <c r="K182" s="240" t="s">
        <v>1</v>
      </c>
      <c r="L182" s="245"/>
      <c r="M182" s="246" t="s">
        <v>1</v>
      </c>
      <c r="N182" s="247" t="s">
        <v>48</v>
      </c>
      <c r="O182" s="70"/>
      <c r="P182" s="211">
        <f>O182*H182</f>
        <v>0</v>
      </c>
      <c r="Q182" s="211">
        <v>2.5</v>
      </c>
      <c r="R182" s="211">
        <f>Q182*H182</f>
        <v>79.6875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181</v>
      </c>
      <c r="AT182" s="213" t="s">
        <v>223</v>
      </c>
      <c r="AU182" s="213" t="s">
        <v>93</v>
      </c>
      <c r="AY182" s="16" t="s">
        <v>138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91</v>
      </c>
      <c r="BK182" s="214">
        <f>ROUND(I182*H182,2)</f>
        <v>0</v>
      </c>
      <c r="BL182" s="16" t="s">
        <v>145</v>
      </c>
      <c r="BM182" s="213" t="s">
        <v>256</v>
      </c>
    </row>
    <row r="183" spans="1:65" s="13" customFormat="1" ht="45">
      <c r="B183" s="215"/>
      <c r="C183" s="216"/>
      <c r="D183" s="217" t="s">
        <v>147</v>
      </c>
      <c r="E183" s="218" t="s">
        <v>1</v>
      </c>
      <c r="F183" s="219" t="s">
        <v>257</v>
      </c>
      <c r="G183" s="216"/>
      <c r="H183" s="220">
        <v>31.875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147</v>
      </c>
      <c r="AU183" s="226" t="s">
        <v>93</v>
      </c>
      <c r="AV183" s="13" t="s">
        <v>93</v>
      </c>
      <c r="AW183" s="13" t="s">
        <v>37</v>
      </c>
      <c r="AX183" s="13" t="s">
        <v>91</v>
      </c>
      <c r="AY183" s="226" t="s">
        <v>138</v>
      </c>
    </row>
    <row r="184" spans="1:65" s="2" customFormat="1" ht="21.75" customHeight="1">
      <c r="A184" s="33"/>
      <c r="B184" s="34"/>
      <c r="C184" s="202" t="s">
        <v>258</v>
      </c>
      <c r="D184" s="202" t="s">
        <v>140</v>
      </c>
      <c r="E184" s="203" t="s">
        <v>259</v>
      </c>
      <c r="F184" s="204" t="s">
        <v>260</v>
      </c>
      <c r="G184" s="205" t="s">
        <v>156</v>
      </c>
      <c r="H184" s="206">
        <v>6</v>
      </c>
      <c r="I184" s="207"/>
      <c r="J184" s="208">
        <f>ROUND(I184*H184,2)</f>
        <v>0</v>
      </c>
      <c r="K184" s="204" t="s">
        <v>226</v>
      </c>
      <c r="L184" s="38"/>
      <c r="M184" s="209" t="s">
        <v>1</v>
      </c>
      <c r="N184" s="210" t="s">
        <v>48</v>
      </c>
      <c r="O184" s="70"/>
      <c r="P184" s="211">
        <f>O184*H184</f>
        <v>0</v>
      </c>
      <c r="Q184" s="211">
        <v>1.33E-3</v>
      </c>
      <c r="R184" s="211">
        <f>Q184*H184</f>
        <v>7.980000000000001E-3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145</v>
      </c>
      <c r="AT184" s="213" t="s">
        <v>140</v>
      </c>
      <c r="AU184" s="213" t="s">
        <v>93</v>
      </c>
      <c r="AY184" s="16" t="s">
        <v>138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91</v>
      </c>
      <c r="BK184" s="214">
        <f>ROUND(I184*H184,2)</f>
        <v>0</v>
      </c>
      <c r="BL184" s="16" t="s">
        <v>145</v>
      </c>
      <c r="BM184" s="213" t="s">
        <v>261</v>
      </c>
    </row>
    <row r="185" spans="1:65" s="13" customFormat="1" ht="22.5">
      <c r="B185" s="215"/>
      <c r="C185" s="216"/>
      <c r="D185" s="217" t="s">
        <v>147</v>
      </c>
      <c r="E185" s="218" t="s">
        <v>1</v>
      </c>
      <c r="F185" s="219" t="s">
        <v>262</v>
      </c>
      <c r="G185" s="216"/>
      <c r="H185" s="220">
        <v>6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147</v>
      </c>
      <c r="AU185" s="226" t="s">
        <v>93</v>
      </c>
      <c r="AV185" s="13" t="s">
        <v>93</v>
      </c>
      <c r="AW185" s="13" t="s">
        <v>37</v>
      </c>
      <c r="AX185" s="13" t="s">
        <v>91</v>
      </c>
      <c r="AY185" s="226" t="s">
        <v>138</v>
      </c>
    </row>
    <row r="186" spans="1:65" s="2" customFormat="1" ht="16.5" customHeight="1">
      <c r="A186" s="33"/>
      <c r="B186" s="34"/>
      <c r="C186" s="238" t="s">
        <v>263</v>
      </c>
      <c r="D186" s="238" t="s">
        <v>223</v>
      </c>
      <c r="E186" s="239" t="s">
        <v>264</v>
      </c>
      <c r="F186" s="240" t="s">
        <v>265</v>
      </c>
      <c r="G186" s="241" t="s">
        <v>204</v>
      </c>
      <c r="H186" s="242">
        <v>0.17799999999999999</v>
      </c>
      <c r="I186" s="243"/>
      <c r="J186" s="244">
        <f>ROUND(I186*H186,2)</f>
        <v>0</v>
      </c>
      <c r="K186" s="240" t="s">
        <v>144</v>
      </c>
      <c r="L186" s="245"/>
      <c r="M186" s="246" t="s">
        <v>1</v>
      </c>
      <c r="N186" s="247" t="s">
        <v>48</v>
      </c>
      <c r="O186" s="70"/>
      <c r="P186" s="211">
        <f>O186*H186</f>
        <v>0</v>
      </c>
      <c r="Q186" s="211">
        <v>1</v>
      </c>
      <c r="R186" s="211">
        <f>Q186*H186</f>
        <v>0.17799999999999999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181</v>
      </c>
      <c r="AT186" s="213" t="s">
        <v>223</v>
      </c>
      <c r="AU186" s="213" t="s">
        <v>93</v>
      </c>
      <c r="AY186" s="16" t="s">
        <v>138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91</v>
      </c>
      <c r="BK186" s="214">
        <f>ROUND(I186*H186,2)</f>
        <v>0</v>
      </c>
      <c r="BL186" s="16" t="s">
        <v>145</v>
      </c>
      <c r="BM186" s="213" t="s">
        <v>266</v>
      </c>
    </row>
    <row r="187" spans="1:65" s="13" customFormat="1" ht="22.5">
      <c r="B187" s="215"/>
      <c r="C187" s="216"/>
      <c r="D187" s="217" t="s">
        <v>147</v>
      </c>
      <c r="E187" s="218" t="s">
        <v>1</v>
      </c>
      <c r="F187" s="219" t="s">
        <v>267</v>
      </c>
      <c r="G187" s="216"/>
      <c r="H187" s="220">
        <v>0.17799999999999999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147</v>
      </c>
      <c r="AU187" s="226" t="s">
        <v>93</v>
      </c>
      <c r="AV187" s="13" t="s">
        <v>93</v>
      </c>
      <c r="AW187" s="13" t="s">
        <v>37</v>
      </c>
      <c r="AX187" s="13" t="s">
        <v>91</v>
      </c>
      <c r="AY187" s="226" t="s">
        <v>138</v>
      </c>
    </row>
    <row r="188" spans="1:65" s="2" customFormat="1" ht="44.25" customHeight="1">
      <c r="A188" s="33"/>
      <c r="B188" s="34"/>
      <c r="C188" s="202" t="s">
        <v>268</v>
      </c>
      <c r="D188" s="202" t="s">
        <v>140</v>
      </c>
      <c r="E188" s="203" t="s">
        <v>269</v>
      </c>
      <c r="F188" s="204" t="s">
        <v>270</v>
      </c>
      <c r="G188" s="205" t="s">
        <v>143</v>
      </c>
      <c r="H188" s="206">
        <v>5</v>
      </c>
      <c r="I188" s="207"/>
      <c r="J188" s="208">
        <f>ROUND(I188*H188,2)</f>
        <v>0</v>
      </c>
      <c r="K188" s="204" t="s">
        <v>226</v>
      </c>
      <c r="L188" s="38"/>
      <c r="M188" s="209" t="s">
        <v>1</v>
      </c>
      <c r="N188" s="210" t="s">
        <v>48</v>
      </c>
      <c r="O188" s="70"/>
      <c r="P188" s="211">
        <f>O188*H188</f>
        <v>0</v>
      </c>
      <c r="Q188" s="211">
        <v>2.8832599999999999</v>
      </c>
      <c r="R188" s="211">
        <f>Q188*H188</f>
        <v>14.4163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145</v>
      </c>
      <c r="AT188" s="213" t="s">
        <v>140</v>
      </c>
      <c r="AU188" s="213" t="s">
        <v>93</v>
      </c>
      <c r="AY188" s="16" t="s">
        <v>138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91</v>
      </c>
      <c r="BK188" s="214">
        <f>ROUND(I188*H188,2)</f>
        <v>0</v>
      </c>
      <c r="BL188" s="16" t="s">
        <v>145</v>
      </c>
      <c r="BM188" s="213" t="s">
        <v>271</v>
      </c>
    </row>
    <row r="189" spans="1:65" s="13" customFormat="1" ht="22.5">
      <c r="B189" s="215"/>
      <c r="C189" s="216"/>
      <c r="D189" s="217" t="s">
        <v>147</v>
      </c>
      <c r="E189" s="218" t="s">
        <v>1</v>
      </c>
      <c r="F189" s="219" t="s">
        <v>272</v>
      </c>
      <c r="G189" s="216"/>
      <c r="H189" s="220">
        <v>5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147</v>
      </c>
      <c r="AU189" s="226" t="s">
        <v>93</v>
      </c>
      <c r="AV189" s="13" t="s">
        <v>93</v>
      </c>
      <c r="AW189" s="13" t="s">
        <v>37</v>
      </c>
      <c r="AX189" s="13" t="s">
        <v>91</v>
      </c>
      <c r="AY189" s="226" t="s">
        <v>138</v>
      </c>
    </row>
    <row r="190" spans="1:65" s="2" customFormat="1" ht="33" customHeight="1">
      <c r="A190" s="33"/>
      <c r="B190" s="34"/>
      <c r="C190" s="202" t="s">
        <v>273</v>
      </c>
      <c r="D190" s="202" t="s">
        <v>140</v>
      </c>
      <c r="E190" s="203" t="s">
        <v>274</v>
      </c>
      <c r="F190" s="204" t="s">
        <v>275</v>
      </c>
      <c r="G190" s="205" t="s">
        <v>156</v>
      </c>
      <c r="H190" s="206">
        <v>5</v>
      </c>
      <c r="I190" s="207"/>
      <c r="J190" s="208">
        <f>ROUND(I190*H190,2)</f>
        <v>0</v>
      </c>
      <c r="K190" s="204" t="s">
        <v>144</v>
      </c>
      <c r="L190" s="38"/>
      <c r="M190" s="209" t="s">
        <v>1</v>
      </c>
      <c r="N190" s="210" t="s">
        <v>48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145</v>
      </c>
      <c r="AT190" s="213" t="s">
        <v>140</v>
      </c>
      <c r="AU190" s="213" t="s">
        <v>93</v>
      </c>
      <c r="AY190" s="16" t="s">
        <v>138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91</v>
      </c>
      <c r="BK190" s="214">
        <f>ROUND(I190*H190,2)</f>
        <v>0</v>
      </c>
      <c r="BL190" s="16" t="s">
        <v>145</v>
      </c>
      <c r="BM190" s="213" t="s">
        <v>276</v>
      </c>
    </row>
    <row r="191" spans="1:65" s="13" customFormat="1">
      <c r="B191" s="215"/>
      <c r="C191" s="216"/>
      <c r="D191" s="217" t="s">
        <v>147</v>
      </c>
      <c r="E191" s="218" t="s">
        <v>1</v>
      </c>
      <c r="F191" s="219" t="s">
        <v>277</v>
      </c>
      <c r="G191" s="216"/>
      <c r="H191" s="220">
        <v>5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147</v>
      </c>
      <c r="AU191" s="226" t="s">
        <v>93</v>
      </c>
      <c r="AV191" s="13" t="s">
        <v>93</v>
      </c>
      <c r="AW191" s="13" t="s">
        <v>37</v>
      </c>
      <c r="AX191" s="13" t="s">
        <v>91</v>
      </c>
      <c r="AY191" s="226" t="s">
        <v>138</v>
      </c>
    </row>
    <row r="192" spans="1:65" s="12" customFormat="1" ht="22.9" customHeight="1">
      <c r="B192" s="186"/>
      <c r="C192" s="187"/>
      <c r="D192" s="188" t="s">
        <v>82</v>
      </c>
      <c r="E192" s="200" t="s">
        <v>145</v>
      </c>
      <c r="F192" s="200" t="s">
        <v>278</v>
      </c>
      <c r="G192" s="187"/>
      <c r="H192" s="187"/>
      <c r="I192" s="190"/>
      <c r="J192" s="201">
        <f>BK192</f>
        <v>0</v>
      </c>
      <c r="K192" s="187"/>
      <c r="L192" s="192"/>
      <c r="M192" s="193"/>
      <c r="N192" s="194"/>
      <c r="O192" s="194"/>
      <c r="P192" s="195">
        <f>SUM(P193:P210)</f>
        <v>0</v>
      </c>
      <c r="Q192" s="194"/>
      <c r="R192" s="195">
        <f>SUM(R193:R210)</f>
        <v>451.06498618000006</v>
      </c>
      <c r="S192" s="194"/>
      <c r="T192" s="196">
        <f>SUM(T193:T210)</f>
        <v>0</v>
      </c>
      <c r="AR192" s="197" t="s">
        <v>91</v>
      </c>
      <c r="AT192" s="198" t="s">
        <v>82</v>
      </c>
      <c r="AU192" s="198" t="s">
        <v>91</v>
      </c>
      <c r="AY192" s="197" t="s">
        <v>138</v>
      </c>
      <c r="BK192" s="199">
        <f>SUM(BK193:BK210)</f>
        <v>0</v>
      </c>
    </row>
    <row r="193" spans="1:65" s="2" customFormat="1" ht="21.75" customHeight="1">
      <c r="A193" s="33"/>
      <c r="B193" s="34"/>
      <c r="C193" s="202" t="s">
        <v>279</v>
      </c>
      <c r="D193" s="202" t="s">
        <v>140</v>
      </c>
      <c r="E193" s="203" t="s">
        <v>280</v>
      </c>
      <c r="F193" s="204" t="s">
        <v>281</v>
      </c>
      <c r="G193" s="205" t="s">
        <v>204</v>
      </c>
      <c r="H193" s="206">
        <v>21</v>
      </c>
      <c r="I193" s="207"/>
      <c r="J193" s="208">
        <f>ROUND(I193*H193,2)</f>
        <v>0</v>
      </c>
      <c r="K193" s="204" t="s">
        <v>226</v>
      </c>
      <c r="L193" s="38"/>
      <c r="M193" s="209" t="s">
        <v>1</v>
      </c>
      <c r="N193" s="210" t="s">
        <v>48</v>
      </c>
      <c r="O193" s="70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145</v>
      </c>
      <c r="AT193" s="213" t="s">
        <v>140</v>
      </c>
      <c r="AU193" s="213" t="s">
        <v>93</v>
      </c>
      <c r="AY193" s="16" t="s">
        <v>138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91</v>
      </c>
      <c r="BK193" s="214">
        <f>ROUND(I193*H193,2)</f>
        <v>0</v>
      </c>
      <c r="BL193" s="16" t="s">
        <v>145</v>
      </c>
      <c r="BM193" s="213" t="s">
        <v>282</v>
      </c>
    </row>
    <row r="194" spans="1:65" s="13" customFormat="1" ht="22.5">
      <c r="B194" s="215"/>
      <c r="C194" s="216"/>
      <c r="D194" s="217" t="s">
        <v>147</v>
      </c>
      <c r="E194" s="218" t="s">
        <v>1</v>
      </c>
      <c r="F194" s="219" t="s">
        <v>283</v>
      </c>
      <c r="G194" s="216"/>
      <c r="H194" s="220">
        <v>21</v>
      </c>
      <c r="I194" s="221"/>
      <c r="J194" s="216"/>
      <c r="K194" s="216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147</v>
      </c>
      <c r="AU194" s="226" t="s">
        <v>93</v>
      </c>
      <c r="AV194" s="13" t="s">
        <v>93</v>
      </c>
      <c r="AW194" s="13" t="s">
        <v>37</v>
      </c>
      <c r="AX194" s="13" t="s">
        <v>91</v>
      </c>
      <c r="AY194" s="226" t="s">
        <v>138</v>
      </c>
    </row>
    <row r="195" spans="1:65" s="2" customFormat="1" ht="21.75" customHeight="1">
      <c r="A195" s="33"/>
      <c r="B195" s="34"/>
      <c r="C195" s="202" t="s">
        <v>284</v>
      </c>
      <c r="D195" s="202" t="s">
        <v>140</v>
      </c>
      <c r="E195" s="203" t="s">
        <v>285</v>
      </c>
      <c r="F195" s="204" t="s">
        <v>286</v>
      </c>
      <c r="G195" s="205" t="s">
        <v>204</v>
      </c>
      <c r="H195" s="206">
        <v>18</v>
      </c>
      <c r="I195" s="207"/>
      <c r="J195" s="208">
        <f>ROUND(I195*H195,2)</f>
        <v>0</v>
      </c>
      <c r="K195" s="204" t="s">
        <v>226</v>
      </c>
      <c r="L195" s="38"/>
      <c r="M195" s="209" t="s">
        <v>1</v>
      </c>
      <c r="N195" s="210" t="s">
        <v>48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145</v>
      </c>
      <c r="AT195" s="213" t="s">
        <v>140</v>
      </c>
      <c r="AU195" s="213" t="s">
        <v>93</v>
      </c>
      <c r="AY195" s="16" t="s">
        <v>138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91</v>
      </c>
      <c r="BK195" s="214">
        <f>ROUND(I195*H195,2)</f>
        <v>0</v>
      </c>
      <c r="BL195" s="16" t="s">
        <v>145</v>
      </c>
      <c r="BM195" s="213" t="s">
        <v>287</v>
      </c>
    </row>
    <row r="196" spans="1:65" s="13" customFormat="1">
      <c r="B196" s="215"/>
      <c r="C196" s="216"/>
      <c r="D196" s="217" t="s">
        <v>147</v>
      </c>
      <c r="E196" s="218" t="s">
        <v>1</v>
      </c>
      <c r="F196" s="219" t="s">
        <v>288</v>
      </c>
      <c r="G196" s="216"/>
      <c r="H196" s="220">
        <v>18</v>
      </c>
      <c r="I196" s="221"/>
      <c r="J196" s="216"/>
      <c r="K196" s="216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147</v>
      </c>
      <c r="AU196" s="226" t="s">
        <v>93</v>
      </c>
      <c r="AV196" s="13" t="s">
        <v>93</v>
      </c>
      <c r="AW196" s="13" t="s">
        <v>37</v>
      </c>
      <c r="AX196" s="13" t="s">
        <v>91</v>
      </c>
      <c r="AY196" s="226" t="s">
        <v>138</v>
      </c>
    </row>
    <row r="197" spans="1:65" s="2" customFormat="1" ht="33" customHeight="1">
      <c r="A197" s="33"/>
      <c r="B197" s="34"/>
      <c r="C197" s="202" t="s">
        <v>289</v>
      </c>
      <c r="D197" s="202" t="s">
        <v>140</v>
      </c>
      <c r="E197" s="203" t="s">
        <v>290</v>
      </c>
      <c r="F197" s="204" t="s">
        <v>291</v>
      </c>
      <c r="G197" s="205" t="s">
        <v>204</v>
      </c>
      <c r="H197" s="206">
        <v>18</v>
      </c>
      <c r="I197" s="207"/>
      <c r="J197" s="208">
        <f>ROUND(I197*H197,2)</f>
        <v>0</v>
      </c>
      <c r="K197" s="204" t="s">
        <v>226</v>
      </c>
      <c r="L197" s="38"/>
      <c r="M197" s="209" t="s">
        <v>1</v>
      </c>
      <c r="N197" s="210" t="s">
        <v>48</v>
      </c>
      <c r="O197" s="70"/>
      <c r="P197" s="211">
        <f>O197*H197</f>
        <v>0</v>
      </c>
      <c r="Q197" s="211">
        <v>1</v>
      </c>
      <c r="R197" s="211">
        <f>Q197*H197</f>
        <v>18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145</v>
      </c>
      <c r="AT197" s="213" t="s">
        <v>140</v>
      </c>
      <c r="AU197" s="213" t="s">
        <v>93</v>
      </c>
      <c r="AY197" s="16" t="s">
        <v>138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91</v>
      </c>
      <c r="BK197" s="214">
        <f>ROUND(I197*H197,2)</f>
        <v>0</v>
      </c>
      <c r="BL197" s="16" t="s">
        <v>145</v>
      </c>
      <c r="BM197" s="213" t="s">
        <v>292</v>
      </c>
    </row>
    <row r="198" spans="1:65" s="13" customFormat="1">
      <c r="B198" s="215"/>
      <c r="C198" s="216"/>
      <c r="D198" s="217" t="s">
        <v>147</v>
      </c>
      <c r="E198" s="218" t="s">
        <v>1</v>
      </c>
      <c r="F198" s="219" t="s">
        <v>288</v>
      </c>
      <c r="G198" s="216"/>
      <c r="H198" s="220">
        <v>18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147</v>
      </c>
      <c r="AU198" s="226" t="s">
        <v>93</v>
      </c>
      <c r="AV198" s="13" t="s">
        <v>93</v>
      </c>
      <c r="AW198" s="13" t="s">
        <v>37</v>
      </c>
      <c r="AX198" s="13" t="s">
        <v>91</v>
      </c>
      <c r="AY198" s="226" t="s">
        <v>138</v>
      </c>
    </row>
    <row r="199" spans="1:65" s="2" customFormat="1" ht="21.75" customHeight="1">
      <c r="A199" s="33"/>
      <c r="B199" s="34"/>
      <c r="C199" s="202" t="s">
        <v>293</v>
      </c>
      <c r="D199" s="202" t="s">
        <v>140</v>
      </c>
      <c r="E199" s="203" t="s">
        <v>294</v>
      </c>
      <c r="F199" s="204" t="s">
        <v>295</v>
      </c>
      <c r="G199" s="205" t="s">
        <v>143</v>
      </c>
      <c r="H199" s="206">
        <v>5.1059999999999999</v>
      </c>
      <c r="I199" s="207"/>
      <c r="J199" s="208">
        <f>ROUND(I199*H199,2)</f>
        <v>0</v>
      </c>
      <c r="K199" s="204" t="s">
        <v>144</v>
      </c>
      <c r="L199" s="38"/>
      <c r="M199" s="209" t="s">
        <v>1</v>
      </c>
      <c r="N199" s="210" t="s">
        <v>48</v>
      </c>
      <c r="O199" s="70"/>
      <c r="P199" s="211">
        <f>O199*H199</f>
        <v>0</v>
      </c>
      <c r="Q199" s="211">
        <v>2.28268</v>
      </c>
      <c r="R199" s="211">
        <f>Q199*H199</f>
        <v>11.65536408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145</v>
      </c>
      <c r="AT199" s="213" t="s">
        <v>140</v>
      </c>
      <c r="AU199" s="213" t="s">
        <v>93</v>
      </c>
      <c r="AY199" s="16" t="s">
        <v>138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91</v>
      </c>
      <c r="BK199" s="214">
        <f>ROUND(I199*H199,2)</f>
        <v>0</v>
      </c>
      <c r="BL199" s="16" t="s">
        <v>145</v>
      </c>
      <c r="BM199" s="213" t="s">
        <v>296</v>
      </c>
    </row>
    <row r="200" spans="1:65" s="13" customFormat="1">
      <c r="B200" s="215"/>
      <c r="C200" s="216"/>
      <c r="D200" s="217" t="s">
        <v>147</v>
      </c>
      <c r="E200" s="218" t="s">
        <v>1</v>
      </c>
      <c r="F200" s="219" t="s">
        <v>297</v>
      </c>
      <c r="G200" s="216"/>
      <c r="H200" s="220">
        <v>5.1059999999999999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147</v>
      </c>
      <c r="AU200" s="226" t="s">
        <v>93</v>
      </c>
      <c r="AV200" s="13" t="s">
        <v>93</v>
      </c>
      <c r="AW200" s="13" t="s">
        <v>37</v>
      </c>
      <c r="AX200" s="13" t="s">
        <v>91</v>
      </c>
      <c r="AY200" s="226" t="s">
        <v>138</v>
      </c>
    </row>
    <row r="201" spans="1:65" s="2" customFormat="1" ht="21.75" customHeight="1">
      <c r="A201" s="33"/>
      <c r="B201" s="34"/>
      <c r="C201" s="202" t="s">
        <v>298</v>
      </c>
      <c r="D201" s="202" t="s">
        <v>140</v>
      </c>
      <c r="E201" s="203" t="s">
        <v>299</v>
      </c>
      <c r="F201" s="204" t="s">
        <v>300</v>
      </c>
      <c r="G201" s="205" t="s">
        <v>204</v>
      </c>
      <c r="H201" s="206">
        <v>0.17</v>
      </c>
      <c r="I201" s="207"/>
      <c r="J201" s="208">
        <f>ROUND(I201*H201,2)</f>
        <v>0</v>
      </c>
      <c r="K201" s="204" t="s">
        <v>301</v>
      </c>
      <c r="L201" s="38"/>
      <c r="M201" s="209" t="s">
        <v>1</v>
      </c>
      <c r="N201" s="210" t="s">
        <v>48</v>
      </c>
      <c r="O201" s="70"/>
      <c r="P201" s="211">
        <f>O201*H201</f>
        <v>0</v>
      </c>
      <c r="Q201" s="211">
        <v>1.06277</v>
      </c>
      <c r="R201" s="211">
        <f>Q201*H201</f>
        <v>0.18067090000000002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145</v>
      </c>
      <c r="AT201" s="213" t="s">
        <v>140</v>
      </c>
      <c r="AU201" s="213" t="s">
        <v>93</v>
      </c>
      <c r="AY201" s="16" t="s">
        <v>138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91</v>
      </c>
      <c r="BK201" s="214">
        <f>ROUND(I201*H201,2)</f>
        <v>0</v>
      </c>
      <c r="BL201" s="16" t="s">
        <v>145</v>
      </c>
      <c r="BM201" s="213" t="s">
        <v>302</v>
      </c>
    </row>
    <row r="202" spans="1:65" s="13" customFormat="1" ht="22.5">
      <c r="B202" s="215"/>
      <c r="C202" s="216"/>
      <c r="D202" s="217" t="s">
        <v>147</v>
      </c>
      <c r="E202" s="218" t="s">
        <v>1</v>
      </c>
      <c r="F202" s="219" t="s">
        <v>303</v>
      </c>
      <c r="G202" s="216"/>
      <c r="H202" s="220">
        <v>0.17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147</v>
      </c>
      <c r="AU202" s="226" t="s">
        <v>93</v>
      </c>
      <c r="AV202" s="13" t="s">
        <v>93</v>
      </c>
      <c r="AW202" s="13" t="s">
        <v>37</v>
      </c>
      <c r="AX202" s="13" t="s">
        <v>91</v>
      </c>
      <c r="AY202" s="226" t="s">
        <v>138</v>
      </c>
    </row>
    <row r="203" spans="1:65" s="2" customFormat="1" ht="21.75" customHeight="1">
      <c r="A203" s="33"/>
      <c r="B203" s="34"/>
      <c r="C203" s="202" t="s">
        <v>304</v>
      </c>
      <c r="D203" s="202" t="s">
        <v>140</v>
      </c>
      <c r="E203" s="203" t="s">
        <v>305</v>
      </c>
      <c r="F203" s="204" t="s">
        <v>306</v>
      </c>
      <c r="G203" s="205" t="s">
        <v>143</v>
      </c>
      <c r="H203" s="206">
        <v>151.19999999999999</v>
      </c>
      <c r="I203" s="207"/>
      <c r="J203" s="208">
        <f>ROUND(I203*H203,2)</f>
        <v>0</v>
      </c>
      <c r="K203" s="204" t="s">
        <v>144</v>
      </c>
      <c r="L203" s="38"/>
      <c r="M203" s="209" t="s">
        <v>1</v>
      </c>
      <c r="N203" s="210" t="s">
        <v>48</v>
      </c>
      <c r="O203" s="70"/>
      <c r="P203" s="211">
        <f>O203*H203</f>
        <v>0</v>
      </c>
      <c r="Q203" s="211">
        <v>2.4500000000000002</v>
      </c>
      <c r="R203" s="211">
        <f>Q203*H203</f>
        <v>370.44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145</v>
      </c>
      <c r="AT203" s="213" t="s">
        <v>140</v>
      </c>
      <c r="AU203" s="213" t="s">
        <v>93</v>
      </c>
      <c r="AY203" s="16" t="s">
        <v>138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91</v>
      </c>
      <c r="BK203" s="214">
        <f>ROUND(I203*H203,2)</f>
        <v>0</v>
      </c>
      <c r="BL203" s="16" t="s">
        <v>145</v>
      </c>
      <c r="BM203" s="213" t="s">
        <v>307</v>
      </c>
    </row>
    <row r="204" spans="1:65" s="13" customFormat="1">
      <c r="B204" s="215"/>
      <c r="C204" s="216"/>
      <c r="D204" s="217" t="s">
        <v>147</v>
      </c>
      <c r="E204" s="218" t="s">
        <v>1</v>
      </c>
      <c r="F204" s="219" t="s">
        <v>162</v>
      </c>
      <c r="G204" s="216"/>
      <c r="H204" s="220">
        <v>151.19999999999999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147</v>
      </c>
      <c r="AU204" s="226" t="s">
        <v>93</v>
      </c>
      <c r="AV204" s="13" t="s">
        <v>93</v>
      </c>
      <c r="AW204" s="13" t="s">
        <v>37</v>
      </c>
      <c r="AX204" s="13" t="s">
        <v>91</v>
      </c>
      <c r="AY204" s="226" t="s">
        <v>138</v>
      </c>
    </row>
    <row r="205" spans="1:65" s="2" customFormat="1" ht="44.25" customHeight="1">
      <c r="A205" s="33"/>
      <c r="B205" s="34"/>
      <c r="C205" s="202" t="s">
        <v>308</v>
      </c>
      <c r="D205" s="202" t="s">
        <v>140</v>
      </c>
      <c r="E205" s="203" t="s">
        <v>309</v>
      </c>
      <c r="F205" s="204" t="s">
        <v>310</v>
      </c>
      <c r="G205" s="205" t="s">
        <v>178</v>
      </c>
      <c r="H205" s="206">
        <v>77.400000000000006</v>
      </c>
      <c r="I205" s="207"/>
      <c r="J205" s="208">
        <f>ROUND(I205*H205,2)</f>
        <v>0</v>
      </c>
      <c r="K205" s="204" t="s">
        <v>144</v>
      </c>
      <c r="L205" s="38"/>
      <c r="M205" s="209" t="s">
        <v>1</v>
      </c>
      <c r="N205" s="210" t="s">
        <v>48</v>
      </c>
      <c r="O205" s="70"/>
      <c r="P205" s="211">
        <f>O205*H205</f>
        <v>0</v>
      </c>
      <c r="Q205" s="211">
        <v>0.40242</v>
      </c>
      <c r="R205" s="211">
        <f>Q205*H205</f>
        <v>31.147308000000002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145</v>
      </c>
      <c r="AT205" s="213" t="s">
        <v>140</v>
      </c>
      <c r="AU205" s="213" t="s">
        <v>93</v>
      </c>
      <c r="AY205" s="16" t="s">
        <v>138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91</v>
      </c>
      <c r="BK205" s="214">
        <f>ROUND(I205*H205,2)</f>
        <v>0</v>
      </c>
      <c r="BL205" s="16" t="s">
        <v>145</v>
      </c>
      <c r="BM205" s="213" t="s">
        <v>311</v>
      </c>
    </row>
    <row r="206" spans="1:65" s="13" customFormat="1">
      <c r="B206" s="215"/>
      <c r="C206" s="216"/>
      <c r="D206" s="217" t="s">
        <v>147</v>
      </c>
      <c r="E206" s="218" t="s">
        <v>1</v>
      </c>
      <c r="F206" s="219" t="s">
        <v>312</v>
      </c>
      <c r="G206" s="216"/>
      <c r="H206" s="220">
        <v>77.400000000000006</v>
      </c>
      <c r="I206" s="221"/>
      <c r="J206" s="216"/>
      <c r="K206" s="216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147</v>
      </c>
      <c r="AU206" s="226" t="s">
        <v>93</v>
      </c>
      <c r="AV206" s="13" t="s">
        <v>93</v>
      </c>
      <c r="AW206" s="13" t="s">
        <v>37</v>
      </c>
      <c r="AX206" s="13" t="s">
        <v>91</v>
      </c>
      <c r="AY206" s="226" t="s">
        <v>138</v>
      </c>
    </row>
    <row r="207" spans="1:65" s="2" customFormat="1" ht="21.75" customHeight="1">
      <c r="A207" s="33"/>
      <c r="B207" s="34"/>
      <c r="C207" s="202" t="s">
        <v>313</v>
      </c>
      <c r="D207" s="202" t="s">
        <v>140</v>
      </c>
      <c r="E207" s="203" t="s">
        <v>314</v>
      </c>
      <c r="F207" s="204" t="s">
        <v>315</v>
      </c>
      <c r="G207" s="205" t="s">
        <v>178</v>
      </c>
      <c r="H207" s="206">
        <v>77.400000000000006</v>
      </c>
      <c r="I207" s="207"/>
      <c r="J207" s="208">
        <f>ROUND(I207*H207,2)</f>
        <v>0</v>
      </c>
      <c r="K207" s="204" t="s">
        <v>144</v>
      </c>
      <c r="L207" s="38"/>
      <c r="M207" s="209" t="s">
        <v>1</v>
      </c>
      <c r="N207" s="210" t="s">
        <v>48</v>
      </c>
      <c r="O207" s="70"/>
      <c r="P207" s="211">
        <f>O207*H207</f>
        <v>0</v>
      </c>
      <c r="Q207" s="211">
        <v>0.18729999999999999</v>
      </c>
      <c r="R207" s="211">
        <f>Q207*H207</f>
        <v>14.497020000000001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145</v>
      </c>
      <c r="AT207" s="213" t="s">
        <v>140</v>
      </c>
      <c r="AU207" s="213" t="s">
        <v>93</v>
      </c>
      <c r="AY207" s="16" t="s">
        <v>138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91</v>
      </c>
      <c r="BK207" s="214">
        <f>ROUND(I207*H207,2)</f>
        <v>0</v>
      </c>
      <c r="BL207" s="16" t="s">
        <v>145</v>
      </c>
      <c r="BM207" s="213" t="s">
        <v>316</v>
      </c>
    </row>
    <row r="208" spans="1:65" s="13" customFormat="1">
      <c r="B208" s="215"/>
      <c r="C208" s="216"/>
      <c r="D208" s="217" t="s">
        <v>147</v>
      </c>
      <c r="E208" s="218" t="s">
        <v>1</v>
      </c>
      <c r="F208" s="219" t="s">
        <v>312</v>
      </c>
      <c r="G208" s="216"/>
      <c r="H208" s="220">
        <v>77.400000000000006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147</v>
      </c>
      <c r="AU208" s="226" t="s">
        <v>93</v>
      </c>
      <c r="AV208" s="13" t="s">
        <v>93</v>
      </c>
      <c r="AW208" s="13" t="s">
        <v>37</v>
      </c>
      <c r="AX208" s="13" t="s">
        <v>91</v>
      </c>
      <c r="AY208" s="226" t="s">
        <v>138</v>
      </c>
    </row>
    <row r="209" spans="1:65" s="2" customFormat="1" ht="33" customHeight="1">
      <c r="A209" s="33"/>
      <c r="B209" s="34"/>
      <c r="C209" s="202" t="s">
        <v>317</v>
      </c>
      <c r="D209" s="202" t="s">
        <v>140</v>
      </c>
      <c r="E209" s="203" t="s">
        <v>318</v>
      </c>
      <c r="F209" s="204" t="s">
        <v>319</v>
      </c>
      <c r="G209" s="205" t="s">
        <v>143</v>
      </c>
      <c r="H209" s="206">
        <v>2.0640000000000001</v>
      </c>
      <c r="I209" s="207"/>
      <c r="J209" s="208">
        <f>ROUND(I209*H209,2)</f>
        <v>0</v>
      </c>
      <c r="K209" s="204" t="s">
        <v>144</v>
      </c>
      <c r="L209" s="38"/>
      <c r="M209" s="209" t="s">
        <v>1</v>
      </c>
      <c r="N209" s="210" t="s">
        <v>48</v>
      </c>
      <c r="O209" s="70"/>
      <c r="P209" s="211">
        <f>O209*H209</f>
        <v>0</v>
      </c>
      <c r="Q209" s="211">
        <v>2.49255</v>
      </c>
      <c r="R209" s="211">
        <f>Q209*H209</f>
        <v>5.1446231999999998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145</v>
      </c>
      <c r="AT209" s="213" t="s">
        <v>140</v>
      </c>
      <c r="AU209" s="213" t="s">
        <v>93</v>
      </c>
      <c r="AY209" s="16" t="s">
        <v>138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91</v>
      </c>
      <c r="BK209" s="214">
        <f>ROUND(I209*H209,2)</f>
        <v>0</v>
      </c>
      <c r="BL209" s="16" t="s">
        <v>145</v>
      </c>
      <c r="BM209" s="213" t="s">
        <v>320</v>
      </c>
    </row>
    <row r="210" spans="1:65" s="13" customFormat="1" ht="22.5">
      <c r="B210" s="215"/>
      <c r="C210" s="216"/>
      <c r="D210" s="217" t="s">
        <v>147</v>
      </c>
      <c r="E210" s="218" t="s">
        <v>1</v>
      </c>
      <c r="F210" s="219" t="s">
        <v>321</v>
      </c>
      <c r="G210" s="216"/>
      <c r="H210" s="220">
        <v>2.0640000000000001</v>
      </c>
      <c r="I210" s="221"/>
      <c r="J210" s="216"/>
      <c r="K210" s="216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147</v>
      </c>
      <c r="AU210" s="226" t="s">
        <v>93</v>
      </c>
      <c r="AV210" s="13" t="s">
        <v>93</v>
      </c>
      <c r="AW210" s="13" t="s">
        <v>37</v>
      </c>
      <c r="AX210" s="13" t="s">
        <v>91</v>
      </c>
      <c r="AY210" s="226" t="s">
        <v>138</v>
      </c>
    </row>
    <row r="211" spans="1:65" s="12" customFormat="1" ht="22.9" customHeight="1">
      <c r="B211" s="186"/>
      <c r="C211" s="187"/>
      <c r="D211" s="188" t="s">
        <v>82</v>
      </c>
      <c r="E211" s="200" t="s">
        <v>163</v>
      </c>
      <c r="F211" s="200" t="s">
        <v>322</v>
      </c>
      <c r="G211" s="187"/>
      <c r="H211" s="187"/>
      <c r="I211" s="190"/>
      <c r="J211" s="201">
        <f>BK211</f>
        <v>0</v>
      </c>
      <c r="K211" s="187"/>
      <c r="L211" s="192"/>
      <c r="M211" s="193"/>
      <c r="N211" s="194"/>
      <c r="O211" s="194"/>
      <c r="P211" s="195">
        <f>SUM(P212:P282)</f>
        <v>0</v>
      </c>
      <c r="Q211" s="194"/>
      <c r="R211" s="195">
        <f>SUM(R212:R282)</f>
        <v>48.336971000000005</v>
      </c>
      <c r="S211" s="194"/>
      <c r="T211" s="196">
        <f>SUM(T212:T282)</f>
        <v>67.453000000000003</v>
      </c>
      <c r="AR211" s="197" t="s">
        <v>91</v>
      </c>
      <c r="AT211" s="198" t="s">
        <v>82</v>
      </c>
      <c r="AU211" s="198" t="s">
        <v>91</v>
      </c>
      <c r="AY211" s="197" t="s">
        <v>138</v>
      </c>
      <c r="BK211" s="199">
        <f>SUM(BK212:BK282)</f>
        <v>0</v>
      </c>
    </row>
    <row r="212" spans="1:65" s="2" customFormat="1" ht="21.75" customHeight="1">
      <c r="A212" s="33"/>
      <c r="B212" s="34"/>
      <c r="C212" s="202" t="s">
        <v>323</v>
      </c>
      <c r="D212" s="202" t="s">
        <v>140</v>
      </c>
      <c r="E212" s="203" t="s">
        <v>324</v>
      </c>
      <c r="F212" s="204" t="s">
        <v>325</v>
      </c>
      <c r="G212" s="205" t="s">
        <v>143</v>
      </c>
      <c r="H212" s="206">
        <v>20</v>
      </c>
      <c r="I212" s="207"/>
      <c r="J212" s="208">
        <f>ROUND(I212*H212,2)</f>
        <v>0</v>
      </c>
      <c r="K212" s="204" t="s">
        <v>144</v>
      </c>
      <c r="L212" s="38"/>
      <c r="M212" s="209" t="s">
        <v>1</v>
      </c>
      <c r="N212" s="210" t="s">
        <v>48</v>
      </c>
      <c r="O212" s="70"/>
      <c r="P212" s="211">
        <f>O212*H212</f>
        <v>0</v>
      </c>
      <c r="Q212" s="211">
        <v>2.03485</v>
      </c>
      <c r="R212" s="211">
        <f>Q212*H212</f>
        <v>40.697000000000003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145</v>
      </c>
      <c r="AT212" s="213" t="s">
        <v>140</v>
      </c>
      <c r="AU212" s="213" t="s">
        <v>93</v>
      </c>
      <c r="AY212" s="16" t="s">
        <v>138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91</v>
      </c>
      <c r="BK212" s="214">
        <f>ROUND(I212*H212,2)</f>
        <v>0</v>
      </c>
      <c r="BL212" s="16" t="s">
        <v>145</v>
      </c>
      <c r="BM212" s="213" t="s">
        <v>326</v>
      </c>
    </row>
    <row r="213" spans="1:65" s="13" customFormat="1">
      <c r="B213" s="215"/>
      <c r="C213" s="216"/>
      <c r="D213" s="217" t="s">
        <v>147</v>
      </c>
      <c r="E213" s="218" t="s">
        <v>1</v>
      </c>
      <c r="F213" s="219" t="s">
        <v>327</v>
      </c>
      <c r="G213" s="216"/>
      <c r="H213" s="220">
        <v>20</v>
      </c>
      <c r="I213" s="221"/>
      <c r="J213" s="216"/>
      <c r="K213" s="216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147</v>
      </c>
      <c r="AU213" s="226" t="s">
        <v>93</v>
      </c>
      <c r="AV213" s="13" t="s">
        <v>93</v>
      </c>
      <c r="AW213" s="13" t="s">
        <v>37</v>
      </c>
      <c r="AX213" s="13" t="s">
        <v>91</v>
      </c>
      <c r="AY213" s="226" t="s">
        <v>138</v>
      </c>
    </row>
    <row r="214" spans="1:65" s="2" customFormat="1" ht="21.75" customHeight="1">
      <c r="A214" s="33"/>
      <c r="B214" s="34"/>
      <c r="C214" s="202" t="s">
        <v>328</v>
      </c>
      <c r="D214" s="202" t="s">
        <v>140</v>
      </c>
      <c r="E214" s="203" t="s">
        <v>329</v>
      </c>
      <c r="F214" s="204" t="s">
        <v>330</v>
      </c>
      <c r="G214" s="205" t="s">
        <v>143</v>
      </c>
      <c r="H214" s="206">
        <v>31.5</v>
      </c>
      <c r="I214" s="207"/>
      <c r="J214" s="208">
        <f>ROUND(I214*H214,2)</f>
        <v>0</v>
      </c>
      <c r="K214" s="204" t="s">
        <v>144</v>
      </c>
      <c r="L214" s="38"/>
      <c r="M214" s="209" t="s">
        <v>1</v>
      </c>
      <c r="N214" s="210" t="s">
        <v>48</v>
      </c>
      <c r="O214" s="70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145</v>
      </c>
      <c r="AT214" s="213" t="s">
        <v>140</v>
      </c>
      <c r="AU214" s="213" t="s">
        <v>93</v>
      </c>
      <c r="AY214" s="16" t="s">
        <v>138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91</v>
      </c>
      <c r="BK214" s="214">
        <f>ROUND(I214*H214,2)</f>
        <v>0</v>
      </c>
      <c r="BL214" s="16" t="s">
        <v>145</v>
      </c>
      <c r="BM214" s="213" t="s">
        <v>331</v>
      </c>
    </row>
    <row r="215" spans="1:65" s="13" customFormat="1">
      <c r="B215" s="215"/>
      <c r="C215" s="216"/>
      <c r="D215" s="217" t="s">
        <v>147</v>
      </c>
      <c r="E215" s="218" t="s">
        <v>1</v>
      </c>
      <c r="F215" s="219" t="s">
        <v>332</v>
      </c>
      <c r="G215" s="216"/>
      <c r="H215" s="220">
        <v>31.5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147</v>
      </c>
      <c r="AU215" s="226" t="s">
        <v>93</v>
      </c>
      <c r="AV215" s="13" t="s">
        <v>93</v>
      </c>
      <c r="AW215" s="13" t="s">
        <v>37</v>
      </c>
      <c r="AX215" s="13" t="s">
        <v>91</v>
      </c>
      <c r="AY215" s="226" t="s">
        <v>138</v>
      </c>
    </row>
    <row r="216" spans="1:65" s="2" customFormat="1" ht="55.5" customHeight="1">
      <c r="A216" s="33"/>
      <c r="B216" s="34"/>
      <c r="C216" s="202" t="s">
        <v>333</v>
      </c>
      <c r="D216" s="202" t="s">
        <v>140</v>
      </c>
      <c r="E216" s="203" t="s">
        <v>334</v>
      </c>
      <c r="F216" s="204" t="s">
        <v>335</v>
      </c>
      <c r="G216" s="205" t="s">
        <v>143</v>
      </c>
      <c r="H216" s="206">
        <v>31.5</v>
      </c>
      <c r="I216" s="207"/>
      <c r="J216" s="208">
        <f>ROUND(I216*H216,2)</f>
        <v>0</v>
      </c>
      <c r="K216" s="204" t="s">
        <v>144</v>
      </c>
      <c r="L216" s="38"/>
      <c r="M216" s="209" t="s">
        <v>1</v>
      </c>
      <c r="N216" s="210" t="s">
        <v>48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1.8080000000000001</v>
      </c>
      <c r="T216" s="212">
        <f>S216*H216</f>
        <v>56.951999999999998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145</v>
      </c>
      <c r="AT216" s="213" t="s">
        <v>140</v>
      </c>
      <c r="AU216" s="213" t="s">
        <v>93</v>
      </c>
      <c r="AY216" s="16" t="s">
        <v>138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91</v>
      </c>
      <c r="BK216" s="214">
        <f>ROUND(I216*H216,2)</f>
        <v>0</v>
      </c>
      <c r="BL216" s="16" t="s">
        <v>145</v>
      </c>
      <c r="BM216" s="213" t="s">
        <v>336</v>
      </c>
    </row>
    <row r="217" spans="1:65" s="13" customFormat="1">
      <c r="B217" s="215"/>
      <c r="C217" s="216"/>
      <c r="D217" s="217" t="s">
        <v>147</v>
      </c>
      <c r="E217" s="218" t="s">
        <v>1</v>
      </c>
      <c r="F217" s="219" t="s">
        <v>337</v>
      </c>
      <c r="G217" s="216"/>
      <c r="H217" s="220">
        <v>31.5</v>
      </c>
      <c r="I217" s="221"/>
      <c r="J217" s="216"/>
      <c r="K217" s="216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147</v>
      </c>
      <c r="AU217" s="226" t="s">
        <v>93</v>
      </c>
      <c r="AV217" s="13" t="s">
        <v>93</v>
      </c>
      <c r="AW217" s="13" t="s">
        <v>37</v>
      </c>
      <c r="AX217" s="13" t="s">
        <v>91</v>
      </c>
      <c r="AY217" s="226" t="s">
        <v>138</v>
      </c>
    </row>
    <row r="218" spans="1:65" s="2" customFormat="1" ht="55.5" customHeight="1">
      <c r="A218" s="33"/>
      <c r="B218" s="34"/>
      <c r="C218" s="202" t="s">
        <v>338</v>
      </c>
      <c r="D218" s="202" t="s">
        <v>140</v>
      </c>
      <c r="E218" s="203" t="s">
        <v>339</v>
      </c>
      <c r="F218" s="204" t="s">
        <v>340</v>
      </c>
      <c r="G218" s="205" t="s">
        <v>143</v>
      </c>
      <c r="H218" s="206">
        <v>31.5</v>
      </c>
      <c r="I218" s="207"/>
      <c r="J218" s="208">
        <f>ROUND(I218*H218,2)</f>
        <v>0</v>
      </c>
      <c r="K218" s="204" t="s">
        <v>144</v>
      </c>
      <c r="L218" s="38"/>
      <c r="M218" s="209" t="s">
        <v>1</v>
      </c>
      <c r="N218" s="210" t="s">
        <v>48</v>
      </c>
      <c r="O218" s="70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3" t="s">
        <v>145</v>
      </c>
      <c r="AT218" s="213" t="s">
        <v>140</v>
      </c>
      <c r="AU218" s="213" t="s">
        <v>93</v>
      </c>
      <c r="AY218" s="16" t="s">
        <v>138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6" t="s">
        <v>91</v>
      </c>
      <c r="BK218" s="214">
        <f>ROUND(I218*H218,2)</f>
        <v>0</v>
      </c>
      <c r="BL218" s="16" t="s">
        <v>145</v>
      </c>
      <c r="BM218" s="213" t="s">
        <v>341</v>
      </c>
    </row>
    <row r="219" spans="1:65" s="13" customFormat="1">
      <c r="B219" s="215"/>
      <c r="C219" s="216"/>
      <c r="D219" s="217" t="s">
        <v>147</v>
      </c>
      <c r="E219" s="218" t="s">
        <v>1</v>
      </c>
      <c r="F219" s="219" t="s">
        <v>337</v>
      </c>
      <c r="G219" s="216"/>
      <c r="H219" s="220">
        <v>31.5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147</v>
      </c>
      <c r="AU219" s="226" t="s">
        <v>93</v>
      </c>
      <c r="AV219" s="13" t="s">
        <v>93</v>
      </c>
      <c r="AW219" s="13" t="s">
        <v>37</v>
      </c>
      <c r="AX219" s="13" t="s">
        <v>91</v>
      </c>
      <c r="AY219" s="226" t="s">
        <v>138</v>
      </c>
    </row>
    <row r="220" spans="1:65" s="2" customFormat="1" ht="33" customHeight="1">
      <c r="A220" s="33"/>
      <c r="B220" s="34"/>
      <c r="C220" s="202" t="s">
        <v>342</v>
      </c>
      <c r="D220" s="202" t="s">
        <v>140</v>
      </c>
      <c r="E220" s="203" t="s">
        <v>343</v>
      </c>
      <c r="F220" s="204" t="s">
        <v>344</v>
      </c>
      <c r="G220" s="205" t="s">
        <v>143</v>
      </c>
      <c r="H220" s="206">
        <v>31.5</v>
      </c>
      <c r="I220" s="207"/>
      <c r="J220" s="208">
        <f>ROUND(I220*H220,2)</f>
        <v>0</v>
      </c>
      <c r="K220" s="204" t="s">
        <v>144</v>
      </c>
      <c r="L220" s="38"/>
      <c r="M220" s="209" t="s">
        <v>1</v>
      </c>
      <c r="N220" s="210" t="s">
        <v>48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145</v>
      </c>
      <c r="AT220" s="213" t="s">
        <v>140</v>
      </c>
      <c r="AU220" s="213" t="s">
        <v>93</v>
      </c>
      <c r="AY220" s="16" t="s">
        <v>138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91</v>
      </c>
      <c r="BK220" s="214">
        <f>ROUND(I220*H220,2)</f>
        <v>0</v>
      </c>
      <c r="BL220" s="16" t="s">
        <v>145</v>
      </c>
      <c r="BM220" s="213" t="s">
        <v>345</v>
      </c>
    </row>
    <row r="221" spans="1:65" s="13" customFormat="1">
      <c r="B221" s="215"/>
      <c r="C221" s="216"/>
      <c r="D221" s="217" t="s">
        <v>147</v>
      </c>
      <c r="E221" s="218" t="s">
        <v>1</v>
      </c>
      <c r="F221" s="219" t="s">
        <v>337</v>
      </c>
      <c r="G221" s="216"/>
      <c r="H221" s="220">
        <v>31.5</v>
      </c>
      <c r="I221" s="221"/>
      <c r="J221" s="216"/>
      <c r="K221" s="216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147</v>
      </c>
      <c r="AU221" s="226" t="s">
        <v>93</v>
      </c>
      <c r="AV221" s="13" t="s">
        <v>93</v>
      </c>
      <c r="AW221" s="13" t="s">
        <v>37</v>
      </c>
      <c r="AX221" s="13" t="s">
        <v>91</v>
      </c>
      <c r="AY221" s="226" t="s">
        <v>138</v>
      </c>
    </row>
    <row r="222" spans="1:65" s="2" customFormat="1" ht="21.75" customHeight="1">
      <c r="A222" s="33"/>
      <c r="B222" s="34"/>
      <c r="C222" s="202" t="s">
        <v>346</v>
      </c>
      <c r="D222" s="202" t="s">
        <v>140</v>
      </c>
      <c r="E222" s="203" t="s">
        <v>347</v>
      </c>
      <c r="F222" s="204" t="s">
        <v>348</v>
      </c>
      <c r="G222" s="205" t="s">
        <v>143</v>
      </c>
      <c r="H222" s="206">
        <v>31.5</v>
      </c>
      <c r="I222" s="207"/>
      <c r="J222" s="208">
        <f>ROUND(I222*H222,2)</f>
        <v>0</v>
      </c>
      <c r="K222" s="204" t="s">
        <v>144</v>
      </c>
      <c r="L222" s="38"/>
      <c r="M222" s="209" t="s">
        <v>1</v>
      </c>
      <c r="N222" s="210" t="s">
        <v>48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145</v>
      </c>
      <c r="AT222" s="213" t="s">
        <v>140</v>
      </c>
      <c r="AU222" s="213" t="s">
        <v>93</v>
      </c>
      <c r="AY222" s="16" t="s">
        <v>138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91</v>
      </c>
      <c r="BK222" s="214">
        <f>ROUND(I222*H222,2)</f>
        <v>0</v>
      </c>
      <c r="BL222" s="16" t="s">
        <v>145</v>
      </c>
      <c r="BM222" s="213" t="s">
        <v>349</v>
      </c>
    </row>
    <row r="223" spans="1:65" s="13" customFormat="1">
      <c r="B223" s="215"/>
      <c r="C223" s="216"/>
      <c r="D223" s="217" t="s">
        <v>147</v>
      </c>
      <c r="E223" s="218" t="s">
        <v>1</v>
      </c>
      <c r="F223" s="219" t="s">
        <v>337</v>
      </c>
      <c r="G223" s="216"/>
      <c r="H223" s="220">
        <v>31.5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147</v>
      </c>
      <c r="AU223" s="226" t="s">
        <v>93</v>
      </c>
      <c r="AV223" s="13" t="s">
        <v>93</v>
      </c>
      <c r="AW223" s="13" t="s">
        <v>37</v>
      </c>
      <c r="AX223" s="13" t="s">
        <v>91</v>
      </c>
      <c r="AY223" s="226" t="s">
        <v>138</v>
      </c>
    </row>
    <row r="224" spans="1:65" s="2" customFormat="1" ht="21.75" customHeight="1">
      <c r="A224" s="33"/>
      <c r="B224" s="34"/>
      <c r="C224" s="202" t="s">
        <v>350</v>
      </c>
      <c r="D224" s="202" t="s">
        <v>140</v>
      </c>
      <c r="E224" s="203" t="s">
        <v>351</v>
      </c>
      <c r="F224" s="204" t="s">
        <v>352</v>
      </c>
      <c r="G224" s="205" t="s">
        <v>250</v>
      </c>
      <c r="H224" s="206">
        <v>19</v>
      </c>
      <c r="I224" s="207"/>
      <c r="J224" s="208">
        <f>ROUND(I224*H224,2)</f>
        <v>0</v>
      </c>
      <c r="K224" s="204" t="s">
        <v>144</v>
      </c>
      <c r="L224" s="38"/>
      <c r="M224" s="209" t="s">
        <v>1</v>
      </c>
      <c r="N224" s="210" t="s">
        <v>48</v>
      </c>
      <c r="O224" s="70"/>
      <c r="P224" s="211">
        <f>O224*H224</f>
        <v>0</v>
      </c>
      <c r="Q224" s="211">
        <v>5.8E-4</v>
      </c>
      <c r="R224" s="211">
        <f>Q224*H224</f>
        <v>1.102E-2</v>
      </c>
      <c r="S224" s="211">
        <v>0.16600000000000001</v>
      </c>
      <c r="T224" s="212">
        <f>S224*H224</f>
        <v>3.1540000000000004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145</v>
      </c>
      <c r="AT224" s="213" t="s">
        <v>140</v>
      </c>
      <c r="AU224" s="213" t="s">
        <v>93</v>
      </c>
      <c r="AY224" s="16" t="s">
        <v>138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91</v>
      </c>
      <c r="BK224" s="214">
        <f>ROUND(I224*H224,2)</f>
        <v>0</v>
      </c>
      <c r="BL224" s="16" t="s">
        <v>145</v>
      </c>
      <c r="BM224" s="213" t="s">
        <v>353</v>
      </c>
    </row>
    <row r="225" spans="1:65" s="13" customFormat="1">
      <c r="B225" s="215"/>
      <c r="C225" s="216"/>
      <c r="D225" s="217" t="s">
        <v>147</v>
      </c>
      <c r="E225" s="218" t="s">
        <v>1</v>
      </c>
      <c r="F225" s="219" t="s">
        <v>240</v>
      </c>
      <c r="G225" s="216"/>
      <c r="H225" s="220">
        <v>19</v>
      </c>
      <c r="I225" s="221"/>
      <c r="J225" s="216"/>
      <c r="K225" s="216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147</v>
      </c>
      <c r="AU225" s="226" t="s">
        <v>93</v>
      </c>
      <c r="AV225" s="13" t="s">
        <v>93</v>
      </c>
      <c r="AW225" s="13" t="s">
        <v>37</v>
      </c>
      <c r="AX225" s="13" t="s">
        <v>91</v>
      </c>
      <c r="AY225" s="226" t="s">
        <v>138</v>
      </c>
    </row>
    <row r="226" spans="1:65" s="2" customFormat="1" ht="33" customHeight="1">
      <c r="A226" s="33"/>
      <c r="B226" s="34"/>
      <c r="C226" s="202" t="s">
        <v>354</v>
      </c>
      <c r="D226" s="202" t="s">
        <v>140</v>
      </c>
      <c r="E226" s="203" t="s">
        <v>355</v>
      </c>
      <c r="F226" s="204" t="s">
        <v>356</v>
      </c>
      <c r="G226" s="205" t="s">
        <v>250</v>
      </c>
      <c r="H226" s="206">
        <v>19</v>
      </c>
      <c r="I226" s="207"/>
      <c r="J226" s="208">
        <f>ROUND(I226*H226,2)</f>
        <v>0</v>
      </c>
      <c r="K226" s="204" t="s">
        <v>144</v>
      </c>
      <c r="L226" s="38"/>
      <c r="M226" s="209" t="s">
        <v>1</v>
      </c>
      <c r="N226" s="210" t="s">
        <v>48</v>
      </c>
      <c r="O226" s="70"/>
      <c r="P226" s="211">
        <f>O226*H226</f>
        <v>0</v>
      </c>
      <c r="Q226" s="211">
        <v>2.1099999999999999E-3</v>
      </c>
      <c r="R226" s="211">
        <f>Q226*H226</f>
        <v>4.0090000000000001E-2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145</v>
      </c>
      <c r="AT226" s="213" t="s">
        <v>140</v>
      </c>
      <c r="AU226" s="213" t="s">
        <v>93</v>
      </c>
      <c r="AY226" s="16" t="s">
        <v>138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91</v>
      </c>
      <c r="BK226" s="214">
        <f>ROUND(I226*H226,2)</f>
        <v>0</v>
      </c>
      <c r="BL226" s="16" t="s">
        <v>145</v>
      </c>
      <c r="BM226" s="213" t="s">
        <v>357</v>
      </c>
    </row>
    <row r="227" spans="1:65" s="13" customFormat="1">
      <c r="B227" s="215"/>
      <c r="C227" s="216"/>
      <c r="D227" s="217" t="s">
        <v>147</v>
      </c>
      <c r="E227" s="218" t="s">
        <v>1</v>
      </c>
      <c r="F227" s="219" t="s">
        <v>240</v>
      </c>
      <c r="G227" s="216"/>
      <c r="H227" s="220">
        <v>19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147</v>
      </c>
      <c r="AU227" s="226" t="s">
        <v>93</v>
      </c>
      <c r="AV227" s="13" t="s">
        <v>93</v>
      </c>
      <c r="AW227" s="13" t="s">
        <v>37</v>
      </c>
      <c r="AX227" s="13" t="s">
        <v>91</v>
      </c>
      <c r="AY227" s="226" t="s">
        <v>138</v>
      </c>
    </row>
    <row r="228" spans="1:65" s="2" customFormat="1" ht="33" customHeight="1">
      <c r="A228" s="33"/>
      <c r="B228" s="34"/>
      <c r="C228" s="202" t="s">
        <v>358</v>
      </c>
      <c r="D228" s="202" t="s">
        <v>140</v>
      </c>
      <c r="E228" s="203" t="s">
        <v>359</v>
      </c>
      <c r="F228" s="204" t="s">
        <v>360</v>
      </c>
      <c r="G228" s="205" t="s">
        <v>250</v>
      </c>
      <c r="H228" s="206">
        <v>19</v>
      </c>
      <c r="I228" s="207"/>
      <c r="J228" s="208">
        <f>ROUND(I228*H228,2)</f>
        <v>0</v>
      </c>
      <c r="K228" s="204" t="s">
        <v>144</v>
      </c>
      <c r="L228" s="38"/>
      <c r="M228" s="209" t="s">
        <v>1</v>
      </c>
      <c r="N228" s="210" t="s">
        <v>48</v>
      </c>
      <c r="O228" s="70"/>
      <c r="P228" s="211">
        <f>O228*H228</f>
        <v>0</v>
      </c>
      <c r="Q228" s="211">
        <v>2.66E-3</v>
      </c>
      <c r="R228" s="211">
        <f>Q228*H228</f>
        <v>5.0540000000000002E-2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145</v>
      </c>
      <c r="AT228" s="213" t="s">
        <v>140</v>
      </c>
      <c r="AU228" s="213" t="s">
        <v>93</v>
      </c>
      <c r="AY228" s="16" t="s">
        <v>138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91</v>
      </c>
      <c r="BK228" s="214">
        <f>ROUND(I228*H228,2)</f>
        <v>0</v>
      </c>
      <c r="BL228" s="16" t="s">
        <v>145</v>
      </c>
      <c r="BM228" s="213" t="s">
        <v>361</v>
      </c>
    </row>
    <row r="229" spans="1:65" s="13" customFormat="1">
      <c r="B229" s="215"/>
      <c r="C229" s="216"/>
      <c r="D229" s="217" t="s">
        <v>147</v>
      </c>
      <c r="E229" s="218" t="s">
        <v>1</v>
      </c>
      <c r="F229" s="219" t="s">
        <v>240</v>
      </c>
      <c r="G229" s="216"/>
      <c r="H229" s="220">
        <v>19</v>
      </c>
      <c r="I229" s="221"/>
      <c r="J229" s="216"/>
      <c r="K229" s="216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147</v>
      </c>
      <c r="AU229" s="226" t="s">
        <v>93</v>
      </c>
      <c r="AV229" s="13" t="s">
        <v>93</v>
      </c>
      <c r="AW229" s="13" t="s">
        <v>37</v>
      </c>
      <c r="AX229" s="13" t="s">
        <v>91</v>
      </c>
      <c r="AY229" s="226" t="s">
        <v>138</v>
      </c>
    </row>
    <row r="230" spans="1:65" s="2" customFormat="1" ht="21.75" customHeight="1">
      <c r="A230" s="33"/>
      <c r="B230" s="34"/>
      <c r="C230" s="238" t="s">
        <v>362</v>
      </c>
      <c r="D230" s="238" t="s">
        <v>223</v>
      </c>
      <c r="E230" s="239" t="s">
        <v>363</v>
      </c>
      <c r="F230" s="240" t="s">
        <v>364</v>
      </c>
      <c r="G230" s="241" t="s">
        <v>143</v>
      </c>
      <c r="H230" s="242">
        <v>2.8450000000000002</v>
      </c>
      <c r="I230" s="243"/>
      <c r="J230" s="244">
        <f>ROUND(I230*H230,2)</f>
        <v>0</v>
      </c>
      <c r="K230" s="240" t="s">
        <v>144</v>
      </c>
      <c r="L230" s="245"/>
      <c r="M230" s="246" t="s">
        <v>1</v>
      </c>
      <c r="N230" s="247" t="s">
        <v>48</v>
      </c>
      <c r="O230" s="70"/>
      <c r="P230" s="211">
        <f>O230*H230</f>
        <v>0</v>
      </c>
      <c r="Q230" s="211">
        <v>0.81499999999999995</v>
      </c>
      <c r="R230" s="211">
        <f>Q230*H230</f>
        <v>2.3186749999999998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181</v>
      </c>
      <c r="AT230" s="213" t="s">
        <v>223</v>
      </c>
      <c r="AU230" s="213" t="s">
        <v>93</v>
      </c>
      <c r="AY230" s="16" t="s">
        <v>138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91</v>
      </c>
      <c r="BK230" s="214">
        <f>ROUND(I230*H230,2)</f>
        <v>0</v>
      </c>
      <c r="BL230" s="16" t="s">
        <v>145</v>
      </c>
      <c r="BM230" s="213" t="s">
        <v>365</v>
      </c>
    </row>
    <row r="231" spans="1:65" s="13" customFormat="1">
      <c r="B231" s="215"/>
      <c r="C231" s="216"/>
      <c r="D231" s="217" t="s">
        <v>147</v>
      </c>
      <c r="E231" s="218" t="s">
        <v>1</v>
      </c>
      <c r="F231" s="219" t="s">
        <v>366</v>
      </c>
      <c r="G231" s="216"/>
      <c r="H231" s="220">
        <v>2.8450000000000002</v>
      </c>
      <c r="I231" s="221"/>
      <c r="J231" s="216"/>
      <c r="K231" s="216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147</v>
      </c>
      <c r="AU231" s="226" t="s">
        <v>93</v>
      </c>
      <c r="AV231" s="13" t="s">
        <v>93</v>
      </c>
      <c r="AW231" s="13" t="s">
        <v>37</v>
      </c>
      <c r="AX231" s="13" t="s">
        <v>91</v>
      </c>
      <c r="AY231" s="226" t="s">
        <v>138</v>
      </c>
    </row>
    <row r="232" spans="1:65" s="2" customFormat="1" ht="16.5" customHeight="1">
      <c r="A232" s="33"/>
      <c r="B232" s="34"/>
      <c r="C232" s="238" t="s">
        <v>367</v>
      </c>
      <c r="D232" s="238" t="s">
        <v>223</v>
      </c>
      <c r="E232" s="239" t="s">
        <v>368</v>
      </c>
      <c r="F232" s="240" t="s">
        <v>369</v>
      </c>
      <c r="G232" s="241" t="s">
        <v>370</v>
      </c>
      <c r="H232" s="242">
        <v>38</v>
      </c>
      <c r="I232" s="243"/>
      <c r="J232" s="244">
        <f>ROUND(I232*H232,2)</f>
        <v>0</v>
      </c>
      <c r="K232" s="240" t="s">
        <v>144</v>
      </c>
      <c r="L232" s="245"/>
      <c r="M232" s="246" t="s">
        <v>1</v>
      </c>
      <c r="N232" s="247" t="s">
        <v>48</v>
      </c>
      <c r="O232" s="70"/>
      <c r="P232" s="211">
        <f>O232*H232</f>
        <v>0</v>
      </c>
      <c r="Q232" s="211">
        <v>1E-3</v>
      </c>
      <c r="R232" s="211">
        <f>Q232*H232</f>
        <v>3.7999999999999999E-2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181</v>
      </c>
      <c r="AT232" s="213" t="s">
        <v>223</v>
      </c>
      <c r="AU232" s="213" t="s">
        <v>93</v>
      </c>
      <c r="AY232" s="16" t="s">
        <v>138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91</v>
      </c>
      <c r="BK232" s="214">
        <f>ROUND(I232*H232,2)</f>
        <v>0</v>
      </c>
      <c r="BL232" s="16" t="s">
        <v>145</v>
      </c>
      <c r="BM232" s="213" t="s">
        <v>371</v>
      </c>
    </row>
    <row r="233" spans="1:65" s="13" customFormat="1">
      <c r="B233" s="215"/>
      <c r="C233" s="216"/>
      <c r="D233" s="217" t="s">
        <v>147</v>
      </c>
      <c r="E233" s="218" t="s">
        <v>1</v>
      </c>
      <c r="F233" s="219" t="s">
        <v>372</v>
      </c>
      <c r="G233" s="216"/>
      <c r="H233" s="220">
        <v>38</v>
      </c>
      <c r="I233" s="221"/>
      <c r="J233" s="216"/>
      <c r="K233" s="216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147</v>
      </c>
      <c r="AU233" s="226" t="s">
        <v>93</v>
      </c>
      <c r="AV233" s="13" t="s">
        <v>93</v>
      </c>
      <c r="AW233" s="13" t="s">
        <v>37</v>
      </c>
      <c r="AX233" s="13" t="s">
        <v>91</v>
      </c>
      <c r="AY233" s="226" t="s">
        <v>138</v>
      </c>
    </row>
    <row r="234" spans="1:65" s="2" customFormat="1" ht="16.5" customHeight="1">
      <c r="A234" s="33"/>
      <c r="B234" s="34"/>
      <c r="C234" s="238" t="s">
        <v>373</v>
      </c>
      <c r="D234" s="238" t="s">
        <v>223</v>
      </c>
      <c r="E234" s="239" t="s">
        <v>374</v>
      </c>
      <c r="F234" s="240" t="s">
        <v>375</v>
      </c>
      <c r="G234" s="241" t="s">
        <v>376</v>
      </c>
      <c r="H234" s="242">
        <v>0.76</v>
      </c>
      <c r="I234" s="243"/>
      <c r="J234" s="244">
        <f>ROUND(I234*H234,2)</f>
        <v>0</v>
      </c>
      <c r="K234" s="240" t="s">
        <v>144</v>
      </c>
      <c r="L234" s="245"/>
      <c r="M234" s="246" t="s">
        <v>1</v>
      </c>
      <c r="N234" s="247" t="s">
        <v>48</v>
      </c>
      <c r="O234" s="70"/>
      <c r="P234" s="211">
        <f>O234*H234</f>
        <v>0</v>
      </c>
      <c r="Q234" s="211">
        <v>8.2500000000000004E-2</v>
      </c>
      <c r="R234" s="211">
        <f>Q234*H234</f>
        <v>6.2700000000000006E-2</v>
      </c>
      <c r="S234" s="211">
        <v>0</v>
      </c>
      <c r="T234" s="21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181</v>
      </c>
      <c r="AT234" s="213" t="s">
        <v>223</v>
      </c>
      <c r="AU234" s="213" t="s">
        <v>93</v>
      </c>
      <c r="AY234" s="16" t="s">
        <v>138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6" t="s">
        <v>91</v>
      </c>
      <c r="BK234" s="214">
        <f>ROUND(I234*H234,2)</f>
        <v>0</v>
      </c>
      <c r="BL234" s="16" t="s">
        <v>145</v>
      </c>
      <c r="BM234" s="213" t="s">
        <v>377</v>
      </c>
    </row>
    <row r="235" spans="1:65" s="13" customFormat="1">
      <c r="B235" s="215"/>
      <c r="C235" s="216"/>
      <c r="D235" s="217" t="s">
        <v>147</v>
      </c>
      <c r="E235" s="218" t="s">
        <v>1</v>
      </c>
      <c r="F235" s="219" t="s">
        <v>378</v>
      </c>
      <c r="G235" s="216"/>
      <c r="H235" s="220">
        <v>0.76</v>
      </c>
      <c r="I235" s="221"/>
      <c r="J235" s="216"/>
      <c r="K235" s="216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147</v>
      </c>
      <c r="AU235" s="226" t="s">
        <v>93</v>
      </c>
      <c r="AV235" s="13" t="s">
        <v>93</v>
      </c>
      <c r="AW235" s="13" t="s">
        <v>37</v>
      </c>
      <c r="AX235" s="13" t="s">
        <v>91</v>
      </c>
      <c r="AY235" s="226" t="s">
        <v>138</v>
      </c>
    </row>
    <row r="236" spans="1:65" s="2" customFormat="1" ht="21.75" customHeight="1">
      <c r="A236" s="33"/>
      <c r="B236" s="34"/>
      <c r="C236" s="202" t="s">
        <v>379</v>
      </c>
      <c r="D236" s="202" t="s">
        <v>140</v>
      </c>
      <c r="E236" s="203" t="s">
        <v>380</v>
      </c>
      <c r="F236" s="204" t="s">
        <v>381</v>
      </c>
      <c r="G236" s="205" t="s">
        <v>250</v>
      </c>
      <c r="H236" s="206">
        <v>2</v>
      </c>
      <c r="I236" s="207"/>
      <c r="J236" s="208">
        <f>ROUND(I236*H236,2)</f>
        <v>0</v>
      </c>
      <c r="K236" s="204" t="s">
        <v>144</v>
      </c>
      <c r="L236" s="38"/>
      <c r="M236" s="209" t="s">
        <v>1</v>
      </c>
      <c r="N236" s="210" t="s">
        <v>48</v>
      </c>
      <c r="O236" s="70"/>
      <c r="P236" s="211">
        <f>O236*H236</f>
        <v>0</v>
      </c>
      <c r="Q236" s="211">
        <v>2.1199999999999999E-3</v>
      </c>
      <c r="R236" s="211">
        <f>Q236*H236</f>
        <v>4.2399999999999998E-3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145</v>
      </c>
      <c r="AT236" s="213" t="s">
        <v>140</v>
      </c>
      <c r="AU236" s="213" t="s">
        <v>93</v>
      </c>
      <c r="AY236" s="16" t="s">
        <v>138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91</v>
      </c>
      <c r="BK236" s="214">
        <f>ROUND(I236*H236,2)</f>
        <v>0</v>
      </c>
      <c r="BL236" s="16" t="s">
        <v>145</v>
      </c>
      <c r="BM236" s="213" t="s">
        <v>382</v>
      </c>
    </row>
    <row r="237" spans="1:65" s="13" customFormat="1">
      <c r="B237" s="215"/>
      <c r="C237" s="216"/>
      <c r="D237" s="217" t="s">
        <v>147</v>
      </c>
      <c r="E237" s="218" t="s">
        <v>1</v>
      </c>
      <c r="F237" s="219" t="s">
        <v>93</v>
      </c>
      <c r="G237" s="216"/>
      <c r="H237" s="220">
        <v>2</v>
      </c>
      <c r="I237" s="221"/>
      <c r="J237" s="216"/>
      <c r="K237" s="216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147</v>
      </c>
      <c r="AU237" s="226" t="s">
        <v>93</v>
      </c>
      <c r="AV237" s="13" t="s">
        <v>93</v>
      </c>
      <c r="AW237" s="13" t="s">
        <v>37</v>
      </c>
      <c r="AX237" s="13" t="s">
        <v>91</v>
      </c>
      <c r="AY237" s="226" t="s">
        <v>138</v>
      </c>
    </row>
    <row r="238" spans="1:65" s="2" customFormat="1" ht="21.75" customHeight="1">
      <c r="A238" s="33"/>
      <c r="B238" s="34"/>
      <c r="C238" s="202" t="s">
        <v>383</v>
      </c>
      <c r="D238" s="202" t="s">
        <v>140</v>
      </c>
      <c r="E238" s="203" t="s">
        <v>384</v>
      </c>
      <c r="F238" s="204" t="s">
        <v>385</v>
      </c>
      <c r="G238" s="205" t="s">
        <v>250</v>
      </c>
      <c r="H238" s="206">
        <v>2</v>
      </c>
      <c r="I238" s="207"/>
      <c r="J238" s="208">
        <f>ROUND(I238*H238,2)</f>
        <v>0</v>
      </c>
      <c r="K238" s="204" t="s">
        <v>144</v>
      </c>
      <c r="L238" s="38"/>
      <c r="M238" s="209" t="s">
        <v>1</v>
      </c>
      <c r="N238" s="210" t="s">
        <v>48</v>
      </c>
      <c r="O238" s="70"/>
      <c r="P238" s="211">
        <f>O238*H238</f>
        <v>0</v>
      </c>
      <c r="Q238" s="211">
        <v>4.7499999999999999E-3</v>
      </c>
      <c r="R238" s="211">
        <f>Q238*H238</f>
        <v>9.4999999999999998E-3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145</v>
      </c>
      <c r="AT238" s="213" t="s">
        <v>140</v>
      </c>
      <c r="AU238" s="213" t="s">
        <v>93</v>
      </c>
      <c r="AY238" s="16" t="s">
        <v>138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91</v>
      </c>
      <c r="BK238" s="214">
        <f>ROUND(I238*H238,2)</f>
        <v>0</v>
      </c>
      <c r="BL238" s="16" t="s">
        <v>145</v>
      </c>
      <c r="BM238" s="213" t="s">
        <v>386</v>
      </c>
    </row>
    <row r="239" spans="1:65" s="13" customFormat="1">
      <c r="B239" s="215"/>
      <c r="C239" s="216"/>
      <c r="D239" s="217" t="s">
        <v>147</v>
      </c>
      <c r="E239" s="218" t="s">
        <v>1</v>
      </c>
      <c r="F239" s="219" t="s">
        <v>93</v>
      </c>
      <c r="G239" s="216"/>
      <c r="H239" s="220">
        <v>2</v>
      </c>
      <c r="I239" s="221"/>
      <c r="J239" s="216"/>
      <c r="K239" s="216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147</v>
      </c>
      <c r="AU239" s="226" t="s">
        <v>93</v>
      </c>
      <c r="AV239" s="13" t="s">
        <v>93</v>
      </c>
      <c r="AW239" s="13" t="s">
        <v>37</v>
      </c>
      <c r="AX239" s="13" t="s">
        <v>91</v>
      </c>
      <c r="AY239" s="226" t="s">
        <v>138</v>
      </c>
    </row>
    <row r="240" spans="1:65" s="2" customFormat="1" ht="21.75" customHeight="1">
      <c r="A240" s="33"/>
      <c r="B240" s="34"/>
      <c r="C240" s="238" t="s">
        <v>387</v>
      </c>
      <c r="D240" s="238" t="s">
        <v>223</v>
      </c>
      <c r="E240" s="239" t="s">
        <v>388</v>
      </c>
      <c r="F240" s="240" t="s">
        <v>389</v>
      </c>
      <c r="G240" s="241" t="s">
        <v>143</v>
      </c>
      <c r="H240" s="242">
        <v>0.32400000000000001</v>
      </c>
      <c r="I240" s="243"/>
      <c r="J240" s="244">
        <f>ROUND(I240*H240,2)</f>
        <v>0</v>
      </c>
      <c r="K240" s="240" t="s">
        <v>226</v>
      </c>
      <c r="L240" s="245"/>
      <c r="M240" s="246" t="s">
        <v>1</v>
      </c>
      <c r="N240" s="247" t="s">
        <v>48</v>
      </c>
      <c r="O240" s="70"/>
      <c r="P240" s="211">
        <f>O240*H240</f>
        <v>0</v>
      </c>
      <c r="Q240" s="211">
        <v>0.81499999999999995</v>
      </c>
      <c r="R240" s="211">
        <f>Q240*H240</f>
        <v>0.26406000000000002</v>
      </c>
      <c r="S240" s="211">
        <v>0</v>
      </c>
      <c r="T240" s="21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181</v>
      </c>
      <c r="AT240" s="213" t="s">
        <v>223</v>
      </c>
      <c r="AU240" s="213" t="s">
        <v>93</v>
      </c>
      <c r="AY240" s="16" t="s">
        <v>138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91</v>
      </c>
      <c r="BK240" s="214">
        <f>ROUND(I240*H240,2)</f>
        <v>0</v>
      </c>
      <c r="BL240" s="16" t="s">
        <v>145</v>
      </c>
      <c r="BM240" s="213" t="s">
        <v>390</v>
      </c>
    </row>
    <row r="241" spans="1:65" s="13" customFormat="1" ht="22.5">
      <c r="B241" s="215"/>
      <c r="C241" s="216"/>
      <c r="D241" s="217" t="s">
        <v>147</v>
      </c>
      <c r="E241" s="218" t="s">
        <v>1</v>
      </c>
      <c r="F241" s="219" t="s">
        <v>391</v>
      </c>
      <c r="G241" s="216"/>
      <c r="H241" s="220">
        <v>0.32400000000000001</v>
      </c>
      <c r="I241" s="221"/>
      <c r="J241" s="216"/>
      <c r="K241" s="216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147</v>
      </c>
      <c r="AU241" s="226" t="s">
        <v>93</v>
      </c>
      <c r="AV241" s="13" t="s">
        <v>93</v>
      </c>
      <c r="AW241" s="13" t="s">
        <v>37</v>
      </c>
      <c r="AX241" s="13" t="s">
        <v>91</v>
      </c>
      <c r="AY241" s="226" t="s">
        <v>138</v>
      </c>
    </row>
    <row r="242" spans="1:65" s="2" customFormat="1" ht="16.5" customHeight="1">
      <c r="A242" s="33"/>
      <c r="B242" s="34"/>
      <c r="C242" s="238" t="s">
        <v>392</v>
      </c>
      <c r="D242" s="238" t="s">
        <v>223</v>
      </c>
      <c r="E242" s="239" t="s">
        <v>368</v>
      </c>
      <c r="F242" s="240" t="s">
        <v>369</v>
      </c>
      <c r="G242" s="241" t="s">
        <v>370</v>
      </c>
      <c r="H242" s="242">
        <v>4</v>
      </c>
      <c r="I242" s="243"/>
      <c r="J242" s="244">
        <f>ROUND(I242*H242,2)</f>
        <v>0</v>
      </c>
      <c r="K242" s="240" t="s">
        <v>144</v>
      </c>
      <c r="L242" s="245"/>
      <c r="M242" s="246" t="s">
        <v>1</v>
      </c>
      <c r="N242" s="247" t="s">
        <v>48</v>
      </c>
      <c r="O242" s="70"/>
      <c r="P242" s="211">
        <f>O242*H242</f>
        <v>0</v>
      </c>
      <c r="Q242" s="211">
        <v>1E-3</v>
      </c>
      <c r="R242" s="211">
        <f>Q242*H242</f>
        <v>4.0000000000000001E-3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181</v>
      </c>
      <c r="AT242" s="213" t="s">
        <v>223</v>
      </c>
      <c r="AU242" s="213" t="s">
        <v>93</v>
      </c>
      <c r="AY242" s="16" t="s">
        <v>138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91</v>
      </c>
      <c r="BK242" s="214">
        <f>ROUND(I242*H242,2)</f>
        <v>0</v>
      </c>
      <c r="BL242" s="16" t="s">
        <v>145</v>
      </c>
      <c r="BM242" s="213" t="s">
        <v>393</v>
      </c>
    </row>
    <row r="243" spans="1:65" s="13" customFormat="1">
      <c r="B243" s="215"/>
      <c r="C243" s="216"/>
      <c r="D243" s="217" t="s">
        <v>147</v>
      </c>
      <c r="E243" s="218" t="s">
        <v>1</v>
      </c>
      <c r="F243" s="219" t="s">
        <v>394</v>
      </c>
      <c r="G243" s="216"/>
      <c r="H243" s="220">
        <v>4</v>
      </c>
      <c r="I243" s="221"/>
      <c r="J243" s="216"/>
      <c r="K243" s="216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147</v>
      </c>
      <c r="AU243" s="226" t="s">
        <v>93</v>
      </c>
      <c r="AV243" s="13" t="s">
        <v>93</v>
      </c>
      <c r="AW243" s="13" t="s">
        <v>37</v>
      </c>
      <c r="AX243" s="13" t="s">
        <v>91</v>
      </c>
      <c r="AY243" s="226" t="s">
        <v>138</v>
      </c>
    </row>
    <row r="244" spans="1:65" s="2" customFormat="1" ht="16.5" customHeight="1">
      <c r="A244" s="33"/>
      <c r="B244" s="34"/>
      <c r="C244" s="238" t="s">
        <v>395</v>
      </c>
      <c r="D244" s="238" t="s">
        <v>223</v>
      </c>
      <c r="E244" s="239" t="s">
        <v>374</v>
      </c>
      <c r="F244" s="240" t="s">
        <v>375</v>
      </c>
      <c r="G244" s="241" t="s">
        <v>376</v>
      </c>
      <c r="H244" s="242">
        <v>0.08</v>
      </c>
      <c r="I244" s="243"/>
      <c r="J244" s="244">
        <f>ROUND(I244*H244,2)</f>
        <v>0</v>
      </c>
      <c r="K244" s="240" t="s">
        <v>144</v>
      </c>
      <c r="L244" s="245"/>
      <c r="M244" s="246" t="s">
        <v>1</v>
      </c>
      <c r="N244" s="247" t="s">
        <v>48</v>
      </c>
      <c r="O244" s="70"/>
      <c r="P244" s="211">
        <f>O244*H244</f>
        <v>0</v>
      </c>
      <c r="Q244" s="211">
        <v>8.2500000000000004E-2</v>
      </c>
      <c r="R244" s="211">
        <f>Q244*H244</f>
        <v>6.6000000000000008E-3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181</v>
      </c>
      <c r="AT244" s="213" t="s">
        <v>223</v>
      </c>
      <c r="AU244" s="213" t="s">
        <v>93</v>
      </c>
      <c r="AY244" s="16" t="s">
        <v>138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91</v>
      </c>
      <c r="BK244" s="214">
        <f>ROUND(I244*H244,2)</f>
        <v>0</v>
      </c>
      <c r="BL244" s="16" t="s">
        <v>145</v>
      </c>
      <c r="BM244" s="213" t="s">
        <v>396</v>
      </c>
    </row>
    <row r="245" spans="1:65" s="13" customFormat="1">
      <c r="B245" s="215"/>
      <c r="C245" s="216"/>
      <c r="D245" s="217" t="s">
        <v>147</v>
      </c>
      <c r="E245" s="218" t="s">
        <v>1</v>
      </c>
      <c r="F245" s="219" t="s">
        <v>397</v>
      </c>
      <c r="G245" s="216"/>
      <c r="H245" s="220">
        <v>0.08</v>
      </c>
      <c r="I245" s="221"/>
      <c r="J245" s="216"/>
      <c r="K245" s="216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147</v>
      </c>
      <c r="AU245" s="226" t="s">
        <v>93</v>
      </c>
      <c r="AV245" s="13" t="s">
        <v>93</v>
      </c>
      <c r="AW245" s="13" t="s">
        <v>37</v>
      </c>
      <c r="AX245" s="13" t="s">
        <v>91</v>
      </c>
      <c r="AY245" s="226" t="s">
        <v>138</v>
      </c>
    </row>
    <row r="246" spans="1:65" s="2" customFormat="1" ht="33" customHeight="1">
      <c r="A246" s="33"/>
      <c r="B246" s="34"/>
      <c r="C246" s="202" t="s">
        <v>398</v>
      </c>
      <c r="D246" s="202" t="s">
        <v>140</v>
      </c>
      <c r="E246" s="203" t="s">
        <v>399</v>
      </c>
      <c r="F246" s="204" t="s">
        <v>400</v>
      </c>
      <c r="G246" s="205" t="s">
        <v>156</v>
      </c>
      <c r="H246" s="206">
        <v>29</v>
      </c>
      <c r="I246" s="207"/>
      <c r="J246" s="208">
        <f>ROUND(I246*H246,2)</f>
        <v>0</v>
      </c>
      <c r="K246" s="204" t="s">
        <v>144</v>
      </c>
      <c r="L246" s="38"/>
      <c r="M246" s="209" t="s">
        <v>1</v>
      </c>
      <c r="N246" s="210" t="s">
        <v>48</v>
      </c>
      <c r="O246" s="70"/>
      <c r="P246" s="211">
        <f>O246*H246</f>
        <v>0</v>
      </c>
      <c r="Q246" s="211">
        <v>4.4350000000000001E-2</v>
      </c>
      <c r="R246" s="211">
        <f>Q246*H246</f>
        <v>1.2861500000000001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145</v>
      </c>
      <c r="AT246" s="213" t="s">
        <v>140</v>
      </c>
      <c r="AU246" s="213" t="s">
        <v>93</v>
      </c>
      <c r="AY246" s="16" t="s">
        <v>138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91</v>
      </c>
      <c r="BK246" s="214">
        <f>ROUND(I246*H246,2)</f>
        <v>0</v>
      </c>
      <c r="BL246" s="16" t="s">
        <v>145</v>
      </c>
      <c r="BM246" s="213" t="s">
        <v>401</v>
      </c>
    </row>
    <row r="247" spans="1:65" s="13" customFormat="1" ht="22.5">
      <c r="B247" s="215"/>
      <c r="C247" s="216"/>
      <c r="D247" s="217" t="s">
        <v>147</v>
      </c>
      <c r="E247" s="218" t="s">
        <v>1</v>
      </c>
      <c r="F247" s="219" t="s">
        <v>402</v>
      </c>
      <c r="G247" s="216"/>
      <c r="H247" s="220">
        <v>29</v>
      </c>
      <c r="I247" s="221"/>
      <c r="J247" s="216"/>
      <c r="K247" s="216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147</v>
      </c>
      <c r="AU247" s="226" t="s">
        <v>93</v>
      </c>
      <c r="AV247" s="13" t="s">
        <v>93</v>
      </c>
      <c r="AW247" s="13" t="s">
        <v>37</v>
      </c>
      <c r="AX247" s="13" t="s">
        <v>91</v>
      </c>
      <c r="AY247" s="226" t="s">
        <v>138</v>
      </c>
    </row>
    <row r="248" spans="1:65" s="2" customFormat="1" ht="16.5" customHeight="1">
      <c r="A248" s="33"/>
      <c r="B248" s="34"/>
      <c r="C248" s="238" t="s">
        <v>403</v>
      </c>
      <c r="D248" s="238" t="s">
        <v>223</v>
      </c>
      <c r="E248" s="239" t="s">
        <v>404</v>
      </c>
      <c r="F248" s="240" t="s">
        <v>405</v>
      </c>
      <c r="G248" s="241" t="s">
        <v>250</v>
      </c>
      <c r="H248" s="242">
        <v>52</v>
      </c>
      <c r="I248" s="243"/>
      <c r="J248" s="244">
        <f>ROUND(I248*H248,2)</f>
        <v>0</v>
      </c>
      <c r="K248" s="240" t="s">
        <v>144</v>
      </c>
      <c r="L248" s="245"/>
      <c r="M248" s="246" t="s">
        <v>1</v>
      </c>
      <c r="N248" s="247" t="s">
        <v>48</v>
      </c>
      <c r="O248" s="70"/>
      <c r="P248" s="211">
        <f>O248*H248</f>
        <v>0</v>
      </c>
      <c r="Q248" s="211">
        <v>7.4200000000000004E-3</v>
      </c>
      <c r="R248" s="211">
        <f>Q248*H248</f>
        <v>0.38584000000000002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181</v>
      </c>
      <c r="AT248" s="213" t="s">
        <v>223</v>
      </c>
      <c r="AU248" s="213" t="s">
        <v>93</v>
      </c>
      <c r="AY248" s="16" t="s">
        <v>138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91</v>
      </c>
      <c r="BK248" s="214">
        <f>ROUND(I248*H248,2)</f>
        <v>0</v>
      </c>
      <c r="BL248" s="16" t="s">
        <v>145</v>
      </c>
      <c r="BM248" s="213" t="s">
        <v>406</v>
      </c>
    </row>
    <row r="249" spans="1:65" s="13" customFormat="1">
      <c r="B249" s="215"/>
      <c r="C249" s="216"/>
      <c r="D249" s="217" t="s">
        <v>147</v>
      </c>
      <c r="E249" s="218" t="s">
        <v>1</v>
      </c>
      <c r="F249" s="219" t="s">
        <v>407</v>
      </c>
      <c r="G249" s="216"/>
      <c r="H249" s="220">
        <v>52</v>
      </c>
      <c r="I249" s="221"/>
      <c r="J249" s="216"/>
      <c r="K249" s="216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147</v>
      </c>
      <c r="AU249" s="226" t="s">
        <v>93</v>
      </c>
      <c r="AV249" s="13" t="s">
        <v>93</v>
      </c>
      <c r="AW249" s="13" t="s">
        <v>37</v>
      </c>
      <c r="AX249" s="13" t="s">
        <v>91</v>
      </c>
      <c r="AY249" s="226" t="s">
        <v>138</v>
      </c>
    </row>
    <row r="250" spans="1:65" s="2" customFormat="1" ht="21.75" customHeight="1">
      <c r="A250" s="33"/>
      <c r="B250" s="34"/>
      <c r="C250" s="238" t="s">
        <v>408</v>
      </c>
      <c r="D250" s="238" t="s">
        <v>223</v>
      </c>
      <c r="E250" s="239" t="s">
        <v>409</v>
      </c>
      <c r="F250" s="240" t="s">
        <v>410</v>
      </c>
      <c r="G250" s="241" t="s">
        <v>250</v>
      </c>
      <c r="H250" s="242">
        <v>38</v>
      </c>
      <c r="I250" s="243"/>
      <c r="J250" s="244">
        <f>ROUND(I250*H250,2)</f>
        <v>0</v>
      </c>
      <c r="K250" s="240" t="s">
        <v>226</v>
      </c>
      <c r="L250" s="245"/>
      <c r="M250" s="246" t="s">
        <v>1</v>
      </c>
      <c r="N250" s="247" t="s">
        <v>48</v>
      </c>
      <c r="O250" s="70"/>
      <c r="P250" s="211">
        <f>O250*H250</f>
        <v>0</v>
      </c>
      <c r="Q250" s="211">
        <v>7.4200000000000004E-3</v>
      </c>
      <c r="R250" s="211">
        <f>Q250*H250</f>
        <v>0.28195999999999999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181</v>
      </c>
      <c r="AT250" s="213" t="s">
        <v>223</v>
      </c>
      <c r="AU250" s="213" t="s">
        <v>93</v>
      </c>
      <c r="AY250" s="16" t="s">
        <v>138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91</v>
      </c>
      <c r="BK250" s="214">
        <f>ROUND(I250*H250,2)</f>
        <v>0</v>
      </c>
      <c r="BL250" s="16" t="s">
        <v>145</v>
      </c>
      <c r="BM250" s="213" t="s">
        <v>411</v>
      </c>
    </row>
    <row r="251" spans="1:65" s="13" customFormat="1">
      <c r="B251" s="215"/>
      <c r="C251" s="216"/>
      <c r="D251" s="217" t="s">
        <v>147</v>
      </c>
      <c r="E251" s="218" t="s">
        <v>1</v>
      </c>
      <c r="F251" s="219" t="s">
        <v>412</v>
      </c>
      <c r="G251" s="216"/>
      <c r="H251" s="220">
        <v>38</v>
      </c>
      <c r="I251" s="221"/>
      <c r="J251" s="216"/>
      <c r="K251" s="216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147</v>
      </c>
      <c r="AU251" s="226" t="s">
        <v>93</v>
      </c>
      <c r="AV251" s="13" t="s">
        <v>93</v>
      </c>
      <c r="AW251" s="13" t="s">
        <v>37</v>
      </c>
      <c r="AX251" s="13" t="s">
        <v>91</v>
      </c>
      <c r="AY251" s="226" t="s">
        <v>138</v>
      </c>
    </row>
    <row r="252" spans="1:65" s="2" customFormat="1" ht="16.5" customHeight="1">
      <c r="A252" s="33"/>
      <c r="B252" s="34"/>
      <c r="C252" s="238" t="s">
        <v>413</v>
      </c>
      <c r="D252" s="238" t="s">
        <v>223</v>
      </c>
      <c r="E252" s="239" t="s">
        <v>414</v>
      </c>
      <c r="F252" s="240" t="s">
        <v>415</v>
      </c>
      <c r="G252" s="241" t="s">
        <v>250</v>
      </c>
      <c r="H252" s="242">
        <v>16</v>
      </c>
      <c r="I252" s="243"/>
      <c r="J252" s="244">
        <f>ROUND(I252*H252,2)</f>
        <v>0</v>
      </c>
      <c r="K252" s="240" t="s">
        <v>144</v>
      </c>
      <c r="L252" s="245"/>
      <c r="M252" s="246" t="s">
        <v>1</v>
      </c>
      <c r="N252" s="247" t="s">
        <v>48</v>
      </c>
      <c r="O252" s="70"/>
      <c r="P252" s="211">
        <f>O252*H252</f>
        <v>0</v>
      </c>
      <c r="Q252" s="211">
        <v>2.0899999999999998E-2</v>
      </c>
      <c r="R252" s="211">
        <f>Q252*H252</f>
        <v>0.33439999999999998</v>
      </c>
      <c r="S252" s="211">
        <v>0</v>
      </c>
      <c r="T252" s="21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3" t="s">
        <v>181</v>
      </c>
      <c r="AT252" s="213" t="s">
        <v>223</v>
      </c>
      <c r="AU252" s="213" t="s">
        <v>93</v>
      </c>
      <c r="AY252" s="16" t="s">
        <v>138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91</v>
      </c>
      <c r="BK252" s="214">
        <f>ROUND(I252*H252,2)</f>
        <v>0</v>
      </c>
      <c r="BL252" s="16" t="s">
        <v>145</v>
      </c>
      <c r="BM252" s="213" t="s">
        <v>416</v>
      </c>
    </row>
    <row r="253" spans="1:65" s="13" customFormat="1">
      <c r="B253" s="215"/>
      <c r="C253" s="216"/>
      <c r="D253" s="217" t="s">
        <v>147</v>
      </c>
      <c r="E253" s="218" t="s">
        <v>1</v>
      </c>
      <c r="F253" s="219" t="s">
        <v>417</v>
      </c>
      <c r="G253" s="216"/>
      <c r="H253" s="220">
        <v>16</v>
      </c>
      <c r="I253" s="221"/>
      <c r="J253" s="216"/>
      <c r="K253" s="216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147</v>
      </c>
      <c r="AU253" s="226" t="s">
        <v>93</v>
      </c>
      <c r="AV253" s="13" t="s">
        <v>93</v>
      </c>
      <c r="AW253" s="13" t="s">
        <v>37</v>
      </c>
      <c r="AX253" s="13" t="s">
        <v>91</v>
      </c>
      <c r="AY253" s="226" t="s">
        <v>138</v>
      </c>
    </row>
    <row r="254" spans="1:65" s="2" customFormat="1" ht="16.5" customHeight="1">
      <c r="A254" s="33"/>
      <c r="B254" s="34"/>
      <c r="C254" s="238" t="s">
        <v>418</v>
      </c>
      <c r="D254" s="238" t="s">
        <v>223</v>
      </c>
      <c r="E254" s="239" t="s">
        <v>419</v>
      </c>
      <c r="F254" s="240" t="s">
        <v>420</v>
      </c>
      <c r="G254" s="241" t="s">
        <v>250</v>
      </c>
      <c r="H254" s="242">
        <v>180</v>
      </c>
      <c r="I254" s="243"/>
      <c r="J254" s="244">
        <f>ROUND(I254*H254,2)</f>
        <v>0</v>
      </c>
      <c r="K254" s="240" t="s">
        <v>226</v>
      </c>
      <c r="L254" s="245"/>
      <c r="M254" s="246" t="s">
        <v>1</v>
      </c>
      <c r="N254" s="247" t="s">
        <v>48</v>
      </c>
      <c r="O254" s="70"/>
      <c r="P254" s="211">
        <f>O254*H254</f>
        <v>0</v>
      </c>
      <c r="Q254" s="211">
        <v>6.3000000000000003E-4</v>
      </c>
      <c r="R254" s="211">
        <f>Q254*H254</f>
        <v>0.1134</v>
      </c>
      <c r="S254" s="211">
        <v>0</v>
      </c>
      <c r="T254" s="21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3" t="s">
        <v>181</v>
      </c>
      <c r="AT254" s="213" t="s">
        <v>223</v>
      </c>
      <c r="AU254" s="213" t="s">
        <v>93</v>
      </c>
      <c r="AY254" s="16" t="s">
        <v>138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91</v>
      </c>
      <c r="BK254" s="214">
        <f>ROUND(I254*H254,2)</f>
        <v>0</v>
      </c>
      <c r="BL254" s="16" t="s">
        <v>145</v>
      </c>
      <c r="BM254" s="213" t="s">
        <v>421</v>
      </c>
    </row>
    <row r="255" spans="1:65" s="13" customFormat="1">
      <c r="B255" s="215"/>
      <c r="C255" s="216"/>
      <c r="D255" s="217" t="s">
        <v>147</v>
      </c>
      <c r="E255" s="218" t="s">
        <v>1</v>
      </c>
      <c r="F255" s="219" t="s">
        <v>422</v>
      </c>
      <c r="G255" s="216"/>
      <c r="H255" s="220">
        <v>180</v>
      </c>
      <c r="I255" s="221"/>
      <c r="J255" s="216"/>
      <c r="K255" s="216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147</v>
      </c>
      <c r="AU255" s="226" t="s">
        <v>93</v>
      </c>
      <c r="AV255" s="13" t="s">
        <v>93</v>
      </c>
      <c r="AW255" s="13" t="s">
        <v>37</v>
      </c>
      <c r="AX255" s="13" t="s">
        <v>91</v>
      </c>
      <c r="AY255" s="226" t="s">
        <v>138</v>
      </c>
    </row>
    <row r="256" spans="1:65" s="2" customFormat="1" ht="16.5" customHeight="1">
      <c r="A256" s="33"/>
      <c r="B256" s="34"/>
      <c r="C256" s="238" t="s">
        <v>423</v>
      </c>
      <c r="D256" s="238" t="s">
        <v>223</v>
      </c>
      <c r="E256" s="239" t="s">
        <v>424</v>
      </c>
      <c r="F256" s="240" t="s">
        <v>425</v>
      </c>
      <c r="G256" s="241" t="s">
        <v>376</v>
      </c>
      <c r="H256" s="242">
        <v>3.6</v>
      </c>
      <c r="I256" s="243"/>
      <c r="J256" s="244">
        <f>ROUND(I256*H256,2)</f>
        <v>0</v>
      </c>
      <c r="K256" s="240" t="s">
        <v>144</v>
      </c>
      <c r="L256" s="245"/>
      <c r="M256" s="246" t="s">
        <v>1</v>
      </c>
      <c r="N256" s="247" t="s">
        <v>48</v>
      </c>
      <c r="O256" s="70"/>
      <c r="P256" s="211">
        <f>O256*H256</f>
        <v>0</v>
      </c>
      <c r="Q256" s="211">
        <v>5.3800000000000001E-2</v>
      </c>
      <c r="R256" s="211">
        <f>Q256*H256</f>
        <v>0.19368000000000002</v>
      </c>
      <c r="S256" s="211">
        <v>0</v>
      </c>
      <c r="T256" s="21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3" t="s">
        <v>181</v>
      </c>
      <c r="AT256" s="213" t="s">
        <v>223</v>
      </c>
      <c r="AU256" s="213" t="s">
        <v>93</v>
      </c>
      <c r="AY256" s="16" t="s">
        <v>138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6" t="s">
        <v>91</v>
      </c>
      <c r="BK256" s="214">
        <f>ROUND(I256*H256,2)</f>
        <v>0</v>
      </c>
      <c r="BL256" s="16" t="s">
        <v>145</v>
      </c>
      <c r="BM256" s="213" t="s">
        <v>426</v>
      </c>
    </row>
    <row r="257" spans="1:65" s="13" customFormat="1">
      <c r="B257" s="215"/>
      <c r="C257" s="216"/>
      <c r="D257" s="217" t="s">
        <v>147</v>
      </c>
      <c r="E257" s="218" t="s">
        <v>1</v>
      </c>
      <c r="F257" s="219" t="s">
        <v>427</v>
      </c>
      <c r="G257" s="216"/>
      <c r="H257" s="220">
        <v>3.6</v>
      </c>
      <c r="I257" s="221"/>
      <c r="J257" s="216"/>
      <c r="K257" s="216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147</v>
      </c>
      <c r="AU257" s="226" t="s">
        <v>93</v>
      </c>
      <c r="AV257" s="13" t="s">
        <v>93</v>
      </c>
      <c r="AW257" s="13" t="s">
        <v>37</v>
      </c>
      <c r="AX257" s="13" t="s">
        <v>91</v>
      </c>
      <c r="AY257" s="226" t="s">
        <v>138</v>
      </c>
    </row>
    <row r="258" spans="1:65" s="2" customFormat="1" ht="16.5" customHeight="1">
      <c r="A258" s="33"/>
      <c r="B258" s="34"/>
      <c r="C258" s="238" t="s">
        <v>428</v>
      </c>
      <c r="D258" s="238" t="s">
        <v>223</v>
      </c>
      <c r="E258" s="239" t="s">
        <v>429</v>
      </c>
      <c r="F258" s="240" t="s">
        <v>430</v>
      </c>
      <c r="G258" s="241" t="s">
        <v>376</v>
      </c>
      <c r="H258" s="242">
        <v>0.64</v>
      </c>
      <c r="I258" s="243"/>
      <c r="J258" s="244">
        <f>ROUND(I258*H258,2)</f>
        <v>0</v>
      </c>
      <c r="K258" s="240" t="s">
        <v>144</v>
      </c>
      <c r="L258" s="245"/>
      <c r="M258" s="246" t="s">
        <v>1</v>
      </c>
      <c r="N258" s="247" t="s">
        <v>48</v>
      </c>
      <c r="O258" s="70"/>
      <c r="P258" s="211">
        <f>O258*H258</f>
        <v>0</v>
      </c>
      <c r="Q258" s="211">
        <v>5.8999999999999997E-2</v>
      </c>
      <c r="R258" s="211">
        <f>Q258*H258</f>
        <v>3.7760000000000002E-2</v>
      </c>
      <c r="S258" s="211">
        <v>0</v>
      </c>
      <c r="T258" s="21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3" t="s">
        <v>181</v>
      </c>
      <c r="AT258" s="213" t="s">
        <v>223</v>
      </c>
      <c r="AU258" s="213" t="s">
        <v>93</v>
      </c>
      <c r="AY258" s="16" t="s">
        <v>138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91</v>
      </c>
      <c r="BK258" s="214">
        <f>ROUND(I258*H258,2)</f>
        <v>0</v>
      </c>
      <c r="BL258" s="16" t="s">
        <v>145</v>
      </c>
      <c r="BM258" s="213" t="s">
        <v>431</v>
      </c>
    </row>
    <row r="259" spans="1:65" s="13" customFormat="1">
      <c r="B259" s="215"/>
      <c r="C259" s="216"/>
      <c r="D259" s="217" t="s">
        <v>147</v>
      </c>
      <c r="E259" s="218" t="s">
        <v>1</v>
      </c>
      <c r="F259" s="219" t="s">
        <v>432</v>
      </c>
      <c r="G259" s="216"/>
      <c r="H259" s="220">
        <v>0.64</v>
      </c>
      <c r="I259" s="221"/>
      <c r="J259" s="216"/>
      <c r="K259" s="216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147</v>
      </c>
      <c r="AU259" s="226" t="s">
        <v>93</v>
      </c>
      <c r="AV259" s="13" t="s">
        <v>93</v>
      </c>
      <c r="AW259" s="13" t="s">
        <v>37</v>
      </c>
      <c r="AX259" s="13" t="s">
        <v>91</v>
      </c>
      <c r="AY259" s="226" t="s">
        <v>138</v>
      </c>
    </row>
    <row r="260" spans="1:65" s="2" customFormat="1" ht="16.5" customHeight="1">
      <c r="A260" s="33"/>
      <c r="B260" s="34"/>
      <c r="C260" s="238" t="s">
        <v>433</v>
      </c>
      <c r="D260" s="238" t="s">
        <v>223</v>
      </c>
      <c r="E260" s="239" t="s">
        <v>434</v>
      </c>
      <c r="F260" s="240" t="s">
        <v>435</v>
      </c>
      <c r="G260" s="241" t="s">
        <v>376</v>
      </c>
      <c r="H260" s="242">
        <v>1.8</v>
      </c>
      <c r="I260" s="243"/>
      <c r="J260" s="244">
        <f>ROUND(I260*H260,2)</f>
        <v>0</v>
      </c>
      <c r="K260" s="240" t="s">
        <v>144</v>
      </c>
      <c r="L260" s="245"/>
      <c r="M260" s="246" t="s">
        <v>1</v>
      </c>
      <c r="N260" s="247" t="s">
        <v>48</v>
      </c>
      <c r="O260" s="70"/>
      <c r="P260" s="211">
        <f>O260*H260</f>
        <v>0</v>
      </c>
      <c r="Q260" s="211">
        <v>3.0700000000000002E-2</v>
      </c>
      <c r="R260" s="211">
        <f>Q260*H260</f>
        <v>5.5260000000000004E-2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181</v>
      </c>
      <c r="AT260" s="213" t="s">
        <v>223</v>
      </c>
      <c r="AU260" s="213" t="s">
        <v>93</v>
      </c>
      <c r="AY260" s="16" t="s">
        <v>138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91</v>
      </c>
      <c r="BK260" s="214">
        <f>ROUND(I260*H260,2)</f>
        <v>0</v>
      </c>
      <c r="BL260" s="16" t="s">
        <v>145</v>
      </c>
      <c r="BM260" s="213" t="s">
        <v>436</v>
      </c>
    </row>
    <row r="261" spans="1:65" s="13" customFormat="1">
      <c r="B261" s="215"/>
      <c r="C261" s="216"/>
      <c r="D261" s="217" t="s">
        <v>147</v>
      </c>
      <c r="E261" s="218" t="s">
        <v>1</v>
      </c>
      <c r="F261" s="219" t="s">
        <v>437</v>
      </c>
      <c r="G261" s="216"/>
      <c r="H261" s="220">
        <v>1.8</v>
      </c>
      <c r="I261" s="221"/>
      <c r="J261" s="216"/>
      <c r="K261" s="216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147</v>
      </c>
      <c r="AU261" s="226" t="s">
        <v>93</v>
      </c>
      <c r="AV261" s="13" t="s">
        <v>93</v>
      </c>
      <c r="AW261" s="13" t="s">
        <v>37</v>
      </c>
      <c r="AX261" s="13" t="s">
        <v>91</v>
      </c>
      <c r="AY261" s="226" t="s">
        <v>138</v>
      </c>
    </row>
    <row r="262" spans="1:65" s="2" customFormat="1" ht="16.5" customHeight="1">
      <c r="A262" s="33"/>
      <c r="B262" s="34"/>
      <c r="C262" s="238" t="s">
        <v>438</v>
      </c>
      <c r="D262" s="238" t="s">
        <v>223</v>
      </c>
      <c r="E262" s="239" t="s">
        <v>439</v>
      </c>
      <c r="F262" s="240" t="s">
        <v>440</v>
      </c>
      <c r="G262" s="241" t="s">
        <v>376</v>
      </c>
      <c r="H262" s="242">
        <v>6.04</v>
      </c>
      <c r="I262" s="243"/>
      <c r="J262" s="244">
        <f>ROUND(I262*H262,2)</f>
        <v>0</v>
      </c>
      <c r="K262" s="240" t="s">
        <v>144</v>
      </c>
      <c r="L262" s="245"/>
      <c r="M262" s="246" t="s">
        <v>1</v>
      </c>
      <c r="N262" s="247" t="s">
        <v>48</v>
      </c>
      <c r="O262" s="70"/>
      <c r="P262" s="211">
        <f>O262*H262</f>
        <v>0</v>
      </c>
      <c r="Q262" s="211">
        <v>3.49E-2</v>
      </c>
      <c r="R262" s="211">
        <f>Q262*H262</f>
        <v>0.21079600000000001</v>
      </c>
      <c r="S262" s="211">
        <v>0</v>
      </c>
      <c r="T262" s="21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3" t="s">
        <v>181</v>
      </c>
      <c r="AT262" s="213" t="s">
        <v>223</v>
      </c>
      <c r="AU262" s="213" t="s">
        <v>93</v>
      </c>
      <c r="AY262" s="16" t="s">
        <v>138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91</v>
      </c>
      <c r="BK262" s="214">
        <f>ROUND(I262*H262,2)</f>
        <v>0</v>
      </c>
      <c r="BL262" s="16" t="s">
        <v>145</v>
      </c>
      <c r="BM262" s="213" t="s">
        <v>441</v>
      </c>
    </row>
    <row r="263" spans="1:65" s="13" customFormat="1" ht="22.5">
      <c r="B263" s="215"/>
      <c r="C263" s="216"/>
      <c r="D263" s="217" t="s">
        <v>147</v>
      </c>
      <c r="E263" s="218" t="s">
        <v>1</v>
      </c>
      <c r="F263" s="219" t="s">
        <v>442</v>
      </c>
      <c r="G263" s="216"/>
      <c r="H263" s="220">
        <v>6.04</v>
      </c>
      <c r="I263" s="221"/>
      <c r="J263" s="216"/>
      <c r="K263" s="216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147</v>
      </c>
      <c r="AU263" s="226" t="s">
        <v>93</v>
      </c>
      <c r="AV263" s="13" t="s">
        <v>93</v>
      </c>
      <c r="AW263" s="13" t="s">
        <v>37</v>
      </c>
      <c r="AX263" s="13" t="s">
        <v>91</v>
      </c>
      <c r="AY263" s="226" t="s">
        <v>138</v>
      </c>
    </row>
    <row r="264" spans="1:65" s="2" customFormat="1" ht="16.5" customHeight="1">
      <c r="A264" s="33"/>
      <c r="B264" s="34"/>
      <c r="C264" s="238" t="s">
        <v>443</v>
      </c>
      <c r="D264" s="238" t="s">
        <v>223</v>
      </c>
      <c r="E264" s="239" t="s">
        <v>444</v>
      </c>
      <c r="F264" s="240" t="s">
        <v>445</v>
      </c>
      <c r="G264" s="241" t="s">
        <v>250</v>
      </c>
      <c r="H264" s="242">
        <v>90</v>
      </c>
      <c r="I264" s="243"/>
      <c r="J264" s="244">
        <f>ROUND(I264*H264,2)</f>
        <v>0</v>
      </c>
      <c r="K264" s="240" t="s">
        <v>144</v>
      </c>
      <c r="L264" s="245"/>
      <c r="M264" s="246" t="s">
        <v>1</v>
      </c>
      <c r="N264" s="247" t="s">
        <v>48</v>
      </c>
      <c r="O264" s="70"/>
      <c r="P264" s="211">
        <f>O264*H264</f>
        <v>0</v>
      </c>
      <c r="Q264" s="211">
        <v>1.6000000000000001E-4</v>
      </c>
      <c r="R264" s="211">
        <f>Q264*H264</f>
        <v>1.4400000000000001E-2</v>
      </c>
      <c r="S264" s="211">
        <v>0</v>
      </c>
      <c r="T264" s="21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3" t="s">
        <v>181</v>
      </c>
      <c r="AT264" s="213" t="s">
        <v>223</v>
      </c>
      <c r="AU264" s="213" t="s">
        <v>93</v>
      </c>
      <c r="AY264" s="16" t="s">
        <v>138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6" t="s">
        <v>91</v>
      </c>
      <c r="BK264" s="214">
        <f>ROUND(I264*H264,2)</f>
        <v>0</v>
      </c>
      <c r="BL264" s="16" t="s">
        <v>145</v>
      </c>
      <c r="BM264" s="213" t="s">
        <v>446</v>
      </c>
    </row>
    <row r="265" spans="1:65" s="13" customFormat="1">
      <c r="B265" s="215"/>
      <c r="C265" s="216"/>
      <c r="D265" s="217" t="s">
        <v>147</v>
      </c>
      <c r="E265" s="218" t="s">
        <v>1</v>
      </c>
      <c r="F265" s="219" t="s">
        <v>447</v>
      </c>
      <c r="G265" s="216"/>
      <c r="H265" s="220">
        <v>90</v>
      </c>
      <c r="I265" s="221"/>
      <c r="J265" s="216"/>
      <c r="K265" s="216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147</v>
      </c>
      <c r="AU265" s="226" t="s">
        <v>93</v>
      </c>
      <c r="AV265" s="13" t="s">
        <v>93</v>
      </c>
      <c r="AW265" s="13" t="s">
        <v>37</v>
      </c>
      <c r="AX265" s="13" t="s">
        <v>91</v>
      </c>
      <c r="AY265" s="226" t="s">
        <v>138</v>
      </c>
    </row>
    <row r="266" spans="1:65" s="2" customFormat="1" ht="16.5" customHeight="1">
      <c r="A266" s="33"/>
      <c r="B266" s="34"/>
      <c r="C266" s="238" t="s">
        <v>448</v>
      </c>
      <c r="D266" s="238" t="s">
        <v>223</v>
      </c>
      <c r="E266" s="239" t="s">
        <v>449</v>
      </c>
      <c r="F266" s="240" t="s">
        <v>450</v>
      </c>
      <c r="G266" s="241" t="s">
        <v>250</v>
      </c>
      <c r="H266" s="242">
        <v>90</v>
      </c>
      <c r="I266" s="243"/>
      <c r="J266" s="244">
        <f>ROUND(I266*H266,2)</f>
        <v>0</v>
      </c>
      <c r="K266" s="240" t="s">
        <v>144</v>
      </c>
      <c r="L266" s="245"/>
      <c r="M266" s="246" t="s">
        <v>1</v>
      </c>
      <c r="N266" s="247" t="s">
        <v>48</v>
      </c>
      <c r="O266" s="70"/>
      <c r="P266" s="211">
        <f>O266*H266</f>
        <v>0</v>
      </c>
      <c r="Q266" s="211">
        <v>2.1000000000000001E-4</v>
      </c>
      <c r="R266" s="211">
        <f>Q266*H266</f>
        <v>1.89E-2</v>
      </c>
      <c r="S266" s="211">
        <v>0</v>
      </c>
      <c r="T266" s="21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3" t="s">
        <v>181</v>
      </c>
      <c r="AT266" s="213" t="s">
        <v>223</v>
      </c>
      <c r="AU266" s="213" t="s">
        <v>93</v>
      </c>
      <c r="AY266" s="16" t="s">
        <v>138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6" t="s">
        <v>91</v>
      </c>
      <c r="BK266" s="214">
        <f>ROUND(I266*H266,2)</f>
        <v>0</v>
      </c>
      <c r="BL266" s="16" t="s">
        <v>145</v>
      </c>
      <c r="BM266" s="213" t="s">
        <v>451</v>
      </c>
    </row>
    <row r="267" spans="1:65" s="13" customFormat="1">
      <c r="B267" s="215"/>
      <c r="C267" s="216"/>
      <c r="D267" s="217" t="s">
        <v>147</v>
      </c>
      <c r="E267" s="218" t="s">
        <v>1</v>
      </c>
      <c r="F267" s="219" t="s">
        <v>447</v>
      </c>
      <c r="G267" s="216"/>
      <c r="H267" s="220">
        <v>90</v>
      </c>
      <c r="I267" s="221"/>
      <c r="J267" s="216"/>
      <c r="K267" s="216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147</v>
      </c>
      <c r="AU267" s="226" t="s">
        <v>93</v>
      </c>
      <c r="AV267" s="13" t="s">
        <v>93</v>
      </c>
      <c r="AW267" s="13" t="s">
        <v>37</v>
      </c>
      <c r="AX267" s="13" t="s">
        <v>91</v>
      </c>
      <c r="AY267" s="226" t="s">
        <v>138</v>
      </c>
    </row>
    <row r="268" spans="1:65" s="2" customFormat="1" ht="21.75" customHeight="1">
      <c r="A268" s="33"/>
      <c r="B268" s="34"/>
      <c r="C268" s="238" t="s">
        <v>452</v>
      </c>
      <c r="D268" s="238" t="s">
        <v>223</v>
      </c>
      <c r="E268" s="239" t="s">
        <v>453</v>
      </c>
      <c r="F268" s="240" t="s">
        <v>454</v>
      </c>
      <c r="G268" s="241" t="s">
        <v>250</v>
      </c>
      <c r="H268" s="242">
        <v>26</v>
      </c>
      <c r="I268" s="243"/>
      <c r="J268" s="244">
        <f>ROUND(I268*H268,2)</f>
        <v>0</v>
      </c>
      <c r="K268" s="240" t="s">
        <v>144</v>
      </c>
      <c r="L268" s="245"/>
      <c r="M268" s="246" t="s">
        <v>1</v>
      </c>
      <c r="N268" s="247" t="s">
        <v>48</v>
      </c>
      <c r="O268" s="70"/>
      <c r="P268" s="211">
        <f>O268*H268</f>
        <v>0</v>
      </c>
      <c r="Q268" s="211">
        <v>7.2999999999999995E-2</v>
      </c>
      <c r="R268" s="211">
        <f>Q268*H268</f>
        <v>1.8979999999999999</v>
      </c>
      <c r="S268" s="211">
        <v>0</v>
      </c>
      <c r="T268" s="21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3" t="s">
        <v>181</v>
      </c>
      <c r="AT268" s="213" t="s">
        <v>223</v>
      </c>
      <c r="AU268" s="213" t="s">
        <v>93</v>
      </c>
      <c r="AY268" s="16" t="s">
        <v>138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6" t="s">
        <v>91</v>
      </c>
      <c r="BK268" s="214">
        <f>ROUND(I268*H268,2)</f>
        <v>0</v>
      </c>
      <c r="BL268" s="16" t="s">
        <v>145</v>
      </c>
      <c r="BM268" s="213" t="s">
        <v>455</v>
      </c>
    </row>
    <row r="269" spans="1:65" s="13" customFormat="1">
      <c r="B269" s="215"/>
      <c r="C269" s="216"/>
      <c r="D269" s="217" t="s">
        <v>147</v>
      </c>
      <c r="E269" s="218" t="s">
        <v>1</v>
      </c>
      <c r="F269" s="219" t="s">
        <v>456</v>
      </c>
      <c r="G269" s="216"/>
      <c r="H269" s="220">
        <v>26</v>
      </c>
      <c r="I269" s="221"/>
      <c r="J269" s="216"/>
      <c r="K269" s="216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147</v>
      </c>
      <c r="AU269" s="226" t="s">
        <v>93</v>
      </c>
      <c r="AV269" s="13" t="s">
        <v>93</v>
      </c>
      <c r="AW269" s="13" t="s">
        <v>37</v>
      </c>
      <c r="AX269" s="13" t="s">
        <v>91</v>
      </c>
      <c r="AY269" s="226" t="s">
        <v>138</v>
      </c>
    </row>
    <row r="270" spans="1:65" s="2" customFormat="1" ht="21.75" customHeight="1">
      <c r="A270" s="33"/>
      <c r="B270" s="34"/>
      <c r="C270" s="202" t="s">
        <v>457</v>
      </c>
      <c r="D270" s="202" t="s">
        <v>140</v>
      </c>
      <c r="E270" s="203" t="s">
        <v>458</v>
      </c>
      <c r="F270" s="204" t="s">
        <v>459</v>
      </c>
      <c r="G270" s="205" t="s">
        <v>250</v>
      </c>
      <c r="H270" s="206">
        <v>8</v>
      </c>
      <c r="I270" s="207"/>
      <c r="J270" s="208">
        <f>ROUND(I270*H270,2)</f>
        <v>0</v>
      </c>
      <c r="K270" s="204" t="s">
        <v>226</v>
      </c>
      <c r="L270" s="38"/>
      <c r="M270" s="209" t="s">
        <v>1</v>
      </c>
      <c r="N270" s="210" t="s">
        <v>48</v>
      </c>
      <c r="O270" s="70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3" t="s">
        <v>145</v>
      </c>
      <c r="AT270" s="213" t="s">
        <v>140</v>
      </c>
      <c r="AU270" s="213" t="s">
        <v>93</v>
      </c>
      <c r="AY270" s="16" t="s">
        <v>138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6" t="s">
        <v>91</v>
      </c>
      <c r="BK270" s="214">
        <f>ROUND(I270*H270,2)</f>
        <v>0</v>
      </c>
      <c r="BL270" s="16" t="s">
        <v>145</v>
      </c>
      <c r="BM270" s="213" t="s">
        <v>460</v>
      </c>
    </row>
    <row r="271" spans="1:65" s="13" customFormat="1">
      <c r="B271" s="215"/>
      <c r="C271" s="216"/>
      <c r="D271" s="217" t="s">
        <v>147</v>
      </c>
      <c r="E271" s="218" t="s">
        <v>1</v>
      </c>
      <c r="F271" s="219" t="s">
        <v>181</v>
      </c>
      <c r="G271" s="216"/>
      <c r="H271" s="220">
        <v>8</v>
      </c>
      <c r="I271" s="221"/>
      <c r="J271" s="216"/>
      <c r="K271" s="216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147</v>
      </c>
      <c r="AU271" s="226" t="s">
        <v>93</v>
      </c>
      <c r="AV271" s="13" t="s">
        <v>93</v>
      </c>
      <c r="AW271" s="13" t="s">
        <v>37</v>
      </c>
      <c r="AX271" s="13" t="s">
        <v>91</v>
      </c>
      <c r="AY271" s="226" t="s">
        <v>138</v>
      </c>
    </row>
    <row r="272" spans="1:65" s="2" customFormat="1" ht="44.25" customHeight="1">
      <c r="A272" s="33"/>
      <c r="B272" s="34"/>
      <c r="C272" s="202" t="s">
        <v>461</v>
      </c>
      <c r="D272" s="202" t="s">
        <v>140</v>
      </c>
      <c r="E272" s="203" t="s">
        <v>462</v>
      </c>
      <c r="F272" s="204" t="s">
        <v>463</v>
      </c>
      <c r="G272" s="205" t="s">
        <v>156</v>
      </c>
      <c r="H272" s="206">
        <v>18</v>
      </c>
      <c r="I272" s="207"/>
      <c r="J272" s="208">
        <f>ROUND(I272*H272,2)</f>
        <v>0</v>
      </c>
      <c r="K272" s="204" t="s">
        <v>144</v>
      </c>
      <c r="L272" s="38"/>
      <c r="M272" s="209" t="s">
        <v>1</v>
      </c>
      <c r="N272" s="210" t="s">
        <v>48</v>
      </c>
      <c r="O272" s="70"/>
      <c r="P272" s="211">
        <f>O272*H272</f>
        <v>0</v>
      </c>
      <c r="Q272" s="211">
        <v>0</v>
      </c>
      <c r="R272" s="211">
        <f>Q272*H272</f>
        <v>0</v>
      </c>
      <c r="S272" s="211">
        <v>0.311</v>
      </c>
      <c r="T272" s="212">
        <f>S272*H272</f>
        <v>5.5979999999999999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145</v>
      </c>
      <c r="AT272" s="213" t="s">
        <v>140</v>
      </c>
      <c r="AU272" s="213" t="s">
        <v>93</v>
      </c>
      <c r="AY272" s="16" t="s">
        <v>138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91</v>
      </c>
      <c r="BK272" s="214">
        <f>ROUND(I272*H272,2)</f>
        <v>0</v>
      </c>
      <c r="BL272" s="16" t="s">
        <v>145</v>
      </c>
      <c r="BM272" s="213" t="s">
        <v>464</v>
      </c>
    </row>
    <row r="273" spans="1:65" s="13" customFormat="1" ht="22.5">
      <c r="B273" s="215"/>
      <c r="C273" s="216"/>
      <c r="D273" s="217" t="s">
        <v>147</v>
      </c>
      <c r="E273" s="218" t="s">
        <v>1</v>
      </c>
      <c r="F273" s="219" t="s">
        <v>465</v>
      </c>
      <c r="G273" s="216"/>
      <c r="H273" s="220">
        <v>18</v>
      </c>
      <c r="I273" s="221"/>
      <c r="J273" s="216"/>
      <c r="K273" s="216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147</v>
      </c>
      <c r="AU273" s="226" t="s">
        <v>93</v>
      </c>
      <c r="AV273" s="13" t="s">
        <v>93</v>
      </c>
      <c r="AW273" s="13" t="s">
        <v>37</v>
      </c>
      <c r="AX273" s="13" t="s">
        <v>91</v>
      </c>
      <c r="AY273" s="226" t="s">
        <v>138</v>
      </c>
    </row>
    <row r="274" spans="1:65" s="2" customFormat="1" ht="21.75" customHeight="1">
      <c r="A274" s="33"/>
      <c r="B274" s="34"/>
      <c r="C274" s="202" t="s">
        <v>466</v>
      </c>
      <c r="D274" s="202" t="s">
        <v>140</v>
      </c>
      <c r="E274" s="203" t="s">
        <v>467</v>
      </c>
      <c r="F274" s="204" t="s">
        <v>468</v>
      </c>
      <c r="G274" s="205" t="s">
        <v>156</v>
      </c>
      <c r="H274" s="206">
        <v>18</v>
      </c>
      <c r="I274" s="207"/>
      <c r="J274" s="208">
        <f>ROUND(I274*H274,2)</f>
        <v>0</v>
      </c>
      <c r="K274" s="204" t="s">
        <v>144</v>
      </c>
      <c r="L274" s="38"/>
      <c r="M274" s="209" t="s">
        <v>1</v>
      </c>
      <c r="N274" s="210" t="s">
        <v>48</v>
      </c>
      <c r="O274" s="70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3" t="s">
        <v>145</v>
      </c>
      <c r="AT274" s="213" t="s">
        <v>140</v>
      </c>
      <c r="AU274" s="213" t="s">
        <v>93</v>
      </c>
      <c r="AY274" s="16" t="s">
        <v>138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6" t="s">
        <v>91</v>
      </c>
      <c r="BK274" s="214">
        <f>ROUND(I274*H274,2)</f>
        <v>0</v>
      </c>
      <c r="BL274" s="16" t="s">
        <v>145</v>
      </c>
      <c r="BM274" s="213" t="s">
        <v>469</v>
      </c>
    </row>
    <row r="275" spans="1:65" s="13" customFormat="1" ht="22.5">
      <c r="B275" s="215"/>
      <c r="C275" s="216"/>
      <c r="D275" s="217" t="s">
        <v>147</v>
      </c>
      <c r="E275" s="218" t="s">
        <v>1</v>
      </c>
      <c r="F275" s="219" t="s">
        <v>465</v>
      </c>
      <c r="G275" s="216"/>
      <c r="H275" s="220">
        <v>18</v>
      </c>
      <c r="I275" s="221"/>
      <c r="J275" s="216"/>
      <c r="K275" s="216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147</v>
      </c>
      <c r="AU275" s="226" t="s">
        <v>93</v>
      </c>
      <c r="AV275" s="13" t="s">
        <v>93</v>
      </c>
      <c r="AW275" s="13" t="s">
        <v>37</v>
      </c>
      <c r="AX275" s="13" t="s">
        <v>91</v>
      </c>
      <c r="AY275" s="226" t="s">
        <v>138</v>
      </c>
    </row>
    <row r="276" spans="1:65" s="2" customFormat="1" ht="44.25" customHeight="1">
      <c r="A276" s="33"/>
      <c r="B276" s="34"/>
      <c r="C276" s="202" t="s">
        <v>470</v>
      </c>
      <c r="D276" s="202" t="s">
        <v>140</v>
      </c>
      <c r="E276" s="203" t="s">
        <v>471</v>
      </c>
      <c r="F276" s="204" t="s">
        <v>472</v>
      </c>
      <c r="G276" s="205" t="s">
        <v>156</v>
      </c>
      <c r="H276" s="206">
        <v>11</v>
      </c>
      <c r="I276" s="207"/>
      <c r="J276" s="208">
        <f>ROUND(I276*H276,2)</f>
        <v>0</v>
      </c>
      <c r="K276" s="204" t="s">
        <v>144</v>
      </c>
      <c r="L276" s="38"/>
      <c r="M276" s="209" t="s">
        <v>1</v>
      </c>
      <c r="N276" s="210" t="s">
        <v>48</v>
      </c>
      <c r="O276" s="70"/>
      <c r="P276" s="211">
        <f>O276*H276</f>
        <v>0</v>
      </c>
      <c r="Q276" s="211">
        <v>0</v>
      </c>
      <c r="R276" s="211">
        <f>Q276*H276</f>
        <v>0</v>
      </c>
      <c r="S276" s="211">
        <v>0.159</v>
      </c>
      <c r="T276" s="212">
        <f>S276*H276</f>
        <v>1.7490000000000001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3" t="s">
        <v>145</v>
      </c>
      <c r="AT276" s="213" t="s">
        <v>140</v>
      </c>
      <c r="AU276" s="213" t="s">
        <v>93</v>
      </c>
      <c r="AY276" s="16" t="s">
        <v>138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6" t="s">
        <v>91</v>
      </c>
      <c r="BK276" s="214">
        <f>ROUND(I276*H276,2)</f>
        <v>0</v>
      </c>
      <c r="BL276" s="16" t="s">
        <v>145</v>
      </c>
      <c r="BM276" s="213" t="s">
        <v>473</v>
      </c>
    </row>
    <row r="277" spans="1:65" s="13" customFormat="1" ht="22.5">
      <c r="B277" s="215"/>
      <c r="C277" s="216"/>
      <c r="D277" s="217" t="s">
        <v>147</v>
      </c>
      <c r="E277" s="218" t="s">
        <v>1</v>
      </c>
      <c r="F277" s="219" t="s">
        <v>474</v>
      </c>
      <c r="G277" s="216"/>
      <c r="H277" s="220">
        <v>11</v>
      </c>
      <c r="I277" s="221"/>
      <c r="J277" s="216"/>
      <c r="K277" s="216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147</v>
      </c>
      <c r="AU277" s="226" t="s">
        <v>93</v>
      </c>
      <c r="AV277" s="13" t="s">
        <v>93</v>
      </c>
      <c r="AW277" s="13" t="s">
        <v>37</v>
      </c>
      <c r="AX277" s="13" t="s">
        <v>91</v>
      </c>
      <c r="AY277" s="226" t="s">
        <v>138</v>
      </c>
    </row>
    <row r="278" spans="1:65" s="2" customFormat="1" ht="33" customHeight="1">
      <c r="A278" s="33"/>
      <c r="B278" s="34"/>
      <c r="C278" s="202" t="s">
        <v>475</v>
      </c>
      <c r="D278" s="202" t="s">
        <v>140</v>
      </c>
      <c r="E278" s="203" t="s">
        <v>476</v>
      </c>
      <c r="F278" s="204" t="s">
        <v>477</v>
      </c>
      <c r="G278" s="205" t="s">
        <v>156</v>
      </c>
      <c r="H278" s="206">
        <v>11</v>
      </c>
      <c r="I278" s="207"/>
      <c r="J278" s="208">
        <f>ROUND(I278*H278,2)</f>
        <v>0</v>
      </c>
      <c r="K278" s="204" t="s">
        <v>144</v>
      </c>
      <c r="L278" s="38"/>
      <c r="M278" s="209" t="s">
        <v>1</v>
      </c>
      <c r="N278" s="210" t="s">
        <v>48</v>
      </c>
      <c r="O278" s="70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3" t="s">
        <v>145</v>
      </c>
      <c r="AT278" s="213" t="s">
        <v>140</v>
      </c>
      <c r="AU278" s="213" t="s">
        <v>93</v>
      </c>
      <c r="AY278" s="16" t="s">
        <v>138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6" t="s">
        <v>91</v>
      </c>
      <c r="BK278" s="214">
        <f>ROUND(I278*H278,2)</f>
        <v>0</v>
      </c>
      <c r="BL278" s="16" t="s">
        <v>145</v>
      </c>
      <c r="BM278" s="213" t="s">
        <v>478</v>
      </c>
    </row>
    <row r="279" spans="1:65" s="13" customFormat="1" ht="22.5">
      <c r="B279" s="215"/>
      <c r="C279" s="216"/>
      <c r="D279" s="217" t="s">
        <v>147</v>
      </c>
      <c r="E279" s="218" t="s">
        <v>1</v>
      </c>
      <c r="F279" s="219" t="s">
        <v>474</v>
      </c>
      <c r="G279" s="216"/>
      <c r="H279" s="220">
        <v>11</v>
      </c>
      <c r="I279" s="221"/>
      <c r="J279" s="216"/>
      <c r="K279" s="216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147</v>
      </c>
      <c r="AU279" s="226" t="s">
        <v>93</v>
      </c>
      <c r="AV279" s="13" t="s">
        <v>93</v>
      </c>
      <c r="AW279" s="13" t="s">
        <v>37</v>
      </c>
      <c r="AX279" s="13" t="s">
        <v>91</v>
      </c>
      <c r="AY279" s="226" t="s">
        <v>138</v>
      </c>
    </row>
    <row r="280" spans="1:65" s="2" customFormat="1" ht="33" customHeight="1">
      <c r="A280" s="33"/>
      <c r="B280" s="34"/>
      <c r="C280" s="202" t="s">
        <v>479</v>
      </c>
      <c r="D280" s="202" t="s">
        <v>140</v>
      </c>
      <c r="E280" s="203" t="s">
        <v>480</v>
      </c>
      <c r="F280" s="204" t="s">
        <v>481</v>
      </c>
      <c r="G280" s="205" t="s">
        <v>482</v>
      </c>
      <c r="H280" s="206">
        <v>1</v>
      </c>
      <c r="I280" s="207"/>
      <c r="J280" s="208">
        <f>ROUND(I280*H280,2)</f>
        <v>0</v>
      </c>
      <c r="K280" s="204" t="s">
        <v>226</v>
      </c>
      <c r="L280" s="38"/>
      <c r="M280" s="209" t="s">
        <v>1</v>
      </c>
      <c r="N280" s="210" t="s">
        <v>48</v>
      </c>
      <c r="O280" s="70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3" t="s">
        <v>145</v>
      </c>
      <c r="AT280" s="213" t="s">
        <v>140</v>
      </c>
      <c r="AU280" s="213" t="s">
        <v>93</v>
      </c>
      <c r="AY280" s="16" t="s">
        <v>138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6" t="s">
        <v>91</v>
      </c>
      <c r="BK280" s="214">
        <f>ROUND(I280*H280,2)</f>
        <v>0</v>
      </c>
      <c r="BL280" s="16" t="s">
        <v>145</v>
      </c>
      <c r="BM280" s="213" t="s">
        <v>483</v>
      </c>
    </row>
    <row r="281" spans="1:65" s="13" customFormat="1" ht="22.5">
      <c r="B281" s="215"/>
      <c r="C281" s="216"/>
      <c r="D281" s="217" t="s">
        <v>147</v>
      </c>
      <c r="E281" s="218" t="s">
        <v>1</v>
      </c>
      <c r="F281" s="219" t="s">
        <v>484</v>
      </c>
      <c r="G281" s="216"/>
      <c r="H281" s="220">
        <v>1</v>
      </c>
      <c r="I281" s="221"/>
      <c r="J281" s="216"/>
      <c r="K281" s="216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147</v>
      </c>
      <c r="AU281" s="226" t="s">
        <v>93</v>
      </c>
      <c r="AV281" s="13" t="s">
        <v>93</v>
      </c>
      <c r="AW281" s="13" t="s">
        <v>37</v>
      </c>
      <c r="AX281" s="13" t="s">
        <v>83</v>
      </c>
      <c r="AY281" s="226" t="s">
        <v>138</v>
      </c>
    </row>
    <row r="282" spans="1:65" s="14" customFormat="1">
      <c r="B282" s="227"/>
      <c r="C282" s="228"/>
      <c r="D282" s="217" t="s">
        <v>147</v>
      </c>
      <c r="E282" s="229" t="s">
        <v>1</v>
      </c>
      <c r="F282" s="230" t="s">
        <v>174</v>
      </c>
      <c r="G282" s="228"/>
      <c r="H282" s="231">
        <v>1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AT282" s="237" t="s">
        <v>147</v>
      </c>
      <c r="AU282" s="237" t="s">
        <v>93</v>
      </c>
      <c r="AV282" s="14" t="s">
        <v>145</v>
      </c>
      <c r="AW282" s="14" t="s">
        <v>37</v>
      </c>
      <c r="AX282" s="14" t="s">
        <v>91</v>
      </c>
      <c r="AY282" s="237" t="s">
        <v>138</v>
      </c>
    </row>
    <row r="283" spans="1:65" s="12" customFormat="1" ht="22.9" customHeight="1">
      <c r="B283" s="186"/>
      <c r="C283" s="187"/>
      <c r="D283" s="188" t="s">
        <v>82</v>
      </c>
      <c r="E283" s="200" t="s">
        <v>168</v>
      </c>
      <c r="F283" s="200" t="s">
        <v>485</v>
      </c>
      <c r="G283" s="187"/>
      <c r="H283" s="187"/>
      <c r="I283" s="190"/>
      <c r="J283" s="201">
        <f>BK283</f>
        <v>0</v>
      </c>
      <c r="K283" s="187"/>
      <c r="L283" s="192"/>
      <c r="M283" s="193"/>
      <c r="N283" s="194"/>
      <c r="O283" s="194"/>
      <c r="P283" s="195">
        <f>SUM(P284:P285)</f>
        <v>0</v>
      </c>
      <c r="Q283" s="194"/>
      <c r="R283" s="195">
        <f>SUM(R284:R285)</f>
        <v>0.36419999999999997</v>
      </c>
      <c r="S283" s="194"/>
      <c r="T283" s="196">
        <f>SUM(T284:T285)</f>
        <v>0.36</v>
      </c>
      <c r="AR283" s="197" t="s">
        <v>91</v>
      </c>
      <c r="AT283" s="198" t="s">
        <v>82</v>
      </c>
      <c r="AU283" s="198" t="s">
        <v>91</v>
      </c>
      <c r="AY283" s="197" t="s">
        <v>138</v>
      </c>
      <c r="BK283" s="199">
        <f>SUM(BK284:BK285)</f>
        <v>0</v>
      </c>
    </row>
    <row r="284" spans="1:65" s="2" customFormat="1" ht="33" customHeight="1">
      <c r="A284" s="33"/>
      <c r="B284" s="34"/>
      <c r="C284" s="202" t="s">
        <v>486</v>
      </c>
      <c r="D284" s="202" t="s">
        <v>140</v>
      </c>
      <c r="E284" s="203" t="s">
        <v>487</v>
      </c>
      <c r="F284" s="204" t="s">
        <v>488</v>
      </c>
      <c r="G284" s="205" t="s">
        <v>178</v>
      </c>
      <c r="H284" s="206">
        <v>60</v>
      </c>
      <c r="I284" s="207"/>
      <c r="J284" s="208">
        <f>ROUND(I284*H284,2)</f>
        <v>0</v>
      </c>
      <c r="K284" s="204" t="s">
        <v>144</v>
      </c>
      <c r="L284" s="38"/>
      <c r="M284" s="209" t="s">
        <v>1</v>
      </c>
      <c r="N284" s="210" t="s">
        <v>48</v>
      </c>
      <c r="O284" s="70"/>
      <c r="P284" s="211">
        <f>O284*H284</f>
        <v>0</v>
      </c>
      <c r="Q284" s="211">
        <v>6.0699999999999999E-3</v>
      </c>
      <c r="R284" s="211">
        <f>Q284*H284</f>
        <v>0.36419999999999997</v>
      </c>
      <c r="S284" s="211">
        <v>6.0000000000000001E-3</v>
      </c>
      <c r="T284" s="212">
        <f>S284*H284</f>
        <v>0.36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3" t="s">
        <v>145</v>
      </c>
      <c r="AT284" s="213" t="s">
        <v>140</v>
      </c>
      <c r="AU284" s="213" t="s">
        <v>93</v>
      </c>
      <c r="AY284" s="16" t="s">
        <v>138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6" t="s">
        <v>91</v>
      </c>
      <c r="BK284" s="214">
        <f>ROUND(I284*H284,2)</f>
        <v>0</v>
      </c>
      <c r="BL284" s="16" t="s">
        <v>145</v>
      </c>
      <c r="BM284" s="213" t="s">
        <v>489</v>
      </c>
    </row>
    <row r="285" spans="1:65" s="13" customFormat="1">
      <c r="B285" s="215"/>
      <c r="C285" s="216"/>
      <c r="D285" s="217" t="s">
        <v>147</v>
      </c>
      <c r="E285" s="218" t="s">
        <v>1</v>
      </c>
      <c r="F285" s="219" t="s">
        <v>490</v>
      </c>
      <c r="G285" s="216"/>
      <c r="H285" s="220">
        <v>60</v>
      </c>
      <c r="I285" s="221"/>
      <c r="J285" s="216"/>
      <c r="K285" s="216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147</v>
      </c>
      <c r="AU285" s="226" t="s">
        <v>93</v>
      </c>
      <c r="AV285" s="13" t="s">
        <v>93</v>
      </c>
      <c r="AW285" s="13" t="s">
        <v>37</v>
      </c>
      <c r="AX285" s="13" t="s">
        <v>91</v>
      </c>
      <c r="AY285" s="226" t="s">
        <v>138</v>
      </c>
    </row>
    <row r="286" spans="1:65" s="12" customFormat="1" ht="22.9" customHeight="1">
      <c r="B286" s="186"/>
      <c r="C286" s="187"/>
      <c r="D286" s="188" t="s">
        <v>82</v>
      </c>
      <c r="E286" s="200" t="s">
        <v>186</v>
      </c>
      <c r="F286" s="200" t="s">
        <v>491</v>
      </c>
      <c r="G286" s="187"/>
      <c r="H286" s="187"/>
      <c r="I286" s="190"/>
      <c r="J286" s="201">
        <f>BK286</f>
        <v>0</v>
      </c>
      <c r="K286" s="187"/>
      <c r="L286" s="192"/>
      <c r="M286" s="193"/>
      <c r="N286" s="194"/>
      <c r="O286" s="194"/>
      <c r="P286" s="195">
        <f>SUM(P287:P340)</f>
        <v>0</v>
      </c>
      <c r="Q286" s="194"/>
      <c r="R286" s="195">
        <f>SUM(R287:R340)</f>
        <v>52.654031800000006</v>
      </c>
      <c r="S286" s="194"/>
      <c r="T286" s="196">
        <f>SUM(T287:T340)</f>
        <v>97.196300000000008</v>
      </c>
      <c r="AR286" s="197" t="s">
        <v>91</v>
      </c>
      <c r="AT286" s="198" t="s">
        <v>82</v>
      </c>
      <c r="AU286" s="198" t="s">
        <v>91</v>
      </c>
      <c r="AY286" s="197" t="s">
        <v>138</v>
      </c>
      <c r="BK286" s="199">
        <f>SUM(BK287:BK340)</f>
        <v>0</v>
      </c>
    </row>
    <row r="287" spans="1:65" s="2" customFormat="1" ht="44.25" customHeight="1">
      <c r="A287" s="33"/>
      <c r="B287" s="34"/>
      <c r="C287" s="202" t="s">
        <v>492</v>
      </c>
      <c r="D287" s="202" t="s">
        <v>140</v>
      </c>
      <c r="E287" s="203" t="s">
        <v>493</v>
      </c>
      <c r="F287" s="204" t="s">
        <v>494</v>
      </c>
      <c r="G287" s="205" t="s">
        <v>178</v>
      </c>
      <c r="H287" s="206">
        <v>180</v>
      </c>
      <c r="I287" s="207"/>
      <c r="J287" s="208">
        <f>ROUND(I287*H287,2)</f>
        <v>0</v>
      </c>
      <c r="K287" s="204" t="s">
        <v>144</v>
      </c>
      <c r="L287" s="38"/>
      <c r="M287" s="209" t="s">
        <v>1</v>
      </c>
      <c r="N287" s="210" t="s">
        <v>48</v>
      </c>
      <c r="O287" s="70"/>
      <c r="P287" s="211">
        <f>O287*H287</f>
        <v>0</v>
      </c>
      <c r="Q287" s="211">
        <v>0.18906999999999999</v>
      </c>
      <c r="R287" s="211">
        <f>Q287*H287</f>
        <v>34.032599999999995</v>
      </c>
      <c r="S287" s="211">
        <v>0</v>
      </c>
      <c r="T287" s="21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3" t="s">
        <v>145</v>
      </c>
      <c r="AT287" s="213" t="s">
        <v>140</v>
      </c>
      <c r="AU287" s="213" t="s">
        <v>93</v>
      </c>
      <c r="AY287" s="16" t="s">
        <v>138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6" t="s">
        <v>91</v>
      </c>
      <c r="BK287" s="214">
        <f>ROUND(I287*H287,2)</f>
        <v>0</v>
      </c>
      <c r="BL287" s="16" t="s">
        <v>145</v>
      </c>
      <c r="BM287" s="213" t="s">
        <v>495</v>
      </c>
    </row>
    <row r="288" spans="1:65" s="13" customFormat="1" ht="22.5">
      <c r="B288" s="215"/>
      <c r="C288" s="216"/>
      <c r="D288" s="217" t="s">
        <v>147</v>
      </c>
      <c r="E288" s="218" t="s">
        <v>1</v>
      </c>
      <c r="F288" s="219" t="s">
        <v>496</v>
      </c>
      <c r="G288" s="216"/>
      <c r="H288" s="220">
        <v>180</v>
      </c>
      <c r="I288" s="221"/>
      <c r="J288" s="216"/>
      <c r="K288" s="216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147</v>
      </c>
      <c r="AU288" s="226" t="s">
        <v>93</v>
      </c>
      <c r="AV288" s="13" t="s">
        <v>93</v>
      </c>
      <c r="AW288" s="13" t="s">
        <v>37</v>
      </c>
      <c r="AX288" s="13" t="s">
        <v>91</v>
      </c>
      <c r="AY288" s="226" t="s">
        <v>138</v>
      </c>
    </row>
    <row r="289" spans="1:65" s="2" customFormat="1" ht="21.75" customHeight="1">
      <c r="A289" s="33"/>
      <c r="B289" s="34"/>
      <c r="C289" s="202" t="s">
        <v>497</v>
      </c>
      <c r="D289" s="202" t="s">
        <v>140</v>
      </c>
      <c r="E289" s="203" t="s">
        <v>498</v>
      </c>
      <c r="F289" s="204" t="s">
        <v>499</v>
      </c>
      <c r="G289" s="205" t="s">
        <v>156</v>
      </c>
      <c r="H289" s="206">
        <v>21.2</v>
      </c>
      <c r="I289" s="207"/>
      <c r="J289" s="208">
        <f>ROUND(I289*H289,2)</f>
        <v>0</v>
      </c>
      <c r="K289" s="204" t="s">
        <v>144</v>
      </c>
      <c r="L289" s="38"/>
      <c r="M289" s="209" t="s">
        <v>1</v>
      </c>
      <c r="N289" s="210" t="s">
        <v>48</v>
      </c>
      <c r="O289" s="70"/>
      <c r="P289" s="211">
        <f>O289*H289</f>
        <v>0</v>
      </c>
      <c r="Q289" s="211">
        <v>0.32011000000000001</v>
      </c>
      <c r="R289" s="211">
        <f>Q289*H289</f>
        <v>6.7863319999999998</v>
      </c>
      <c r="S289" s="211">
        <v>0</v>
      </c>
      <c r="T289" s="21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13" t="s">
        <v>145</v>
      </c>
      <c r="AT289" s="213" t="s">
        <v>140</v>
      </c>
      <c r="AU289" s="213" t="s">
        <v>93</v>
      </c>
      <c r="AY289" s="16" t="s">
        <v>138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6" t="s">
        <v>91</v>
      </c>
      <c r="BK289" s="214">
        <f>ROUND(I289*H289,2)</f>
        <v>0</v>
      </c>
      <c r="BL289" s="16" t="s">
        <v>145</v>
      </c>
      <c r="BM289" s="213" t="s">
        <v>500</v>
      </c>
    </row>
    <row r="290" spans="1:65" s="13" customFormat="1">
      <c r="B290" s="215"/>
      <c r="C290" s="216"/>
      <c r="D290" s="217" t="s">
        <v>147</v>
      </c>
      <c r="E290" s="218" t="s">
        <v>1</v>
      </c>
      <c r="F290" s="219" t="s">
        <v>501</v>
      </c>
      <c r="G290" s="216"/>
      <c r="H290" s="220">
        <v>21.2</v>
      </c>
      <c r="I290" s="221"/>
      <c r="J290" s="216"/>
      <c r="K290" s="216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147</v>
      </c>
      <c r="AU290" s="226" t="s">
        <v>93</v>
      </c>
      <c r="AV290" s="13" t="s">
        <v>93</v>
      </c>
      <c r="AW290" s="13" t="s">
        <v>37</v>
      </c>
      <c r="AX290" s="13" t="s">
        <v>91</v>
      </c>
      <c r="AY290" s="226" t="s">
        <v>138</v>
      </c>
    </row>
    <row r="291" spans="1:65" s="2" customFormat="1" ht="44.25" customHeight="1">
      <c r="A291" s="33"/>
      <c r="B291" s="34"/>
      <c r="C291" s="202" t="s">
        <v>502</v>
      </c>
      <c r="D291" s="202" t="s">
        <v>140</v>
      </c>
      <c r="E291" s="203" t="s">
        <v>503</v>
      </c>
      <c r="F291" s="204" t="s">
        <v>504</v>
      </c>
      <c r="G291" s="205" t="s">
        <v>156</v>
      </c>
      <c r="H291" s="206">
        <v>22</v>
      </c>
      <c r="I291" s="207"/>
      <c r="J291" s="208">
        <f>ROUND(I291*H291,2)</f>
        <v>0</v>
      </c>
      <c r="K291" s="204" t="s">
        <v>144</v>
      </c>
      <c r="L291" s="38"/>
      <c r="M291" s="209" t="s">
        <v>1</v>
      </c>
      <c r="N291" s="210" t="s">
        <v>48</v>
      </c>
      <c r="O291" s="70"/>
      <c r="P291" s="211">
        <f>O291*H291</f>
        <v>0</v>
      </c>
      <c r="Q291" s="211">
        <v>1.5800000000000002E-2</v>
      </c>
      <c r="R291" s="211">
        <f>Q291*H291</f>
        <v>0.34760000000000002</v>
      </c>
      <c r="S291" s="211">
        <v>0</v>
      </c>
      <c r="T291" s="21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3" t="s">
        <v>145</v>
      </c>
      <c r="AT291" s="213" t="s">
        <v>140</v>
      </c>
      <c r="AU291" s="213" t="s">
        <v>93</v>
      </c>
      <c r="AY291" s="16" t="s">
        <v>138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6" t="s">
        <v>91</v>
      </c>
      <c r="BK291" s="214">
        <f>ROUND(I291*H291,2)</f>
        <v>0</v>
      </c>
      <c r="BL291" s="16" t="s">
        <v>145</v>
      </c>
      <c r="BM291" s="213" t="s">
        <v>505</v>
      </c>
    </row>
    <row r="292" spans="1:65" s="13" customFormat="1">
      <c r="B292" s="215"/>
      <c r="C292" s="216"/>
      <c r="D292" s="217" t="s">
        <v>147</v>
      </c>
      <c r="E292" s="218" t="s">
        <v>1</v>
      </c>
      <c r="F292" s="219" t="s">
        <v>506</v>
      </c>
      <c r="G292" s="216"/>
      <c r="H292" s="220">
        <v>22</v>
      </c>
      <c r="I292" s="221"/>
      <c r="J292" s="216"/>
      <c r="K292" s="216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147</v>
      </c>
      <c r="AU292" s="226" t="s">
        <v>93</v>
      </c>
      <c r="AV292" s="13" t="s">
        <v>93</v>
      </c>
      <c r="AW292" s="13" t="s">
        <v>37</v>
      </c>
      <c r="AX292" s="13" t="s">
        <v>91</v>
      </c>
      <c r="AY292" s="226" t="s">
        <v>138</v>
      </c>
    </row>
    <row r="293" spans="1:65" s="2" customFormat="1" ht="21.75" customHeight="1">
      <c r="A293" s="33"/>
      <c r="B293" s="34"/>
      <c r="C293" s="202" t="s">
        <v>507</v>
      </c>
      <c r="D293" s="202" t="s">
        <v>140</v>
      </c>
      <c r="E293" s="203" t="s">
        <v>508</v>
      </c>
      <c r="F293" s="204" t="s">
        <v>509</v>
      </c>
      <c r="G293" s="205" t="s">
        <v>156</v>
      </c>
      <c r="H293" s="206">
        <v>18</v>
      </c>
      <c r="I293" s="207"/>
      <c r="J293" s="208">
        <f>ROUND(I293*H293,2)</f>
        <v>0</v>
      </c>
      <c r="K293" s="204" t="s">
        <v>226</v>
      </c>
      <c r="L293" s="38"/>
      <c r="M293" s="209" t="s">
        <v>1</v>
      </c>
      <c r="N293" s="210" t="s">
        <v>48</v>
      </c>
      <c r="O293" s="70"/>
      <c r="P293" s="211">
        <f>O293*H293</f>
        <v>0</v>
      </c>
      <c r="Q293" s="211">
        <v>2.7709999999999999E-2</v>
      </c>
      <c r="R293" s="211">
        <f>Q293*H293</f>
        <v>0.49878</v>
      </c>
      <c r="S293" s="211">
        <v>0</v>
      </c>
      <c r="T293" s="21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3" t="s">
        <v>145</v>
      </c>
      <c r="AT293" s="213" t="s">
        <v>140</v>
      </c>
      <c r="AU293" s="213" t="s">
        <v>93</v>
      </c>
      <c r="AY293" s="16" t="s">
        <v>138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91</v>
      </c>
      <c r="BK293" s="214">
        <f>ROUND(I293*H293,2)</f>
        <v>0</v>
      </c>
      <c r="BL293" s="16" t="s">
        <v>145</v>
      </c>
      <c r="BM293" s="213" t="s">
        <v>510</v>
      </c>
    </row>
    <row r="294" spans="1:65" s="13" customFormat="1">
      <c r="B294" s="215"/>
      <c r="C294" s="216"/>
      <c r="D294" s="217" t="s">
        <v>147</v>
      </c>
      <c r="E294" s="218" t="s">
        <v>1</v>
      </c>
      <c r="F294" s="219" t="s">
        <v>511</v>
      </c>
      <c r="G294" s="216"/>
      <c r="H294" s="220">
        <v>18</v>
      </c>
      <c r="I294" s="221"/>
      <c r="J294" s="216"/>
      <c r="K294" s="216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147</v>
      </c>
      <c r="AU294" s="226" t="s">
        <v>93</v>
      </c>
      <c r="AV294" s="13" t="s">
        <v>93</v>
      </c>
      <c r="AW294" s="13" t="s">
        <v>37</v>
      </c>
      <c r="AX294" s="13" t="s">
        <v>91</v>
      </c>
      <c r="AY294" s="226" t="s">
        <v>138</v>
      </c>
    </row>
    <row r="295" spans="1:65" s="2" customFormat="1" ht="21.75" customHeight="1">
      <c r="A295" s="33"/>
      <c r="B295" s="34"/>
      <c r="C295" s="238" t="s">
        <v>512</v>
      </c>
      <c r="D295" s="238" t="s">
        <v>223</v>
      </c>
      <c r="E295" s="239" t="s">
        <v>513</v>
      </c>
      <c r="F295" s="240" t="s">
        <v>514</v>
      </c>
      <c r="G295" s="241" t="s">
        <v>204</v>
      </c>
      <c r="H295" s="242">
        <v>0.497</v>
      </c>
      <c r="I295" s="243"/>
      <c r="J295" s="244">
        <f>ROUND(I295*H295,2)</f>
        <v>0</v>
      </c>
      <c r="K295" s="240" t="s">
        <v>144</v>
      </c>
      <c r="L295" s="245"/>
      <c r="M295" s="246" t="s">
        <v>1</v>
      </c>
      <c r="N295" s="247" t="s">
        <v>48</v>
      </c>
      <c r="O295" s="70"/>
      <c r="P295" s="211">
        <f>O295*H295</f>
        <v>0</v>
      </c>
      <c r="Q295" s="211">
        <v>1</v>
      </c>
      <c r="R295" s="211">
        <f>Q295*H295</f>
        <v>0.497</v>
      </c>
      <c r="S295" s="211">
        <v>0</v>
      </c>
      <c r="T295" s="21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3" t="s">
        <v>181</v>
      </c>
      <c r="AT295" s="213" t="s">
        <v>223</v>
      </c>
      <c r="AU295" s="213" t="s">
        <v>93</v>
      </c>
      <c r="AY295" s="16" t="s">
        <v>138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6" t="s">
        <v>91</v>
      </c>
      <c r="BK295" s="214">
        <f>ROUND(I295*H295,2)</f>
        <v>0</v>
      </c>
      <c r="BL295" s="16" t="s">
        <v>145</v>
      </c>
      <c r="BM295" s="213" t="s">
        <v>515</v>
      </c>
    </row>
    <row r="296" spans="1:65" s="13" customFormat="1">
      <c r="B296" s="215"/>
      <c r="C296" s="216"/>
      <c r="D296" s="217" t="s">
        <v>147</v>
      </c>
      <c r="E296" s="218" t="s">
        <v>1</v>
      </c>
      <c r="F296" s="219" t="s">
        <v>516</v>
      </c>
      <c r="G296" s="216"/>
      <c r="H296" s="220">
        <v>0.497</v>
      </c>
      <c r="I296" s="221"/>
      <c r="J296" s="216"/>
      <c r="K296" s="216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147</v>
      </c>
      <c r="AU296" s="226" t="s">
        <v>93</v>
      </c>
      <c r="AV296" s="13" t="s">
        <v>93</v>
      </c>
      <c r="AW296" s="13" t="s">
        <v>37</v>
      </c>
      <c r="AX296" s="13" t="s">
        <v>91</v>
      </c>
      <c r="AY296" s="226" t="s">
        <v>138</v>
      </c>
    </row>
    <row r="297" spans="1:65" s="2" customFormat="1" ht="16.5" customHeight="1">
      <c r="A297" s="33"/>
      <c r="B297" s="34"/>
      <c r="C297" s="238" t="s">
        <v>517</v>
      </c>
      <c r="D297" s="238" t="s">
        <v>223</v>
      </c>
      <c r="E297" s="239" t="s">
        <v>518</v>
      </c>
      <c r="F297" s="240" t="s">
        <v>519</v>
      </c>
      <c r="G297" s="241" t="s">
        <v>204</v>
      </c>
      <c r="H297" s="242">
        <v>0.01</v>
      </c>
      <c r="I297" s="243"/>
      <c r="J297" s="244">
        <f>ROUND(I297*H297,2)</f>
        <v>0</v>
      </c>
      <c r="K297" s="240" t="s">
        <v>144</v>
      </c>
      <c r="L297" s="245"/>
      <c r="M297" s="246" t="s">
        <v>1</v>
      </c>
      <c r="N297" s="247" t="s">
        <v>48</v>
      </c>
      <c r="O297" s="70"/>
      <c r="P297" s="211">
        <f>O297*H297</f>
        <v>0</v>
      </c>
      <c r="Q297" s="211">
        <v>1</v>
      </c>
      <c r="R297" s="211">
        <f>Q297*H297</f>
        <v>0.01</v>
      </c>
      <c r="S297" s="211">
        <v>0</v>
      </c>
      <c r="T297" s="21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3" t="s">
        <v>181</v>
      </c>
      <c r="AT297" s="213" t="s">
        <v>223</v>
      </c>
      <c r="AU297" s="213" t="s">
        <v>93</v>
      </c>
      <c r="AY297" s="16" t="s">
        <v>138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6" t="s">
        <v>91</v>
      </c>
      <c r="BK297" s="214">
        <f>ROUND(I297*H297,2)</f>
        <v>0</v>
      </c>
      <c r="BL297" s="16" t="s">
        <v>145</v>
      </c>
      <c r="BM297" s="213" t="s">
        <v>520</v>
      </c>
    </row>
    <row r="298" spans="1:65" s="13" customFormat="1">
      <c r="B298" s="215"/>
      <c r="C298" s="216"/>
      <c r="D298" s="217" t="s">
        <v>147</v>
      </c>
      <c r="E298" s="218" t="s">
        <v>1</v>
      </c>
      <c r="F298" s="219" t="s">
        <v>521</v>
      </c>
      <c r="G298" s="216"/>
      <c r="H298" s="220">
        <v>0.01</v>
      </c>
      <c r="I298" s="221"/>
      <c r="J298" s="216"/>
      <c r="K298" s="216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147</v>
      </c>
      <c r="AU298" s="226" t="s">
        <v>93</v>
      </c>
      <c r="AV298" s="13" t="s">
        <v>93</v>
      </c>
      <c r="AW298" s="13" t="s">
        <v>37</v>
      </c>
      <c r="AX298" s="13" t="s">
        <v>91</v>
      </c>
      <c r="AY298" s="226" t="s">
        <v>138</v>
      </c>
    </row>
    <row r="299" spans="1:65" s="2" customFormat="1" ht="16.5" customHeight="1">
      <c r="A299" s="33"/>
      <c r="B299" s="34"/>
      <c r="C299" s="238" t="s">
        <v>522</v>
      </c>
      <c r="D299" s="238" t="s">
        <v>223</v>
      </c>
      <c r="E299" s="239" t="s">
        <v>523</v>
      </c>
      <c r="F299" s="240" t="s">
        <v>524</v>
      </c>
      <c r="G299" s="241" t="s">
        <v>525</v>
      </c>
      <c r="H299" s="242">
        <v>8</v>
      </c>
      <c r="I299" s="243"/>
      <c r="J299" s="244">
        <f>ROUND(I299*H299,2)</f>
        <v>0</v>
      </c>
      <c r="K299" s="240" t="s">
        <v>144</v>
      </c>
      <c r="L299" s="245"/>
      <c r="M299" s="246" t="s">
        <v>1</v>
      </c>
      <c r="N299" s="247" t="s">
        <v>48</v>
      </c>
      <c r="O299" s="70"/>
      <c r="P299" s="211">
        <f>O299*H299</f>
        <v>0</v>
      </c>
      <c r="Q299" s="211">
        <v>5.0000000000000001E-3</v>
      </c>
      <c r="R299" s="211">
        <f>Q299*H299</f>
        <v>0.04</v>
      </c>
      <c r="S299" s="211">
        <v>0</v>
      </c>
      <c r="T299" s="21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3" t="s">
        <v>181</v>
      </c>
      <c r="AT299" s="213" t="s">
        <v>223</v>
      </c>
      <c r="AU299" s="213" t="s">
        <v>93</v>
      </c>
      <c r="AY299" s="16" t="s">
        <v>138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6" t="s">
        <v>91</v>
      </c>
      <c r="BK299" s="214">
        <f>ROUND(I299*H299,2)</f>
        <v>0</v>
      </c>
      <c r="BL299" s="16" t="s">
        <v>145</v>
      </c>
      <c r="BM299" s="213" t="s">
        <v>526</v>
      </c>
    </row>
    <row r="300" spans="1:65" s="13" customFormat="1">
      <c r="B300" s="215"/>
      <c r="C300" s="216"/>
      <c r="D300" s="217" t="s">
        <v>147</v>
      </c>
      <c r="E300" s="218" t="s">
        <v>1</v>
      </c>
      <c r="F300" s="219" t="s">
        <v>527</v>
      </c>
      <c r="G300" s="216"/>
      <c r="H300" s="220">
        <v>8</v>
      </c>
      <c r="I300" s="221"/>
      <c r="J300" s="216"/>
      <c r="K300" s="216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147</v>
      </c>
      <c r="AU300" s="226" t="s">
        <v>93</v>
      </c>
      <c r="AV300" s="13" t="s">
        <v>93</v>
      </c>
      <c r="AW300" s="13" t="s">
        <v>37</v>
      </c>
      <c r="AX300" s="13" t="s">
        <v>91</v>
      </c>
      <c r="AY300" s="226" t="s">
        <v>138</v>
      </c>
    </row>
    <row r="301" spans="1:65" s="2" customFormat="1" ht="16.5" customHeight="1">
      <c r="A301" s="33"/>
      <c r="B301" s="34"/>
      <c r="C301" s="202" t="s">
        <v>528</v>
      </c>
      <c r="D301" s="202" t="s">
        <v>140</v>
      </c>
      <c r="E301" s="203" t="s">
        <v>529</v>
      </c>
      <c r="F301" s="204" t="s">
        <v>530</v>
      </c>
      <c r="G301" s="205" t="s">
        <v>525</v>
      </c>
      <c r="H301" s="206">
        <v>1</v>
      </c>
      <c r="I301" s="207"/>
      <c r="J301" s="208">
        <f>ROUND(I301*H301,2)</f>
        <v>0</v>
      </c>
      <c r="K301" s="204" t="s">
        <v>226</v>
      </c>
      <c r="L301" s="38"/>
      <c r="M301" s="209" t="s">
        <v>1</v>
      </c>
      <c r="N301" s="210" t="s">
        <v>48</v>
      </c>
      <c r="O301" s="70"/>
      <c r="P301" s="211">
        <f>O301*H301</f>
        <v>0</v>
      </c>
      <c r="Q301" s="211">
        <v>6.4900000000000001E-3</v>
      </c>
      <c r="R301" s="211">
        <f>Q301*H301</f>
        <v>6.4900000000000001E-3</v>
      </c>
      <c r="S301" s="211">
        <v>0</v>
      </c>
      <c r="T301" s="21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13" t="s">
        <v>145</v>
      </c>
      <c r="AT301" s="213" t="s">
        <v>140</v>
      </c>
      <c r="AU301" s="213" t="s">
        <v>93</v>
      </c>
      <c r="AY301" s="16" t="s">
        <v>138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6" t="s">
        <v>91</v>
      </c>
      <c r="BK301" s="214">
        <f>ROUND(I301*H301,2)</f>
        <v>0</v>
      </c>
      <c r="BL301" s="16" t="s">
        <v>145</v>
      </c>
      <c r="BM301" s="213" t="s">
        <v>531</v>
      </c>
    </row>
    <row r="302" spans="1:65" s="13" customFormat="1">
      <c r="B302" s="215"/>
      <c r="C302" s="216"/>
      <c r="D302" s="217" t="s">
        <v>147</v>
      </c>
      <c r="E302" s="218" t="s">
        <v>1</v>
      </c>
      <c r="F302" s="219" t="s">
        <v>91</v>
      </c>
      <c r="G302" s="216"/>
      <c r="H302" s="220">
        <v>1</v>
      </c>
      <c r="I302" s="221"/>
      <c r="J302" s="216"/>
      <c r="K302" s="216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147</v>
      </c>
      <c r="AU302" s="226" t="s">
        <v>93</v>
      </c>
      <c r="AV302" s="13" t="s">
        <v>93</v>
      </c>
      <c r="AW302" s="13" t="s">
        <v>37</v>
      </c>
      <c r="AX302" s="13" t="s">
        <v>91</v>
      </c>
      <c r="AY302" s="226" t="s">
        <v>138</v>
      </c>
    </row>
    <row r="303" spans="1:65" s="2" customFormat="1" ht="21.75" customHeight="1">
      <c r="A303" s="33"/>
      <c r="B303" s="34"/>
      <c r="C303" s="202" t="s">
        <v>532</v>
      </c>
      <c r="D303" s="202" t="s">
        <v>140</v>
      </c>
      <c r="E303" s="203" t="s">
        <v>533</v>
      </c>
      <c r="F303" s="204" t="s">
        <v>534</v>
      </c>
      <c r="G303" s="205" t="s">
        <v>156</v>
      </c>
      <c r="H303" s="206">
        <v>50</v>
      </c>
      <c r="I303" s="207"/>
      <c r="J303" s="208">
        <f>ROUND(I303*H303,2)</f>
        <v>0</v>
      </c>
      <c r="K303" s="204" t="s">
        <v>144</v>
      </c>
      <c r="L303" s="38"/>
      <c r="M303" s="209" t="s">
        <v>1</v>
      </c>
      <c r="N303" s="210" t="s">
        <v>48</v>
      </c>
      <c r="O303" s="70"/>
      <c r="P303" s="211">
        <f>O303*H303</f>
        <v>0</v>
      </c>
      <c r="Q303" s="211">
        <v>5.8459999999999999E-5</v>
      </c>
      <c r="R303" s="211">
        <f>Q303*H303</f>
        <v>2.9229999999999998E-3</v>
      </c>
      <c r="S303" s="211">
        <v>0</v>
      </c>
      <c r="T303" s="21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3" t="s">
        <v>145</v>
      </c>
      <c r="AT303" s="213" t="s">
        <v>140</v>
      </c>
      <c r="AU303" s="213" t="s">
        <v>93</v>
      </c>
      <c r="AY303" s="16" t="s">
        <v>138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6" t="s">
        <v>91</v>
      </c>
      <c r="BK303" s="214">
        <f>ROUND(I303*H303,2)</f>
        <v>0</v>
      </c>
      <c r="BL303" s="16" t="s">
        <v>145</v>
      </c>
      <c r="BM303" s="213" t="s">
        <v>535</v>
      </c>
    </row>
    <row r="304" spans="1:65" s="13" customFormat="1" ht="22.5">
      <c r="B304" s="215"/>
      <c r="C304" s="216"/>
      <c r="D304" s="217" t="s">
        <v>147</v>
      </c>
      <c r="E304" s="218" t="s">
        <v>1</v>
      </c>
      <c r="F304" s="219" t="s">
        <v>536</v>
      </c>
      <c r="G304" s="216"/>
      <c r="H304" s="220">
        <v>50</v>
      </c>
      <c r="I304" s="221"/>
      <c r="J304" s="216"/>
      <c r="K304" s="216"/>
      <c r="L304" s="222"/>
      <c r="M304" s="223"/>
      <c r="N304" s="224"/>
      <c r="O304" s="224"/>
      <c r="P304" s="224"/>
      <c r="Q304" s="224"/>
      <c r="R304" s="224"/>
      <c r="S304" s="224"/>
      <c r="T304" s="225"/>
      <c r="AT304" s="226" t="s">
        <v>147</v>
      </c>
      <c r="AU304" s="226" t="s">
        <v>93</v>
      </c>
      <c r="AV304" s="13" t="s">
        <v>93</v>
      </c>
      <c r="AW304" s="13" t="s">
        <v>37</v>
      </c>
      <c r="AX304" s="13" t="s">
        <v>91</v>
      </c>
      <c r="AY304" s="226" t="s">
        <v>138</v>
      </c>
    </row>
    <row r="305" spans="1:65" s="2" customFormat="1" ht="21.75" customHeight="1">
      <c r="A305" s="33"/>
      <c r="B305" s="34"/>
      <c r="C305" s="202" t="s">
        <v>537</v>
      </c>
      <c r="D305" s="202" t="s">
        <v>140</v>
      </c>
      <c r="E305" s="203" t="s">
        <v>538</v>
      </c>
      <c r="F305" s="204" t="s">
        <v>539</v>
      </c>
      <c r="G305" s="205" t="s">
        <v>540</v>
      </c>
      <c r="H305" s="206">
        <v>6</v>
      </c>
      <c r="I305" s="207"/>
      <c r="J305" s="208">
        <f>ROUND(I305*H305,2)</f>
        <v>0</v>
      </c>
      <c r="K305" s="204" t="s">
        <v>144</v>
      </c>
      <c r="L305" s="38"/>
      <c r="M305" s="209" t="s">
        <v>1</v>
      </c>
      <c r="N305" s="210" t="s">
        <v>48</v>
      </c>
      <c r="O305" s="70"/>
      <c r="P305" s="211">
        <f>O305*H305</f>
        <v>0</v>
      </c>
      <c r="Q305" s="211">
        <v>0</v>
      </c>
      <c r="R305" s="211">
        <f>Q305*H305</f>
        <v>0</v>
      </c>
      <c r="S305" s="211">
        <v>0</v>
      </c>
      <c r="T305" s="21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3" t="s">
        <v>145</v>
      </c>
      <c r="AT305" s="213" t="s">
        <v>140</v>
      </c>
      <c r="AU305" s="213" t="s">
        <v>93</v>
      </c>
      <c r="AY305" s="16" t="s">
        <v>138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6" t="s">
        <v>91</v>
      </c>
      <c r="BK305" s="214">
        <f>ROUND(I305*H305,2)</f>
        <v>0</v>
      </c>
      <c r="BL305" s="16" t="s">
        <v>145</v>
      </c>
      <c r="BM305" s="213" t="s">
        <v>541</v>
      </c>
    </row>
    <row r="306" spans="1:65" s="13" customFormat="1">
      <c r="B306" s="215"/>
      <c r="C306" s="216"/>
      <c r="D306" s="217" t="s">
        <v>147</v>
      </c>
      <c r="E306" s="218" t="s">
        <v>1</v>
      </c>
      <c r="F306" s="219" t="s">
        <v>168</v>
      </c>
      <c r="G306" s="216"/>
      <c r="H306" s="220">
        <v>6</v>
      </c>
      <c r="I306" s="221"/>
      <c r="J306" s="216"/>
      <c r="K306" s="216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147</v>
      </c>
      <c r="AU306" s="226" t="s">
        <v>93</v>
      </c>
      <c r="AV306" s="13" t="s">
        <v>93</v>
      </c>
      <c r="AW306" s="13" t="s">
        <v>37</v>
      </c>
      <c r="AX306" s="13" t="s">
        <v>91</v>
      </c>
      <c r="AY306" s="226" t="s">
        <v>138</v>
      </c>
    </row>
    <row r="307" spans="1:65" s="2" customFormat="1" ht="21.75" customHeight="1">
      <c r="A307" s="33"/>
      <c r="B307" s="34"/>
      <c r="C307" s="202" t="s">
        <v>542</v>
      </c>
      <c r="D307" s="202" t="s">
        <v>140</v>
      </c>
      <c r="E307" s="203" t="s">
        <v>543</v>
      </c>
      <c r="F307" s="204" t="s">
        <v>544</v>
      </c>
      <c r="G307" s="205" t="s">
        <v>540</v>
      </c>
      <c r="H307" s="206">
        <v>600</v>
      </c>
      <c r="I307" s="207"/>
      <c r="J307" s="208">
        <f>ROUND(I307*H307,2)</f>
        <v>0</v>
      </c>
      <c r="K307" s="204" t="s">
        <v>144</v>
      </c>
      <c r="L307" s="38"/>
      <c r="M307" s="209" t="s">
        <v>1</v>
      </c>
      <c r="N307" s="210" t="s">
        <v>48</v>
      </c>
      <c r="O307" s="70"/>
      <c r="P307" s="211">
        <f>O307*H307</f>
        <v>0</v>
      </c>
      <c r="Q307" s="211">
        <v>0</v>
      </c>
      <c r="R307" s="211">
        <f>Q307*H307</f>
        <v>0</v>
      </c>
      <c r="S307" s="211">
        <v>0</v>
      </c>
      <c r="T307" s="21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3" t="s">
        <v>145</v>
      </c>
      <c r="AT307" s="213" t="s">
        <v>140</v>
      </c>
      <c r="AU307" s="213" t="s">
        <v>93</v>
      </c>
      <c r="AY307" s="16" t="s">
        <v>138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6" t="s">
        <v>91</v>
      </c>
      <c r="BK307" s="214">
        <f>ROUND(I307*H307,2)</f>
        <v>0</v>
      </c>
      <c r="BL307" s="16" t="s">
        <v>145</v>
      </c>
      <c r="BM307" s="213" t="s">
        <v>545</v>
      </c>
    </row>
    <row r="308" spans="1:65" s="13" customFormat="1">
      <c r="B308" s="215"/>
      <c r="C308" s="216"/>
      <c r="D308" s="217" t="s">
        <v>147</v>
      </c>
      <c r="E308" s="218" t="s">
        <v>1</v>
      </c>
      <c r="F308" s="219" t="s">
        <v>546</v>
      </c>
      <c r="G308" s="216"/>
      <c r="H308" s="220">
        <v>600</v>
      </c>
      <c r="I308" s="221"/>
      <c r="J308" s="216"/>
      <c r="K308" s="216"/>
      <c r="L308" s="222"/>
      <c r="M308" s="223"/>
      <c r="N308" s="224"/>
      <c r="O308" s="224"/>
      <c r="P308" s="224"/>
      <c r="Q308" s="224"/>
      <c r="R308" s="224"/>
      <c r="S308" s="224"/>
      <c r="T308" s="225"/>
      <c r="AT308" s="226" t="s">
        <v>147</v>
      </c>
      <c r="AU308" s="226" t="s">
        <v>93</v>
      </c>
      <c r="AV308" s="13" t="s">
        <v>93</v>
      </c>
      <c r="AW308" s="13" t="s">
        <v>37</v>
      </c>
      <c r="AX308" s="13" t="s">
        <v>91</v>
      </c>
      <c r="AY308" s="226" t="s">
        <v>138</v>
      </c>
    </row>
    <row r="309" spans="1:65" s="2" customFormat="1" ht="21.75" customHeight="1">
      <c r="A309" s="33"/>
      <c r="B309" s="34"/>
      <c r="C309" s="202" t="s">
        <v>547</v>
      </c>
      <c r="D309" s="202" t="s">
        <v>140</v>
      </c>
      <c r="E309" s="203" t="s">
        <v>548</v>
      </c>
      <c r="F309" s="204" t="s">
        <v>549</v>
      </c>
      <c r="G309" s="205" t="s">
        <v>540</v>
      </c>
      <c r="H309" s="206">
        <v>6</v>
      </c>
      <c r="I309" s="207"/>
      <c r="J309" s="208">
        <f>ROUND(I309*H309,2)</f>
        <v>0</v>
      </c>
      <c r="K309" s="204" t="s">
        <v>144</v>
      </c>
      <c r="L309" s="38"/>
      <c r="M309" s="209" t="s">
        <v>1</v>
      </c>
      <c r="N309" s="210" t="s">
        <v>48</v>
      </c>
      <c r="O309" s="70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3" t="s">
        <v>145</v>
      </c>
      <c r="AT309" s="213" t="s">
        <v>140</v>
      </c>
      <c r="AU309" s="213" t="s">
        <v>93</v>
      </c>
      <c r="AY309" s="16" t="s">
        <v>138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6" t="s">
        <v>91</v>
      </c>
      <c r="BK309" s="214">
        <f>ROUND(I309*H309,2)</f>
        <v>0</v>
      </c>
      <c r="BL309" s="16" t="s">
        <v>145</v>
      </c>
      <c r="BM309" s="213" t="s">
        <v>550</v>
      </c>
    </row>
    <row r="310" spans="1:65" s="13" customFormat="1">
      <c r="B310" s="215"/>
      <c r="C310" s="216"/>
      <c r="D310" s="217" t="s">
        <v>147</v>
      </c>
      <c r="E310" s="218" t="s">
        <v>1</v>
      </c>
      <c r="F310" s="219" t="s">
        <v>168</v>
      </c>
      <c r="G310" s="216"/>
      <c r="H310" s="220">
        <v>6</v>
      </c>
      <c r="I310" s="221"/>
      <c r="J310" s="216"/>
      <c r="K310" s="216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147</v>
      </c>
      <c r="AU310" s="226" t="s">
        <v>93</v>
      </c>
      <c r="AV310" s="13" t="s">
        <v>93</v>
      </c>
      <c r="AW310" s="13" t="s">
        <v>37</v>
      </c>
      <c r="AX310" s="13" t="s">
        <v>91</v>
      </c>
      <c r="AY310" s="226" t="s">
        <v>138</v>
      </c>
    </row>
    <row r="311" spans="1:65" s="2" customFormat="1" ht="21.75" customHeight="1">
      <c r="A311" s="33"/>
      <c r="B311" s="34"/>
      <c r="C311" s="202" t="s">
        <v>551</v>
      </c>
      <c r="D311" s="202" t="s">
        <v>140</v>
      </c>
      <c r="E311" s="203" t="s">
        <v>552</v>
      </c>
      <c r="F311" s="204" t="s">
        <v>553</v>
      </c>
      <c r="G311" s="205" t="s">
        <v>143</v>
      </c>
      <c r="H311" s="206">
        <v>20.6</v>
      </c>
      <c r="I311" s="207"/>
      <c r="J311" s="208">
        <f>ROUND(I311*H311,2)</f>
        <v>0</v>
      </c>
      <c r="K311" s="204" t="s">
        <v>144</v>
      </c>
      <c r="L311" s="38"/>
      <c r="M311" s="209" t="s">
        <v>1</v>
      </c>
      <c r="N311" s="210" t="s">
        <v>48</v>
      </c>
      <c r="O311" s="70"/>
      <c r="P311" s="211">
        <f>O311*H311</f>
        <v>0</v>
      </c>
      <c r="Q311" s="211">
        <v>0.12</v>
      </c>
      <c r="R311" s="211">
        <f>Q311*H311</f>
        <v>2.472</v>
      </c>
      <c r="S311" s="211">
        <v>2.4900000000000002</v>
      </c>
      <c r="T311" s="212">
        <f>S311*H311</f>
        <v>51.294000000000011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3" t="s">
        <v>145</v>
      </c>
      <c r="AT311" s="213" t="s">
        <v>140</v>
      </c>
      <c r="AU311" s="213" t="s">
        <v>93</v>
      </c>
      <c r="AY311" s="16" t="s">
        <v>138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6" t="s">
        <v>91</v>
      </c>
      <c r="BK311" s="214">
        <f>ROUND(I311*H311,2)</f>
        <v>0</v>
      </c>
      <c r="BL311" s="16" t="s">
        <v>145</v>
      </c>
      <c r="BM311" s="213" t="s">
        <v>554</v>
      </c>
    </row>
    <row r="312" spans="1:65" s="13" customFormat="1">
      <c r="B312" s="215"/>
      <c r="C312" s="216"/>
      <c r="D312" s="217" t="s">
        <v>147</v>
      </c>
      <c r="E312" s="218" t="s">
        <v>1</v>
      </c>
      <c r="F312" s="219" t="s">
        <v>555</v>
      </c>
      <c r="G312" s="216"/>
      <c r="H312" s="220">
        <v>12.6</v>
      </c>
      <c r="I312" s="221"/>
      <c r="J312" s="216"/>
      <c r="K312" s="216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147</v>
      </c>
      <c r="AU312" s="226" t="s">
        <v>93</v>
      </c>
      <c r="AV312" s="13" t="s">
        <v>93</v>
      </c>
      <c r="AW312" s="13" t="s">
        <v>37</v>
      </c>
      <c r="AX312" s="13" t="s">
        <v>83</v>
      </c>
      <c r="AY312" s="226" t="s">
        <v>138</v>
      </c>
    </row>
    <row r="313" spans="1:65" s="13" customFormat="1">
      <c r="B313" s="215"/>
      <c r="C313" s="216"/>
      <c r="D313" s="217" t="s">
        <v>147</v>
      </c>
      <c r="E313" s="218" t="s">
        <v>1</v>
      </c>
      <c r="F313" s="219" t="s">
        <v>556</v>
      </c>
      <c r="G313" s="216"/>
      <c r="H313" s="220">
        <v>3</v>
      </c>
      <c r="I313" s="221"/>
      <c r="J313" s="216"/>
      <c r="K313" s="216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147</v>
      </c>
      <c r="AU313" s="226" t="s">
        <v>93</v>
      </c>
      <c r="AV313" s="13" t="s">
        <v>93</v>
      </c>
      <c r="AW313" s="13" t="s">
        <v>37</v>
      </c>
      <c r="AX313" s="13" t="s">
        <v>83</v>
      </c>
      <c r="AY313" s="226" t="s">
        <v>138</v>
      </c>
    </row>
    <row r="314" spans="1:65" s="13" customFormat="1">
      <c r="B314" s="215"/>
      <c r="C314" s="216"/>
      <c r="D314" s="217" t="s">
        <v>147</v>
      </c>
      <c r="E314" s="218" t="s">
        <v>1</v>
      </c>
      <c r="F314" s="219" t="s">
        <v>557</v>
      </c>
      <c r="G314" s="216"/>
      <c r="H314" s="220">
        <v>5</v>
      </c>
      <c r="I314" s="221"/>
      <c r="J314" s="216"/>
      <c r="K314" s="216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147</v>
      </c>
      <c r="AU314" s="226" t="s">
        <v>93</v>
      </c>
      <c r="AV314" s="13" t="s">
        <v>93</v>
      </c>
      <c r="AW314" s="13" t="s">
        <v>37</v>
      </c>
      <c r="AX314" s="13" t="s">
        <v>83</v>
      </c>
      <c r="AY314" s="226" t="s">
        <v>138</v>
      </c>
    </row>
    <row r="315" spans="1:65" s="14" customFormat="1">
      <c r="B315" s="227"/>
      <c r="C315" s="228"/>
      <c r="D315" s="217" t="s">
        <v>147</v>
      </c>
      <c r="E315" s="229" t="s">
        <v>1</v>
      </c>
      <c r="F315" s="230" t="s">
        <v>174</v>
      </c>
      <c r="G315" s="228"/>
      <c r="H315" s="231">
        <v>20.6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147</v>
      </c>
      <c r="AU315" s="237" t="s">
        <v>93</v>
      </c>
      <c r="AV315" s="14" t="s">
        <v>145</v>
      </c>
      <c r="AW315" s="14" t="s">
        <v>37</v>
      </c>
      <c r="AX315" s="14" t="s">
        <v>91</v>
      </c>
      <c r="AY315" s="237" t="s">
        <v>138</v>
      </c>
    </row>
    <row r="316" spans="1:65" s="2" customFormat="1" ht="21.75" customHeight="1">
      <c r="A316" s="33"/>
      <c r="B316" s="34"/>
      <c r="C316" s="202" t="s">
        <v>558</v>
      </c>
      <c r="D316" s="202" t="s">
        <v>140</v>
      </c>
      <c r="E316" s="203" t="s">
        <v>559</v>
      </c>
      <c r="F316" s="204" t="s">
        <v>560</v>
      </c>
      <c r="G316" s="205" t="s">
        <v>143</v>
      </c>
      <c r="H316" s="206">
        <v>10.08</v>
      </c>
      <c r="I316" s="207"/>
      <c r="J316" s="208">
        <f>ROUND(I316*H316,2)</f>
        <v>0</v>
      </c>
      <c r="K316" s="204" t="s">
        <v>144</v>
      </c>
      <c r="L316" s="38"/>
      <c r="M316" s="209" t="s">
        <v>1</v>
      </c>
      <c r="N316" s="210" t="s">
        <v>48</v>
      </c>
      <c r="O316" s="70"/>
      <c r="P316" s="211">
        <f>O316*H316</f>
        <v>0</v>
      </c>
      <c r="Q316" s="211">
        <v>0.12171</v>
      </c>
      <c r="R316" s="211">
        <f>Q316*H316</f>
        <v>1.2268368000000001</v>
      </c>
      <c r="S316" s="211">
        <v>2.4</v>
      </c>
      <c r="T316" s="212">
        <f>S316*H316</f>
        <v>24.192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13" t="s">
        <v>145</v>
      </c>
      <c r="AT316" s="213" t="s">
        <v>140</v>
      </c>
      <c r="AU316" s="213" t="s">
        <v>93</v>
      </c>
      <c r="AY316" s="16" t="s">
        <v>138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6" t="s">
        <v>91</v>
      </c>
      <c r="BK316" s="214">
        <f>ROUND(I316*H316,2)</f>
        <v>0</v>
      </c>
      <c r="BL316" s="16" t="s">
        <v>145</v>
      </c>
      <c r="BM316" s="213" t="s">
        <v>561</v>
      </c>
    </row>
    <row r="317" spans="1:65" s="13" customFormat="1">
      <c r="B317" s="215"/>
      <c r="C317" s="216"/>
      <c r="D317" s="217" t="s">
        <v>147</v>
      </c>
      <c r="E317" s="218" t="s">
        <v>1</v>
      </c>
      <c r="F317" s="219" t="s">
        <v>562</v>
      </c>
      <c r="G317" s="216"/>
      <c r="H317" s="220">
        <v>10.08</v>
      </c>
      <c r="I317" s="221"/>
      <c r="J317" s="216"/>
      <c r="K317" s="216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147</v>
      </c>
      <c r="AU317" s="226" t="s">
        <v>93</v>
      </c>
      <c r="AV317" s="13" t="s">
        <v>93</v>
      </c>
      <c r="AW317" s="13" t="s">
        <v>37</v>
      </c>
      <c r="AX317" s="13" t="s">
        <v>91</v>
      </c>
      <c r="AY317" s="226" t="s">
        <v>138</v>
      </c>
    </row>
    <row r="318" spans="1:65" s="2" customFormat="1" ht="33" customHeight="1">
      <c r="A318" s="33"/>
      <c r="B318" s="34"/>
      <c r="C318" s="202" t="s">
        <v>563</v>
      </c>
      <c r="D318" s="202" t="s">
        <v>140</v>
      </c>
      <c r="E318" s="203" t="s">
        <v>564</v>
      </c>
      <c r="F318" s="204" t="s">
        <v>565</v>
      </c>
      <c r="G318" s="205" t="s">
        <v>204</v>
      </c>
      <c r="H318" s="206">
        <v>13</v>
      </c>
      <c r="I318" s="207"/>
      <c r="J318" s="208">
        <f>ROUND(I318*H318,2)</f>
        <v>0</v>
      </c>
      <c r="K318" s="204" t="s">
        <v>226</v>
      </c>
      <c r="L318" s="38"/>
      <c r="M318" s="209" t="s">
        <v>1</v>
      </c>
      <c r="N318" s="210" t="s">
        <v>48</v>
      </c>
      <c r="O318" s="70"/>
      <c r="P318" s="211">
        <f>O318*H318</f>
        <v>0</v>
      </c>
      <c r="Q318" s="211">
        <v>0</v>
      </c>
      <c r="R318" s="211">
        <f>Q318*H318</f>
        <v>0</v>
      </c>
      <c r="S318" s="211">
        <v>1</v>
      </c>
      <c r="T318" s="212">
        <f>S318*H318</f>
        <v>13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13" t="s">
        <v>145</v>
      </c>
      <c r="AT318" s="213" t="s">
        <v>140</v>
      </c>
      <c r="AU318" s="213" t="s">
        <v>93</v>
      </c>
      <c r="AY318" s="16" t="s">
        <v>138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6" t="s">
        <v>91</v>
      </c>
      <c r="BK318" s="214">
        <f>ROUND(I318*H318,2)</f>
        <v>0</v>
      </c>
      <c r="BL318" s="16" t="s">
        <v>145</v>
      </c>
      <c r="BM318" s="213" t="s">
        <v>566</v>
      </c>
    </row>
    <row r="319" spans="1:65" s="13" customFormat="1">
      <c r="B319" s="215"/>
      <c r="C319" s="216"/>
      <c r="D319" s="217" t="s">
        <v>147</v>
      </c>
      <c r="E319" s="218" t="s">
        <v>1</v>
      </c>
      <c r="F319" s="219" t="s">
        <v>567</v>
      </c>
      <c r="G319" s="216"/>
      <c r="H319" s="220">
        <v>13</v>
      </c>
      <c r="I319" s="221"/>
      <c r="J319" s="216"/>
      <c r="K319" s="216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147</v>
      </c>
      <c r="AU319" s="226" t="s">
        <v>93</v>
      </c>
      <c r="AV319" s="13" t="s">
        <v>93</v>
      </c>
      <c r="AW319" s="13" t="s">
        <v>37</v>
      </c>
      <c r="AX319" s="13" t="s">
        <v>83</v>
      </c>
      <c r="AY319" s="226" t="s">
        <v>138</v>
      </c>
    </row>
    <row r="320" spans="1:65" s="14" customFormat="1">
      <c r="B320" s="227"/>
      <c r="C320" s="228"/>
      <c r="D320" s="217" t="s">
        <v>147</v>
      </c>
      <c r="E320" s="229" t="s">
        <v>1</v>
      </c>
      <c r="F320" s="230" t="s">
        <v>174</v>
      </c>
      <c r="G320" s="228"/>
      <c r="H320" s="231">
        <v>13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AT320" s="237" t="s">
        <v>147</v>
      </c>
      <c r="AU320" s="237" t="s">
        <v>93</v>
      </c>
      <c r="AV320" s="14" t="s">
        <v>145</v>
      </c>
      <c r="AW320" s="14" t="s">
        <v>37</v>
      </c>
      <c r="AX320" s="14" t="s">
        <v>91</v>
      </c>
      <c r="AY320" s="237" t="s">
        <v>138</v>
      </c>
    </row>
    <row r="321" spans="1:65" s="2" customFormat="1" ht="21.75" customHeight="1">
      <c r="A321" s="33"/>
      <c r="B321" s="34"/>
      <c r="C321" s="202" t="s">
        <v>568</v>
      </c>
      <c r="D321" s="202" t="s">
        <v>140</v>
      </c>
      <c r="E321" s="203" t="s">
        <v>569</v>
      </c>
      <c r="F321" s="204" t="s">
        <v>570</v>
      </c>
      <c r="G321" s="205" t="s">
        <v>178</v>
      </c>
      <c r="H321" s="206">
        <v>14.4</v>
      </c>
      <c r="I321" s="207"/>
      <c r="J321" s="208">
        <f>ROUND(I321*H321,2)</f>
        <v>0</v>
      </c>
      <c r="K321" s="204" t="s">
        <v>144</v>
      </c>
      <c r="L321" s="38"/>
      <c r="M321" s="209" t="s">
        <v>1</v>
      </c>
      <c r="N321" s="210" t="s">
        <v>48</v>
      </c>
      <c r="O321" s="70"/>
      <c r="P321" s="211">
        <f>O321*H321</f>
        <v>0</v>
      </c>
      <c r="Q321" s="211">
        <v>0</v>
      </c>
      <c r="R321" s="211">
        <f>Q321*H321</f>
        <v>0</v>
      </c>
      <c r="S321" s="211">
        <v>0.17599999999999999</v>
      </c>
      <c r="T321" s="212">
        <f>S321*H321</f>
        <v>2.5343999999999998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3" t="s">
        <v>145</v>
      </c>
      <c r="AT321" s="213" t="s">
        <v>140</v>
      </c>
      <c r="AU321" s="213" t="s">
        <v>93</v>
      </c>
      <c r="AY321" s="16" t="s">
        <v>138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6" t="s">
        <v>91</v>
      </c>
      <c r="BK321" s="214">
        <f>ROUND(I321*H321,2)</f>
        <v>0</v>
      </c>
      <c r="BL321" s="16" t="s">
        <v>145</v>
      </c>
      <c r="BM321" s="213" t="s">
        <v>571</v>
      </c>
    </row>
    <row r="322" spans="1:65" s="13" customFormat="1">
      <c r="B322" s="215"/>
      <c r="C322" s="216"/>
      <c r="D322" s="217" t="s">
        <v>147</v>
      </c>
      <c r="E322" s="218" t="s">
        <v>1</v>
      </c>
      <c r="F322" s="219" t="s">
        <v>572</v>
      </c>
      <c r="G322" s="216"/>
      <c r="H322" s="220">
        <v>14.4</v>
      </c>
      <c r="I322" s="221"/>
      <c r="J322" s="216"/>
      <c r="K322" s="216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147</v>
      </c>
      <c r="AU322" s="226" t="s">
        <v>93</v>
      </c>
      <c r="AV322" s="13" t="s">
        <v>93</v>
      </c>
      <c r="AW322" s="13" t="s">
        <v>37</v>
      </c>
      <c r="AX322" s="13" t="s">
        <v>91</v>
      </c>
      <c r="AY322" s="226" t="s">
        <v>138</v>
      </c>
    </row>
    <row r="323" spans="1:65" s="2" customFormat="1" ht="21.75" customHeight="1">
      <c r="A323" s="33"/>
      <c r="B323" s="34"/>
      <c r="C323" s="202" t="s">
        <v>573</v>
      </c>
      <c r="D323" s="202" t="s">
        <v>140</v>
      </c>
      <c r="E323" s="203" t="s">
        <v>574</v>
      </c>
      <c r="F323" s="204" t="s">
        <v>575</v>
      </c>
      <c r="G323" s="205" t="s">
        <v>178</v>
      </c>
      <c r="H323" s="206">
        <v>10</v>
      </c>
      <c r="I323" s="207"/>
      <c r="J323" s="208">
        <f>ROUND(I323*H323,2)</f>
        <v>0</v>
      </c>
      <c r="K323" s="204" t="s">
        <v>144</v>
      </c>
      <c r="L323" s="38"/>
      <c r="M323" s="209" t="s">
        <v>1</v>
      </c>
      <c r="N323" s="210" t="s">
        <v>48</v>
      </c>
      <c r="O323" s="70"/>
      <c r="P323" s="211">
        <f>O323*H323</f>
        <v>0</v>
      </c>
      <c r="Q323" s="211">
        <v>1.325E-2</v>
      </c>
      <c r="R323" s="211">
        <f>Q323*H323</f>
        <v>0.13250000000000001</v>
      </c>
      <c r="S323" s="211">
        <v>0</v>
      </c>
      <c r="T323" s="21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3" t="s">
        <v>145</v>
      </c>
      <c r="AT323" s="213" t="s">
        <v>140</v>
      </c>
      <c r="AU323" s="213" t="s">
        <v>93</v>
      </c>
      <c r="AY323" s="16" t="s">
        <v>138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6" t="s">
        <v>91</v>
      </c>
      <c r="BK323" s="214">
        <f>ROUND(I323*H323,2)</f>
        <v>0</v>
      </c>
      <c r="BL323" s="16" t="s">
        <v>145</v>
      </c>
      <c r="BM323" s="213" t="s">
        <v>576</v>
      </c>
    </row>
    <row r="324" spans="1:65" s="13" customFormat="1">
      <c r="B324" s="215"/>
      <c r="C324" s="216"/>
      <c r="D324" s="217" t="s">
        <v>147</v>
      </c>
      <c r="E324" s="218" t="s">
        <v>1</v>
      </c>
      <c r="F324" s="219" t="s">
        <v>577</v>
      </c>
      <c r="G324" s="216"/>
      <c r="H324" s="220">
        <v>10</v>
      </c>
      <c r="I324" s="221"/>
      <c r="J324" s="216"/>
      <c r="K324" s="216"/>
      <c r="L324" s="222"/>
      <c r="M324" s="223"/>
      <c r="N324" s="224"/>
      <c r="O324" s="224"/>
      <c r="P324" s="224"/>
      <c r="Q324" s="224"/>
      <c r="R324" s="224"/>
      <c r="S324" s="224"/>
      <c r="T324" s="225"/>
      <c r="AT324" s="226" t="s">
        <v>147</v>
      </c>
      <c r="AU324" s="226" t="s">
        <v>93</v>
      </c>
      <c r="AV324" s="13" t="s">
        <v>93</v>
      </c>
      <c r="AW324" s="13" t="s">
        <v>37</v>
      </c>
      <c r="AX324" s="13" t="s">
        <v>91</v>
      </c>
      <c r="AY324" s="226" t="s">
        <v>138</v>
      </c>
    </row>
    <row r="325" spans="1:65" s="2" customFormat="1" ht="21.75" customHeight="1">
      <c r="A325" s="33"/>
      <c r="B325" s="34"/>
      <c r="C325" s="202" t="s">
        <v>578</v>
      </c>
      <c r="D325" s="202" t="s">
        <v>140</v>
      </c>
      <c r="E325" s="203" t="s">
        <v>579</v>
      </c>
      <c r="F325" s="204" t="s">
        <v>580</v>
      </c>
      <c r="G325" s="205" t="s">
        <v>178</v>
      </c>
      <c r="H325" s="206">
        <v>10</v>
      </c>
      <c r="I325" s="207"/>
      <c r="J325" s="208">
        <f>ROUND(I325*H325,2)</f>
        <v>0</v>
      </c>
      <c r="K325" s="204" t="s">
        <v>144</v>
      </c>
      <c r="L325" s="38"/>
      <c r="M325" s="209" t="s">
        <v>1</v>
      </c>
      <c r="N325" s="210" t="s">
        <v>48</v>
      </c>
      <c r="O325" s="70"/>
      <c r="P325" s="211">
        <f>O325*H325</f>
        <v>0</v>
      </c>
      <c r="Q325" s="211">
        <v>9.0740000000000001E-2</v>
      </c>
      <c r="R325" s="211">
        <f>Q325*H325</f>
        <v>0.90739999999999998</v>
      </c>
      <c r="S325" s="211">
        <v>0</v>
      </c>
      <c r="T325" s="21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3" t="s">
        <v>145</v>
      </c>
      <c r="AT325" s="213" t="s">
        <v>140</v>
      </c>
      <c r="AU325" s="213" t="s">
        <v>93</v>
      </c>
      <c r="AY325" s="16" t="s">
        <v>138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6" t="s">
        <v>91</v>
      </c>
      <c r="BK325" s="214">
        <f>ROUND(I325*H325,2)</f>
        <v>0</v>
      </c>
      <c r="BL325" s="16" t="s">
        <v>145</v>
      </c>
      <c r="BM325" s="213" t="s">
        <v>581</v>
      </c>
    </row>
    <row r="326" spans="1:65" s="13" customFormat="1">
      <c r="B326" s="215"/>
      <c r="C326" s="216"/>
      <c r="D326" s="217" t="s">
        <v>147</v>
      </c>
      <c r="E326" s="218" t="s">
        <v>1</v>
      </c>
      <c r="F326" s="219" t="s">
        <v>582</v>
      </c>
      <c r="G326" s="216"/>
      <c r="H326" s="220">
        <v>10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147</v>
      </c>
      <c r="AU326" s="226" t="s">
        <v>93</v>
      </c>
      <c r="AV326" s="13" t="s">
        <v>93</v>
      </c>
      <c r="AW326" s="13" t="s">
        <v>37</v>
      </c>
      <c r="AX326" s="13" t="s">
        <v>91</v>
      </c>
      <c r="AY326" s="226" t="s">
        <v>138</v>
      </c>
    </row>
    <row r="327" spans="1:65" s="2" customFormat="1" ht="21.75" customHeight="1">
      <c r="A327" s="33"/>
      <c r="B327" s="34"/>
      <c r="C327" s="202" t="s">
        <v>583</v>
      </c>
      <c r="D327" s="202" t="s">
        <v>140</v>
      </c>
      <c r="E327" s="203" t="s">
        <v>584</v>
      </c>
      <c r="F327" s="204" t="s">
        <v>585</v>
      </c>
      <c r="G327" s="205" t="s">
        <v>178</v>
      </c>
      <c r="H327" s="206">
        <v>10</v>
      </c>
      <c r="I327" s="207"/>
      <c r="J327" s="208">
        <f>ROUND(I327*H327,2)</f>
        <v>0</v>
      </c>
      <c r="K327" s="204" t="s">
        <v>144</v>
      </c>
      <c r="L327" s="38"/>
      <c r="M327" s="209" t="s">
        <v>1</v>
      </c>
      <c r="N327" s="210" t="s">
        <v>48</v>
      </c>
      <c r="O327" s="70"/>
      <c r="P327" s="211">
        <f>O327*H327</f>
        <v>0</v>
      </c>
      <c r="Q327" s="211">
        <v>0</v>
      </c>
      <c r="R327" s="211">
        <f>Q327*H327</f>
        <v>0</v>
      </c>
      <c r="S327" s="211">
        <v>1.325E-2</v>
      </c>
      <c r="T327" s="212">
        <f>S327*H327</f>
        <v>0.13250000000000001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3" t="s">
        <v>145</v>
      </c>
      <c r="AT327" s="213" t="s">
        <v>140</v>
      </c>
      <c r="AU327" s="213" t="s">
        <v>93</v>
      </c>
      <c r="AY327" s="16" t="s">
        <v>138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6" t="s">
        <v>91</v>
      </c>
      <c r="BK327" s="214">
        <f>ROUND(I327*H327,2)</f>
        <v>0</v>
      </c>
      <c r="BL327" s="16" t="s">
        <v>145</v>
      </c>
      <c r="BM327" s="213" t="s">
        <v>586</v>
      </c>
    </row>
    <row r="328" spans="1:65" s="13" customFormat="1">
      <c r="B328" s="215"/>
      <c r="C328" s="216"/>
      <c r="D328" s="217" t="s">
        <v>147</v>
      </c>
      <c r="E328" s="218" t="s">
        <v>1</v>
      </c>
      <c r="F328" s="219" t="s">
        <v>577</v>
      </c>
      <c r="G328" s="216"/>
      <c r="H328" s="220">
        <v>10</v>
      </c>
      <c r="I328" s="221"/>
      <c r="J328" s="216"/>
      <c r="K328" s="216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147</v>
      </c>
      <c r="AU328" s="226" t="s">
        <v>93</v>
      </c>
      <c r="AV328" s="13" t="s">
        <v>93</v>
      </c>
      <c r="AW328" s="13" t="s">
        <v>37</v>
      </c>
      <c r="AX328" s="13" t="s">
        <v>91</v>
      </c>
      <c r="AY328" s="226" t="s">
        <v>138</v>
      </c>
    </row>
    <row r="329" spans="1:65" s="2" customFormat="1" ht="21.75" customHeight="1">
      <c r="A329" s="33"/>
      <c r="B329" s="34"/>
      <c r="C329" s="202" t="s">
        <v>587</v>
      </c>
      <c r="D329" s="202" t="s">
        <v>140</v>
      </c>
      <c r="E329" s="203" t="s">
        <v>588</v>
      </c>
      <c r="F329" s="204" t="s">
        <v>589</v>
      </c>
      <c r="G329" s="205" t="s">
        <v>178</v>
      </c>
      <c r="H329" s="206">
        <v>10</v>
      </c>
      <c r="I329" s="207"/>
      <c r="J329" s="208">
        <f>ROUND(I329*H329,2)</f>
        <v>0</v>
      </c>
      <c r="K329" s="204" t="s">
        <v>144</v>
      </c>
      <c r="L329" s="38"/>
      <c r="M329" s="209" t="s">
        <v>1</v>
      </c>
      <c r="N329" s="210" t="s">
        <v>48</v>
      </c>
      <c r="O329" s="70"/>
      <c r="P329" s="211">
        <f>O329*H329</f>
        <v>0</v>
      </c>
      <c r="Q329" s="211">
        <v>0</v>
      </c>
      <c r="R329" s="211">
        <f>Q329*H329</f>
        <v>0</v>
      </c>
      <c r="S329" s="211">
        <v>9.0740000000000001E-2</v>
      </c>
      <c r="T329" s="212">
        <f>S329*H329</f>
        <v>0.90739999999999998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3" t="s">
        <v>145</v>
      </c>
      <c r="AT329" s="213" t="s">
        <v>140</v>
      </c>
      <c r="AU329" s="213" t="s">
        <v>93</v>
      </c>
      <c r="AY329" s="16" t="s">
        <v>138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6" t="s">
        <v>91</v>
      </c>
      <c r="BK329" s="214">
        <f>ROUND(I329*H329,2)</f>
        <v>0</v>
      </c>
      <c r="BL329" s="16" t="s">
        <v>145</v>
      </c>
      <c r="BM329" s="213" t="s">
        <v>590</v>
      </c>
    </row>
    <row r="330" spans="1:65" s="13" customFormat="1">
      <c r="B330" s="215"/>
      <c r="C330" s="216"/>
      <c r="D330" s="217" t="s">
        <v>147</v>
      </c>
      <c r="E330" s="218" t="s">
        <v>1</v>
      </c>
      <c r="F330" s="219" t="s">
        <v>582</v>
      </c>
      <c r="G330" s="216"/>
      <c r="H330" s="220">
        <v>10</v>
      </c>
      <c r="I330" s="221"/>
      <c r="J330" s="216"/>
      <c r="K330" s="216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147</v>
      </c>
      <c r="AU330" s="226" t="s">
        <v>93</v>
      </c>
      <c r="AV330" s="13" t="s">
        <v>93</v>
      </c>
      <c r="AW330" s="13" t="s">
        <v>37</v>
      </c>
      <c r="AX330" s="13" t="s">
        <v>91</v>
      </c>
      <c r="AY330" s="226" t="s">
        <v>138</v>
      </c>
    </row>
    <row r="331" spans="1:65" s="2" customFormat="1" ht="33" customHeight="1">
      <c r="A331" s="33"/>
      <c r="B331" s="34"/>
      <c r="C331" s="202" t="s">
        <v>591</v>
      </c>
      <c r="D331" s="202" t="s">
        <v>140</v>
      </c>
      <c r="E331" s="203" t="s">
        <v>592</v>
      </c>
      <c r="F331" s="204" t="s">
        <v>593</v>
      </c>
      <c r="G331" s="205" t="s">
        <v>156</v>
      </c>
      <c r="H331" s="206">
        <v>3</v>
      </c>
      <c r="I331" s="207"/>
      <c r="J331" s="208">
        <f>ROUND(I331*H331,2)</f>
        <v>0</v>
      </c>
      <c r="K331" s="204" t="s">
        <v>144</v>
      </c>
      <c r="L331" s="38"/>
      <c r="M331" s="209" t="s">
        <v>1</v>
      </c>
      <c r="N331" s="210" t="s">
        <v>48</v>
      </c>
      <c r="O331" s="70"/>
      <c r="P331" s="211">
        <f>O331*H331</f>
        <v>0</v>
      </c>
      <c r="Q331" s="211">
        <v>2.5899999999999999E-3</v>
      </c>
      <c r="R331" s="211">
        <f>Q331*H331</f>
        <v>7.7699999999999991E-3</v>
      </c>
      <c r="S331" s="211">
        <v>0.126</v>
      </c>
      <c r="T331" s="212">
        <f>S331*H331</f>
        <v>0.378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3" t="s">
        <v>145</v>
      </c>
      <c r="AT331" s="213" t="s">
        <v>140</v>
      </c>
      <c r="AU331" s="213" t="s">
        <v>93</v>
      </c>
      <c r="AY331" s="16" t="s">
        <v>138</v>
      </c>
      <c r="BE331" s="214">
        <f>IF(N331="základní",J331,0)</f>
        <v>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6" t="s">
        <v>91</v>
      </c>
      <c r="BK331" s="214">
        <f>ROUND(I331*H331,2)</f>
        <v>0</v>
      </c>
      <c r="BL331" s="16" t="s">
        <v>145</v>
      </c>
      <c r="BM331" s="213" t="s">
        <v>594</v>
      </c>
    </row>
    <row r="332" spans="1:65" s="13" customFormat="1" ht="22.5">
      <c r="B332" s="215"/>
      <c r="C332" s="216"/>
      <c r="D332" s="217" t="s">
        <v>147</v>
      </c>
      <c r="E332" s="218" t="s">
        <v>1</v>
      </c>
      <c r="F332" s="219" t="s">
        <v>595</v>
      </c>
      <c r="G332" s="216"/>
      <c r="H332" s="220">
        <v>3</v>
      </c>
      <c r="I332" s="221"/>
      <c r="J332" s="216"/>
      <c r="K332" s="216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147</v>
      </c>
      <c r="AU332" s="226" t="s">
        <v>93</v>
      </c>
      <c r="AV332" s="13" t="s">
        <v>93</v>
      </c>
      <c r="AW332" s="13" t="s">
        <v>37</v>
      </c>
      <c r="AX332" s="13" t="s">
        <v>91</v>
      </c>
      <c r="AY332" s="226" t="s">
        <v>138</v>
      </c>
    </row>
    <row r="333" spans="1:65" s="2" customFormat="1" ht="33" customHeight="1">
      <c r="A333" s="33"/>
      <c r="B333" s="34"/>
      <c r="C333" s="202" t="s">
        <v>596</v>
      </c>
      <c r="D333" s="202" t="s">
        <v>140</v>
      </c>
      <c r="E333" s="203" t="s">
        <v>597</v>
      </c>
      <c r="F333" s="204" t="s">
        <v>598</v>
      </c>
      <c r="G333" s="205" t="s">
        <v>178</v>
      </c>
      <c r="H333" s="206">
        <v>60</v>
      </c>
      <c r="I333" s="207"/>
      <c r="J333" s="208">
        <f>ROUND(I333*H333,2)</f>
        <v>0</v>
      </c>
      <c r="K333" s="204" t="s">
        <v>144</v>
      </c>
      <c r="L333" s="38"/>
      <c r="M333" s="209" t="s">
        <v>1</v>
      </c>
      <c r="N333" s="210" t="s">
        <v>48</v>
      </c>
      <c r="O333" s="70"/>
      <c r="P333" s="211">
        <f>O333*H333</f>
        <v>0</v>
      </c>
      <c r="Q333" s="211">
        <v>0</v>
      </c>
      <c r="R333" s="211">
        <f>Q333*H333</f>
        <v>0</v>
      </c>
      <c r="S333" s="211">
        <v>7.7899999999999997E-2</v>
      </c>
      <c r="T333" s="212">
        <f>S333*H333</f>
        <v>4.6739999999999995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3" t="s">
        <v>145</v>
      </c>
      <c r="AT333" s="213" t="s">
        <v>140</v>
      </c>
      <c r="AU333" s="213" t="s">
        <v>93</v>
      </c>
      <c r="AY333" s="16" t="s">
        <v>138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6" t="s">
        <v>91</v>
      </c>
      <c r="BK333" s="214">
        <f>ROUND(I333*H333,2)</f>
        <v>0</v>
      </c>
      <c r="BL333" s="16" t="s">
        <v>145</v>
      </c>
      <c r="BM333" s="213" t="s">
        <v>599</v>
      </c>
    </row>
    <row r="334" spans="1:65" s="13" customFormat="1">
      <c r="B334" s="215"/>
      <c r="C334" s="216"/>
      <c r="D334" s="217" t="s">
        <v>147</v>
      </c>
      <c r="E334" s="218" t="s">
        <v>1</v>
      </c>
      <c r="F334" s="219" t="s">
        <v>490</v>
      </c>
      <c r="G334" s="216"/>
      <c r="H334" s="220">
        <v>60</v>
      </c>
      <c r="I334" s="221"/>
      <c r="J334" s="216"/>
      <c r="K334" s="216"/>
      <c r="L334" s="222"/>
      <c r="M334" s="223"/>
      <c r="N334" s="224"/>
      <c r="O334" s="224"/>
      <c r="P334" s="224"/>
      <c r="Q334" s="224"/>
      <c r="R334" s="224"/>
      <c r="S334" s="224"/>
      <c r="T334" s="225"/>
      <c r="AT334" s="226" t="s">
        <v>147</v>
      </c>
      <c r="AU334" s="226" t="s">
        <v>93</v>
      </c>
      <c r="AV334" s="13" t="s">
        <v>93</v>
      </c>
      <c r="AW334" s="13" t="s">
        <v>37</v>
      </c>
      <c r="AX334" s="13" t="s">
        <v>91</v>
      </c>
      <c r="AY334" s="226" t="s">
        <v>138</v>
      </c>
    </row>
    <row r="335" spans="1:65" s="2" customFormat="1" ht="33" customHeight="1">
      <c r="A335" s="33"/>
      <c r="B335" s="34"/>
      <c r="C335" s="202" t="s">
        <v>600</v>
      </c>
      <c r="D335" s="202" t="s">
        <v>140</v>
      </c>
      <c r="E335" s="203" t="s">
        <v>601</v>
      </c>
      <c r="F335" s="204" t="s">
        <v>602</v>
      </c>
      <c r="G335" s="205" t="s">
        <v>178</v>
      </c>
      <c r="H335" s="206">
        <v>60</v>
      </c>
      <c r="I335" s="207"/>
      <c r="J335" s="208">
        <f>ROUND(I335*H335,2)</f>
        <v>0</v>
      </c>
      <c r="K335" s="204" t="s">
        <v>144</v>
      </c>
      <c r="L335" s="38"/>
      <c r="M335" s="209" t="s">
        <v>1</v>
      </c>
      <c r="N335" s="210" t="s">
        <v>48</v>
      </c>
      <c r="O335" s="70"/>
      <c r="P335" s="211">
        <f>O335*H335</f>
        <v>0</v>
      </c>
      <c r="Q335" s="211">
        <v>1.5389999999999999E-2</v>
      </c>
      <c r="R335" s="211">
        <f>Q335*H335</f>
        <v>0.9234</v>
      </c>
      <c r="S335" s="211">
        <v>0</v>
      </c>
      <c r="T335" s="21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13" t="s">
        <v>145</v>
      </c>
      <c r="AT335" s="213" t="s">
        <v>140</v>
      </c>
      <c r="AU335" s="213" t="s">
        <v>93</v>
      </c>
      <c r="AY335" s="16" t="s">
        <v>138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16" t="s">
        <v>91</v>
      </c>
      <c r="BK335" s="214">
        <f>ROUND(I335*H335,2)</f>
        <v>0</v>
      </c>
      <c r="BL335" s="16" t="s">
        <v>145</v>
      </c>
      <c r="BM335" s="213" t="s">
        <v>603</v>
      </c>
    </row>
    <row r="336" spans="1:65" s="13" customFormat="1">
      <c r="B336" s="215"/>
      <c r="C336" s="216"/>
      <c r="D336" s="217" t="s">
        <v>147</v>
      </c>
      <c r="E336" s="218" t="s">
        <v>1</v>
      </c>
      <c r="F336" s="219" t="s">
        <v>490</v>
      </c>
      <c r="G336" s="216"/>
      <c r="H336" s="220">
        <v>60</v>
      </c>
      <c r="I336" s="221"/>
      <c r="J336" s="216"/>
      <c r="K336" s="216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147</v>
      </c>
      <c r="AU336" s="226" t="s">
        <v>93</v>
      </c>
      <c r="AV336" s="13" t="s">
        <v>93</v>
      </c>
      <c r="AW336" s="13" t="s">
        <v>37</v>
      </c>
      <c r="AX336" s="13" t="s">
        <v>91</v>
      </c>
      <c r="AY336" s="226" t="s">
        <v>138</v>
      </c>
    </row>
    <row r="337" spans="1:65" s="2" customFormat="1" ht="33" customHeight="1">
      <c r="A337" s="33"/>
      <c r="B337" s="34"/>
      <c r="C337" s="202" t="s">
        <v>604</v>
      </c>
      <c r="D337" s="202" t="s">
        <v>140</v>
      </c>
      <c r="E337" s="203" t="s">
        <v>605</v>
      </c>
      <c r="F337" s="204" t="s">
        <v>606</v>
      </c>
      <c r="G337" s="205" t="s">
        <v>178</v>
      </c>
      <c r="H337" s="206">
        <v>60</v>
      </c>
      <c r="I337" s="207"/>
      <c r="J337" s="208">
        <f>ROUND(I337*H337,2)</f>
        <v>0</v>
      </c>
      <c r="K337" s="204" t="s">
        <v>144</v>
      </c>
      <c r="L337" s="38"/>
      <c r="M337" s="209" t="s">
        <v>1</v>
      </c>
      <c r="N337" s="210" t="s">
        <v>48</v>
      </c>
      <c r="O337" s="70"/>
      <c r="P337" s="211">
        <f>O337*H337</f>
        <v>0</v>
      </c>
      <c r="Q337" s="211">
        <v>7.8159999999999993E-2</v>
      </c>
      <c r="R337" s="211">
        <f>Q337*H337</f>
        <v>4.6895999999999995</v>
      </c>
      <c r="S337" s="211">
        <v>0</v>
      </c>
      <c r="T337" s="21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3" t="s">
        <v>145</v>
      </c>
      <c r="AT337" s="213" t="s">
        <v>140</v>
      </c>
      <c r="AU337" s="213" t="s">
        <v>93</v>
      </c>
      <c r="AY337" s="16" t="s">
        <v>138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6" t="s">
        <v>91</v>
      </c>
      <c r="BK337" s="214">
        <f>ROUND(I337*H337,2)</f>
        <v>0</v>
      </c>
      <c r="BL337" s="16" t="s">
        <v>145</v>
      </c>
      <c r="BM337" s="213" t="s">
        <v>607</v>
      </c>
    </row>
    <row r="338" spans="1:65" s="13" customFormat="1">
      <c r="B338" s="215"/>
      <c r="C338" s="216"/>
      <c r="D338" s="217" t="s">
        <v>147</v>
      </c>
      <c r="E338" s="218" t="s">
        <v>1</v>
      </c>
      <c r="F338" s="219" t="s">
        <v>490</v>
      </c>
      <c r="G338" s="216"/>
      <c r="H338" s="220">
        <v>60</v>
      </c>
      <c r="I338" s="221"/>
      <c r="J338" s="216"/>
      <c r="K338" s="216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147</v>
      </c>
      <c r="AU338" s="226" t="s">
        <v>93</v>
      </c>
      <c r="AV338" s="13" t="s">
        <v>93</v>
      </c>
      <c r="AW338" s="13" t="s">
        <v>37</v>
      </c>
      <c r="AX338" s="13" t="s">
        <v>91</v>
      </c>
      <c r="AY338" s="226" t="s">
        <v>138</v>
      </c>
    </row>
    <row r="339" spans="1:65" s="2" customFormat="1" ht="44.25" customHeight="1">
      <c r="A339" s="33"/>
      <c r="B339" s="34"/>
      <c r="C339" s="202" t="s">
        <v>608</v>
      </c>
      <c r="D339" s="202" t="s">
        <v>140</v>
      </c>
      <c r="E339" s="203" t="s">
        <v>609</v>
      </c>
      <c r="F339" s="204" t="s">
        <v>610</v>
      </c>
      <c r="G339" s="205" t="s">
        <v>156</v>
      </c>
      <c r="H339" s="206">
        <v>28</v>
      </c>
      <c r="I339" s="207"/>
      <c r="J339" s="208">
        <f>ROUND(I339*H339,2)</f>
        <v>0</v>
      </c>
      <c r="K339" s="204" t="s">
        <v>144</v>
      </c>
      <c r="L339" s="38"/>
      <c r="M339" s="209" t="s">
        <v>1</v>
      </c>
      <c r="N339" s="210" t="s">
        <v>48</v>
      </c>
      <c r="O339" s="70"/>
      <c r="P339" s="211">
        <f>O339*H339</f>
        <v>0</v>
      </c>
      <c r="Q339" s="211">
        <v>2.5999999999999999E-3</v>
      </c>
      <c r="R339" s="211">
        <f>Q339*H339</f>
        <v>7.2800000000000004E-2</v>
      </c>
      <c r="S339" s="211">
        <v>3.0000000000000001E-3</v>
      </c>
      <c r="T339" s="212">
        <f>S339*H339</f>
        <v>8.4000000000000005E-2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13" t="s">
        <v>145</v>
      </c>
      <c r="AT339" s="213" t="s">
        <v>140</v>
      </c>
      <c r="AU339" s="213" t="s">
        <v>93</v>
      </c>
      <c r="AY339" s="16" t="s">
        <v>138</v>
      </c>
      <c r="BE339" s="214">
        <f>IF(N339="základní",J339,0)</f>
        <v>0</v>
      </c>
      <c r="BF339" s="214">
        <f>IF(N339="snížená",J339,0)</f>
        <v>0</v>
      </c>
      <c r="BG339" s="214">
        <f>IF(N339="zákl. přenesená",J339,0)</f>
        <v>0</v>
      </c>
      <c r="BH339" s="214">
        <f>IF(N339="sníž. přenesená",J339,0)</f>
        <v>0</v>
      </c>
      <c r="BI339" s="214">
        <f>IF(N339="nulová",J339,0)</f>
        <v>0</v>
      </c>
      <c r="BJ339" s="16" t="s">
        <v>91</v>
      </c>
      <c r="BK339" s="214">
        <f>ROUND(I339*H339,2)</f>
        <v>0</v>
      </c>
      <c r="BL339" s="16" t="s">
        <v>145</v>
      </c>
      <c r="BM339" s="213" t="s">
        <v>611</v>
      </c>
    </row>
    <row r="340" spans="1:65" s="13" customFormat="1">
      <c r="B340" s="215"/>
      <c r="C340" s="216"/>
      <c r="D340" s="217" t="s">
        <v>147</v>
      </c>
      <c r="E340" s="218" t="s">
        <v>1</v>
      </c>
      <c r="F340" s="219" t="s">
        <v>612</v>
      </c>
      <c r="G340" s="216"/>
      <c r="H340" s="220">
        <v>28</v>
      </c>
      <c r="I340" s="221"/>
      <c r="J340" s="216"/>
      <c r="K340" s="216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147</v>
      </c>
      <c r="AU340" s="226" t="s">
        <v>93</v>
      </c>
      <c r="AV340" s="13" t="s">
        <v>93</v>
      </c>
      <c r="AW340" s="13" t="s">
        <v>37</v>
      </c>
      <c r="AX340" s="13" t="s">
        <v>91</v>
      </c>
      <c r="AY340" s="226" t="s">
        <v>138</v>
      </c>
    </row>
    <row r="341" spans="1:65" s="12" customFormat="1" ht="22.9" customHeight="1">
      <c r="B341" s="186"/>
      <c r="C341" s="187"/>
      <c r="D341" s="188" t="s">
        <v>82</v>
      </c>
      <c r="E341" s="200" t="s">
        <v>613</v>
      </c>
      <c r="F341" s="200" t="s">
        <v>614</v>
      </c>
      <c r="G341" s="187"/>
      <c r="H341" s="187"/>
      <c r="I341" s="190"/>
      <c r="J341" s="201">
        <f>BK341</f>
        <v>0</v>
      </c>
      <c r="K341" s="187"/>
      <c r="L341" s="192"/>
      <c r="M341" s="193"/>
      <c r="N341" s="194"/>
      <c r="O341" s="194"/>
      <c r="P341" s="195">
        <f>SUM(P342:P360)</f>
        <v>0</v>
      </c>
      <c r="Q341" s="194"/>
      <c r="R341" s="195">
        <f>SUM(R342:R360)</f>
        <v>0</v>
      </c>
      <c r="S341" s="194"/>
      <c r="T341" s="196">
        <f>SUM(T342:T360)</f>
        <v>0</v>
      </c>
      <c r="AR341" s="197" t="s">
        <v>91</v>
      </c>
      <c r="AT341" s="198" t="s">
        <v>82</v>
      </c>
      <c r="AU341" s="198" t="s">
        <v>91</v>
      </c>
      <c r="AY341" s="197" t="s">
        <v>138</v>
      </c>
      <c r="BK341" s="199">
        <f>SUM(BK342:BK360)</f>
        <v>0</v>
      </c>
    </row>
    <row r="342" spans="1:65" s="2" customFormat="1" ht="33" customHeight="1">
      <c r="A342" s="33"/>
      <c r="B342" s="34"/>
      <c r="C342" s="202" t="s">
        <v>615</v>
      </c>
      <c r="D342" s="202" t="s">
        <v>140</v>
      </c>
      <c r="E342" s="203" t="s">
        <v>616</v>
      </c>
      <c r="F342" s="204" t="s">
        <v>617</v>
      </c>
      <c r="G342" s="205" t="s">
        <v>204</v>
      </c>
      <c r="H342" s="206">
        <v>25</v>
      </c>
      <c r="I342" s="207"/>
      <c r="J342" s="208">
        <f>ROUND(I342*H342,2)</f>
        <v>0</v>
      </c>
      <c r="K342" s="204" t="s">
        <v>144</v>
      </c>
      <c r="L342" s="38"/>
      <c r="M342" s="209" t="s">
        <v>1</v>
      </c>
      <c r="N342" s="210" t="s">
        <v>48</v>
      </c>
      <c r="O342" s="70"/>
      <c r="P342" s="211">
        <f>O342*H342</f>
        <v>0</v>
      </c>
      <c r="Q342" s="211">
        <v>0</v>
      </c>
      <c r="R342" s="211">
        <f>Q342*H342</f>
        <v>0</v>
      </c>
      <c r="S342" s="211">
        <v>0</v>
      </c>
      <c r="T342" s="21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13" t="s">
        <v>145</v>
      </c>
      <c r="AT342" s="213" t="s">
        <v>140</v>
      </c>
      <c r="AU342" s="213" t="s">
        <v>93</v>
      </c>
      <c r="AY342" s="16" t="s">
        <v>138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6" t="s">
        <v>91</v>
      </c>
      <c r="BK342" s="214">
        <f>ROUND(I342*H342,2)</f>
        <v>0</v>
      </c>
      <c r="BL342" s="16" t="s">
        <v>145</v>
      </c>
      <c r="BM342" s="213" t="s">
        <v>618</v>
      </c>
    </row>
    <row r="343" spans="1:65" s="13" customFormat="1">
      <c r="B343" s="215"/>
      <c r="C343" s="216"/>
      <c r="D343" s="217" t="s">
        <v>147</v>
      </c>
      <c r="E343" s="218" t="s">
        <v>1</v>
      </c>
      <c r="F343" s="219" t="s">
        <v>619</v>
      </c>
      <c r="G343" s="216"/>
      <c r="H343" s="220">
        <v>25</v>
      </c>
      <c r="I343" s="221"/>
      <c r="J343" s="216"/>
      <c r="K343" s="216"/>
      <c r="L343" s="222"/>
      <c r="M343" s="223"/>
      <c r="N343" s="224"/>
      <c r="O343" s="224"/>
      <c r="P343" s="224"/>
      <c r="Q343" s="224"/>
      <c r="R343" s="224"/>
      <c r="S343" s="224"/>
      <c r="T343" s="225"/>
      <c r="AT343" s="226" t="s">
        <v>147</v>
      </c>
      <c r="AU343" s="226" t="s">
        <v>93</v>
      </c>
      <c r="AV343" s="13" t="s">
        <v>93</v>
      </c>
      <c r="AW343" s="13" t="s">
        <v>37</v>
      </c>
      <c r="AX343" s="13" t="s">
        <v>91</v>
      </c>
      <c r="AY343" s="226" t="s">
        <v>138</v>
      </c>
    </row>
    <row r="344" spans="1:65" s="2" customFormat="1" ht="33" customHeight="1">
      <c r="A344" s="33"/>
      <c r="B344" s="34"/>
      <c r="C344" s="202" t="s">
        <v>620</v>
      </c>
      <c r="D344" s="202" t="s">
        <v>140</v>
      </c>
      <c r="E344" s="203" t="s">
        <v>621</v>
      </c>
      <c r="F344" s="204" t="s">
        <v>622</v>
      </c>
      <c r="G344" s="205" t="s">
        <v>204</v>
      </c>
      <c r="H344" s="206">
        <v>5.8410000000000002</v>
      </c>
      <c r="I344" s="207"/>
      <c r="J344" s="208">
        <f>ROUND(I344*H344,2)</f>
        <v>0</v>
      </c>
      <c r="K344" s="204" t="s">
        <v>144</v>
      </c>
      <c r="L344" s="38"/>
      <c r="M344" s="209" t="s">
        <v>1</v>
      </c>
      <c r="N344" s="210" t="s">
        <v>48</v>
      </c>
      <c r="O344" s="70"/>
      <c r="P344" s="211">
        <f>O344*H344</f>
        <v>0</v>
      </c>
      <c r="Q344" s="211">
        <v>0</v>
      </c>
      <c r="R344" s="211">
        <f>Q344*H344</f>
        <v>0</v>
      </c>
      <c r="S344" s="211">
        <v>0</v>
      </c>
      <c r="T344" s="21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3" t="s">
        <v>145</v>
      </c>
      <c r="AT344" s="213" t="s">
        <v>140</v>
      </c>
      <c r="AU344" s="213" t="s">
        <v>93</v>
      </c>
      <c r="AY344" s="16" t="s">
        <v>138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6" t="s">
        <v>91</v>
      </c>
      <c r="BK344" s="214">
        <f>ROUND(I344*H344,2)</f>
        <v>0</v>
      </c>
      <c r="BL344" s="16" t="s">
        <v>145</v>
      </c>
      <c r="BM344" s="213" t="s">
        <v>623</v>
      </c>
    </row>
    <row r="345" spans="1:65" s="13" customFormat="1">
      <c r="B345" s="215"/>
      <c r="C345" s="216"/>
      <c r="D345" s="217" t="s">
        <v>147</v>
      </c>
      <c r="E345" s="218" t="s">
        <v>1</v>
      </c>
      <c r="F345" s="219" t="s">
        <v>624</v>
      </c>
      <c r="G345" s="216"/>
      <c r="H345" s="220">
        <v>5.8410000000000002</v>
      </c>
      <c r="I345" s="221"/>
      <c r="J345" s="216"/>
      <c r="K345" s="216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147</v>
      </c>
      <c r="AU345" s="226" t="s">
        <v>93</v>
      </c>
      <c r="AV345" s="13" t="s">
        <v>93</v>
      </c>
      <c r="AW345" s="13" t="s">
        <v>37</v>
      </c>
      <c r="AX345" s="13" t="s">
        <v>91</v>
      </c>
      <c r="AY345" s="226" t="s">
        <v>138</v>
      </c>
    </row>
    <row r="346" spans="1:65" s="2" customFormat="1" ht="44.25" customHeight="1">
      <c r="A346" s="33"/>
      <c r="B346" s="34"/>
      <c r="C346" s="202" t="s">
        <v>625</v>
      </c>
      <c r="D346" s="202" t="s">
        <v>140</v>
      </c>
      <c r="E346" s="203" t="s">
        <v>626</v>
      </c>
      <c r="F346" s="204" t="s">
        <v>627</v>
      </c>
      <c r="G346" s="205" t="s">
        <v>204</v>
      </c>
      <c r="H346" s="206">
        <v>28.7</v>
      </c>
      <c r="I346" s="207"/>
      <c r="J346" s="208">
        <f>ROUND(I346*H346,2)</f>
        <v>0</v>
      </c>
      <c r="K346" s="204" t="s">
        <v>144</v>
      </c>
      <c r="L346" s="38"/>
      <c r="M346" s="209" t="s">
        <v>1</v>
      </c>
      <c r="N346" s="210" t="s">
        <v>48</v>
      </c>
      <c r="O346" s="70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13" t="s">
        <v>145</v>
      </c>
      <c r="AT346" s="213" t="s">
        <v>140</v>
      </c>
      <c r="AU346" s="213" t="s">
        <v>93</v>
      </c>
      <c r="AY346" s="16" t="s">
        <v>138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6" t="s">
        <v>91</v>
      </c>
      <c r="BK346" s="214">
        <f>ROUND(I346*H346,2)</f>
        <v>0</v>
      </c>
      <c r="BL346" s="16" t="s">
        <v>145</v>
      </c>
      <c r="BM346" s="213" t="s">
        <v>628</v>
      </c>
    </row>
    <row r="347" spans="1:65" s="13" customFormat="1">
      <c r="B347" s="215"/>
      <c r="C347" s="216"/>
      <c r="D347" s="217" t="s">
        <v>147</v>
      </c>
      <c r="E347" s="218" t="s">
        <v>1</v>
      </c>
      <c r="F347" s="219" t="s">
        <v>619</v>
      </c>
      <c r="G347" s="216"/>
      <c r="H347" s="220">
        <v>25</v>
      </c>
      <c r="I347" s="221"/>
      <c r="J347" s="216"/>
      <c r="K347" s="216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147</v>
      </c>
      <c r="AU347" s="226" t="s">
        <v>93</v>
      </c>
      <c r="AV347" s="13" t="s">
        <v>93</v>
      </c>
      <c r="AW347" s="13" t="s">
        <v>37</v>
      </c>
      <c r="AX347" s="13" t="s">
        <v>83</v>
      </c>
      <c r="AY347" s="226" t="s">
        <v>138</v>
      </c>
    </row>
    <row r="348" spans="1:65" s="13" customFormat="1" ht="22.5">
      <c r="B348" s="215"/>
      <c r="C348" s="216"/>
      <c r="D348" s="217" t="s">
        <v>147</v>
      </c>
      <c r="E348" s="218" t="s">
        <v>1</v>
      </c>
      <c r="F348" s="219" t="s">
        <v>629</v>
      </c>
      <c r="G348" s="216"/>
      <c r="H348" s="220">
        <v>3.7</v>
      </c>
      <c r="I348" s="221"/>
      <c r="J348" s="216"/>
      <c r="K348" s="216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147</v>
      </c>
      <c r="AU348" s="226" t="s">
        <v>93</v>
      </c>
      <c r="AV348" s="13" t="s">
        <v>93</v>
      </c>
      <c r="AW348" s="13" t="s">
        <v>37</v>
      </c>
      <c r="AX348" s="13" t="s">
        <v>83</v>
      </c>
      <c r="AY348" s="226" t="s">
        <v>138</v>
      </c>
    </row>
    <row r="349" spans="1:65" s="14" customFormat="1">
      <c r="B349" s="227"/>
      <c r="C349" s="228"/>
      <c r="D349" s="217" t="s">
        <v>147</v>
      </c>
      <c r="E349" s="229" t="s">
        <v>1</v>
      </c>
      <c r="F349" s="230" t="s">
        <v>174</v>
      </c>
      <c r="G349" s="228"/>
      <c r="H349" s="231">
        <v>28.7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AT349" s="237" t="s">
        <v>147</v>
      </c>
      <c r="AU349" s="237" t="s">
        <v>93</v>
      </c>
      <c r="AV349" s="14" t="s">
        <v>145</v>
      </c>
      <c r="AW349" s="14" t="s">
        <v>37</v>
      </c>
      <c r="AX349" s="14" t="s">
        <v>91</v>
      </c>
      <c r="AY349" s="237" t="s">
        <v>138</v>
      </c>
    </row>
    <row r="350" spans="1:65" s="2" customFormat="1" ht="55.5" customHeight="1">
      <c r="A350" s="33"/>
      <c r="B350" s="34"/>
      <c r="C350" s="202" t="s">
        <v>630</v>
      </c>
      <c r="D350" s="202" t="s">
        <v>140</v>
      </c>
      <c r="E350" s="203" t="s">
        <v>631</v>
      </c>
      <c r="F350" s="204" t="s">
        <v>632</v>
      </c>
      <c r="G350" s="205" t="s">
        <v>204</v>
      </c>
      <c r="H350" s="206">
        <v>1412.8130000000001</v>
      </c>
      <c r="I350" s="207"/>
      <c r="J350" s="208">
        <f>ROUND(I350*H350,2)</f>
        <v>0</v>
      </c>
      <c r="K350" s="204" t="s">
        <v>144</v>
      </c>
      <c r="L350" s="38"/>
      <c r="M350" s="209" t="s">
        <v>1</v>
      </c>
      <c r="N350" s="210" t="s">
        <v>48</v>
      </c>
      <c r="O350" s="70"/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13" t="s">
        <v>145</v>
      </c>
      <c r="AT350" s="213" t="s">
        <v>140</v>
      </c>
      <c r="AU350" s="213" t="s">
        <v>93</v>
      </c>
      <c r="AY350" s="16" t="s">
        <v>138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6" t="s">
        <v>91</v>
      </c>
      <c r="BK350" s="214">
        <f>ROUND(I350*H350,2)</f>
        <v>0</v>
      </c>
      <c r="BL350" s="16" t="s">
        <v>145</v>
      </c>
      <c r="BM350" s="213" t="s">
        <v>633</v>
      </c>
    </row>
    <row r="351" spans="1:65" s="13" customFormat="1">
      <c r="B351" s="215"/>
      <c r="C351" s="216"/>
      <c r="D351" s="217" t="s">
        <v>147</v>
      </c>
      <c r="E351" s="218" t="s">
        <v>1</v>
      </c>
      <c r="F351" s="219" t="s">
        <v>634</v>
      </c>
      <c r="G351" s="216"/>
      <c r="H351" s="220">
        <v>1000</v>
      </c>
      <c r="I351" s="221"/>
      <c r="J351" s="216"/>
      <c r="K351" s="216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147</v>
      </c>
      <c r="AU351" s="226" t="s">
        <v>93</v>
      </c>
      <c r="AV351" s="13" t="s">
        <v>93</v>
      </c>
      <c r="AW351" s="13" t="s">
        <v>37</v>
      </c>
      <c r="AX351" s="13" t="s">
        <v>83</v>
      </c>
      <c r="AY351" s="226" t="s">
        <v>138</v>
      </c>
    </row>
    <row r="352" spans="1:65" s="13" customFormat="1" ht="22.5">
      <c r="B352" s="215"/>
      <c r="C352" s="216"/>
      <c r="D352" s="217" t="s">
        <v>147</v>
      </c>
      <c r="E352" s="218" t="s">
        <v>1</v>
      </c>
      <c r="F352" s="219" t="s">
        <v>635</v>
      </c>
      <c r="G352" s="216"/>
      <c r="H352" s="220">
        <v>296</v>
      </c>
      <c r="I352" s="221"/>
      <c r="J352" s="216"/>
      <c r="K352" s="216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147</v>
      </c>
      <c r="AU352" s="226" t="s">
        <v>93</v>
      </c>
      <c r="AV352" s="13" t="s">
        <v>93</v>
      </c>
      <c r="AW352" s="13" t="s">
        <v>37</v>
      </c>
      <c r="AX352" s="13" t="s">
        <v>83</v>
      </c>
      <c r="AY352" s="226" t="s">
        <v>138</v>
      </c>
    </row>
    <row r="353" spans="1:65" s="13" customFormat="1" ht="22.5">
      <c r="B353" s="215"/>
      <c r="C353" s="216"/>
      <c r="D353" s="217" t="s">
        <v>147</v>
      </c>
      <c r="E353" s="218" t="s">
        <v>1</v>
      </c>
      <c r="F353" s="219" t="s">
        <v>636</v>
      </c>
      <c r="G353" s="216"/>
      <c r="H353" s="220">
        <v>116.813</v>
      </c>
      <c r="I353" s="221"/>
      <c r="J353" s="216"/>
      <c r="K353" s="216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147</v>
      </c>
      <c r="AU353" s="226" t="s">
        <v>93</v>
      </c>
      <c r="AV353" s="13" t="s">
        <v>93</v>
      </c>
      <c r="AW353" s="13" t="s">
        <v>37</v>
      </c>
      <c r="AX353" s="13" t="s">
        <v>83</v>
      </c>
      <c r="AY353" s="226" t="s">
        <v>138</v>
      </c>
    </row>
    <row r="354" spans="1:65" s="14" customFormat="1">
      <c r="B354" s="227"/>
      <c r="C354" s="228"/>
      <c r="D354" s="217" t="s">
        <v>147</v>
      </c>
      <c r="E354" s="229" t="s">
        <v>1</v>
      </c>
      <c r="F354" s="230" t="s">
        <v>174</v>
      </c>
      <c r="G354" s="228"/>
      <c r="H354" s="231">
        <v>1412.8130000000001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AT354" s="237" t="s">
        <v>147</v>
      </c>
      <c r="AU354" s="237" t="s">
        <v>93</v>
      </c>
      <c r="AV354" s="14" t="s">
        <v>145</v>
      </c>
      <c r="AW354" s="14" t="s">
        <v>37</v>
      </c>
      <c r="AX354" s="14" t="s">
        <v>91</v>
      </c>
      <c r="AY354" s="237" t="s">
        <v>138</v>
      </c>
    </row>
    <row r="355" spans="1:65" s="2" customFormat="1" ht="21.75" customHeight="1">
      <c r="A355" s="33"/>
      <c r="B355" s="34"/>
      <c r="C355" s="202" t="s">
        <v>637</v>
      </c>
      <c r="D355" s="202" t="s">
        <v>140</v>
      </c>
      <c r="E355" s="203" t="s">
        <v>638</v>
      </c>
      <c r="F355" s="204" t="s">
        <v>639</v>
      </c>
      <c r="G355" s="205" t="s">
        <v>204</v>
      </c>
      <c r="H355" s="206">
        <v>28.7</v>
      </c>
      <c r="I355" s="207"/>
      <c r="J355" s="208">
        <f>ROUND(I355*H355,2)</f>
        <v>0</v>
      </c>
      <c r="K355" s="204" t="s">
        <v>144</v>
      </c>
      <c r="L355" s="38"/>
      <c r="M355" s="209" t="s">
        <v>1</v>
      </c>
      <c r="N355" s="210" t="s">
        <v>48</v>
      </c>
      <c r="O355" s="70"/>
      <c r="P355" s="211">
        <f>O355*H355</f>
        <v>0</v>
      </c>
      <c r="Q355" s="211">
        <v>0</v>
      </c>
      <c r="R355" s="211">
        <f>Q355*H355</f>
        <v>0</v>
      </c>
      <c r="S355" s="211">
        <v>0</v>
      </c>
      <c r="T355" s="21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13" t="s">
        <v>145</v>
      </c>
      <c r="AT355" s="213" t="s">
        <v>140</v>
      </c>
      <c r="AU355" s="213" t="s">
        <v>93</v>
      </c>
      <c r="AY355" s="16" t="s">
        <v>138</v>
      </c>
      <c r="BE355" s="214">
        <f>IF(N355="základní",J355,0)</f>
        <v>0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16" t="s">
        <v>91</v>
      </c>
      <c r="BK355" s="214">
        <f>ROUND(I355*H355,2)</f>
        <v>0</v>
      </c>
      <c r="BL355" s="16" t="s">
        <v>145</v>
      </c>
      <c r="BM355" s="213" t="s">
        <v>640</v>
      </c>
    </row>
    <row r="356" spans="1:65" s="13" customFormat="1">
      <c r="B356" s="215"/>
      <c r="C356" s="216"/>
      <c r="D356" s="217" t="s">
        <v>147</v>
      </c>
      <c r="E356" s="218" t="s">
        <v>1</v>
      </c>
      <c r="F356" s="219" t="s">
        <v>619</v>
      </c>
      <c r="G356" s="216"/>
      <c r="H356" s="220">
        <v>25</v>
      </c>
      <c r="I356" s="221"/>
      <c r="J356" s="216"/>
      <c r="K356" s="216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147</v>
      </c>
      <c r="AU356" s="226" t="s">
        <v>93</v>
      </c>
      <c r="AV356" s="13" t="s">
        <v>93</v>
      </c>
      <c r="AW356" s="13" t="s">
        <v>37</v>
      </c>
      <c r="AX356" s="13" t="s">
        <v>83</v>
      </c>
      <c r="AY356" s="226" t="s">
        <v>138</v>
      </c>
    </row>
    <row r="357" spans="1:65" s="13" customFormat="1" ht="22.5">
      <c r="B357" s="215"/>
      <c r="C357" s="216"/>
      <c r="D357" s="217" t="s">
        <v>147</v>
      </c>
      <c r="E357" s="218" t="s">
        <v>1</v>
      </c>
      <c r="F357" s="219" t="s">
        <v>629</v>
      </c>
      <c r="G357" s="216"/>
      <c r="H357" s="220">
        <v>3.7</v>
      </c>
      <c r="I357" s="221"/>
      <c r="J357" s="216"/>
      <c r="K357" s="216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147</v>
      </c>
      <c r="AU357" s="226" t="s">
        <v>93</v>
      </c>
      <c r="AV357" s="13" t="s">
        <v>93</v>
      </c>
      <c r="AW357" s="13" t="s">
        <v>37</v>
      </c>
      <c r="AX357" s="13" t="s">
        <v>83</v>
      </c>
      <c r="AY357" s="226" t="s">
        <v>138</v>
      </c>
    </row>
    <row r="358" spans="1:65" s="14" customFormat="1">
      <c r="B358" s="227"/>
      <c r="C358" s="228"/>
      <c r="D358" s="217" t="s">
        <v>147</v>
      </c>
      <c r="E358" s="229" t="s">
        <v>1</v>
      </c>
      <c r="F358" s="230" t="s">
        <v>174</v>
      </c>
      <c r="G358" s="228"/>
      <c r="H358" s="231">
        <v>28.7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AT358" s="237" t="s">
        <v>147</v>
      </c>
      <c r="AU358" s="237" t="s">
        <v>93</v>
      </c>
      <c r="AV358" s="14" t="s">
        <v>145</v>
      </c>
      <c r="AW358" s="14" t="s">
        <v>37</v>
      </c>
      <c r="AX358" s="14" t="s">
        <v>91</v>
      </c>
      <c r="AY358" s="237" t="s">
        <v>138</v>
      </c>
    </row>
    <row r="359" spans="1:65" s="2" customFormat="1" ht="21.75" customHeight="1">
      <c r="A359" s="33"/>
      <c r="B359" s="34"/>
      <c r="C359" s="202" t="s">
        <v>641</v>
      </c>
      <c r="D359" s="202" t="s">
        <v>140</v>
      </c>
      <c r="E359" s="203" t="s">
        <v>642</v>
      </c>
      <c r="F359" s="204" t="s">
        <v>643</v>
      </c>
      <c r="G359" s="205" t="s">
        <v>250</v>
      </c>
      <c r="H359" s="206">
        <v>45</v>
      </c>
      <c r="I359" s="207"/>
      <c r="J359" s="208">
        <f>ROUND(I359*H359,2)</f>
        <v>0</v>
      </c>
      <c r="K359" s="204" t="s">
        <v>144</v>
      </c>
      <c r="L359" s="38"/>
      <c r="M359" s="209" t="s">
        <v>1</v>
      </c>
      <c r="N359" s="210" t="s">
        <v>48</v>
      </c>
      <c r="O359" s="70"/>
      <c r="P359" s="211">
        <f>O359*H359</f>
        <v>0</v>
      </c>
      <c r="Q359" s="211">
        <v>0</v>
      </c>
      <c r="R359" s="211">
        <f>Q359*H359</f>
        <v>0</v>
      </c>
      <c r="S359" s="211">
        <v>0</v>
      </c>
      <c r="T359" s="21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13" t="s">
        <v>145</v>
      </c>
      <c r="AT359" s="213" t="s">
        <v>140</v>
      </c>
      <c r="AU359" s="213" t="s">
        <v>93</v>
      </c>
      <c r="AY359" s="16" t="s">
        <v>138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6" t="s">
        <v>91</v>
      </c>
      <c r="BK359" s="214">
        <f>ROUND(I359*H359,2)</f>
        <v>0</v>
      </c>
      <c r="BL359" s="16" t="s">
        <v>145</v>
      </c>
      <c r="BM359" s="213" t="s">
        <v>644</v>
      </c>
    </row>
    <row r="360" spans="1:65" s="13" customFormat="1">
      <c r="B360" s="215"/>
      <c r="C360" s="216"/>
      <c r="D360" s="217" t="s">
        <v>147</v>
      </c>
      <c r="E360" s="218" t="s">
        <v>1</v>
      </c>
      <c r="F360" s="219" t="s">
        <v>645</v>
      </c>
      <c r="G360" s="216"/>
      <c r="H360" s="220">
        <v>45</v>
      </c>
      <c r="I360" s="221"/>
      <c r="J360" s="216"/>
      <c r="K360" s="216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147</v>
      </c>
      <c r="AU360" s="226" t="s">
        <v>93</v>
      </c>
      <c r="AV360" s="13" t="s">
        <v>93</v>
      </c>
      <c r="AW360" s="13" t="s">
        <v>37</v>
      </c>
      <c r="AX360" s="13" t="s">
        <v>91</v>
      </c>
      <c r="AY360" s="226" t="s">
        <v>138</v>
      </c>
    </row>
    <row r="361" spans="1:65" s="12" customFormat="1" ht="22.9" customHeight="1">
      <c r="B361" s="186"/>
      <c r="C361" s="187"/>
      <c r="D361" s="188" t="s">
        <v>82</v>
      </c>
      <c r="E361" s="200" t="s">
        <v>646</v>
      </c>
      <c r="F361" s="200" t="s">
        <v>647</v>
      </c>
      <c r="G361" s="187"/>
      <c r="H361" s="187"/>
      <c r="I361" s="190"/>
      <c r="J361" s="201">
        <f>BK361</f>
        <v>0</v>
      </c>
      <c r="K361" s="187"/>
      <c r="L361" s="192"/>
      <c r="M361" s="193"/>
      <c r="N361" s="194"/>
      <c r="O361" s="194"/>
      <c r="P361" s="195">
        <f>SUM(P362:P363)</f>
        <v>0</v>
      </c>
      <c r="Q361" s="194"/>
      <c r="R361" s="195">
        <f>SUM(R362:R363)</f>
        <v>0</v>
      </c>
      <c r="S361" s="194"/>
      <c r="T361" s="196">
        <f>SUM(T362:T363)</f>
        <v>0</v>
      </c>
      <c r="AR361" s="197" t="s">
        <v>91</v>
      </c>
      <c r="AT361" s="198" t="s">
        <v>82</v>
      </c>
      <c r="AU361" s="198" t="s">
        <v>91</v>
      </c>
      <c r="AY361" s="197" t="s">
        <v>138</v>
      </c>
      <c r="BK361" s="199">
        <f>SUM(BK362:BK363)</f>
        <v>0</v>
      </c>
    </row>
    <row r="362" spans="1:65" s="2" customFormat="1" ht="33" customHeight="1">
      <c r="A362" s="33"/>
      <c r="B362" s="34"/>
      <c r="C362" s="202" t="s">
        <v>648</v>
      </c>
      <c r="D362" s="202" t="s">
        <v>140</v>
      </c>
      <c r="E362" s="203" t="s">
        <v>649</v>
      </c>
      <c r="F362" s="204" t="s">
        <v>650</v>
      </c>
      <c r="G362" s="205" t="s">
        <v>204</v>
      </c>
      <c r="H362" s="206">
        <v>700</v>
      </c>
      <c r="I362" s="207"/>
      <c r="J362" s="208">
        <f>ROUND(I362*H362,2)</f>
        <v>0</v>
      </c>
      <c r="K362" s="204" t="s">
        <v>144</v>
      </c>
      <c r="L362" s="38"/>
      <c r="M362" s="209" t="s">
        <v>1</v>
      </c>
      <c r="N362" s="210" t="s">
        <v>48</v>
      </c>
      <c r="O362" s="70"/>
      <c r="P362" s="211">
        <f>O362*H362</f>
        <v>0</v>
      </c>
      <c r="Q362" s="211">
        <v>0</v>
      </c>
      <c r="R362" s="211">
        <f>Q362*H362</f>
        <v>0</v>
      </c>
      <c r="S362" s="211">
        <v>0</v>
      </c>
      <c r="T362" s="21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13" t="s">
        <v>145</v>
      </c>
      <c r="AT362" s="213" t="s">
        <v>140</v>
      </c>
      <c r="AU362" s="213" t="s">
        <v>93</v>
      </c>
      <c r="AY362" s="16" t="s">
        <v>138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6" t="s">
        <v>91</v>
      </c>
      <c r="BK362" s="214">
        <f>ROUND(I362*H362,2)</f>
        <v>0</v>
      </c>
      <c r="BL362" s="16" t="s">
        <v>145</v>
      </c>
      <c r="BM362" s="213" t="s">
        <v>651</v>
      </c>
    </row>
    <row r="363" spans="1:65" s="13" customFormat="1">
      <c r="B363" s="215"/>
      <c r="C363" s="216"/>
      <c r="D363" s="217" t="s">
        <v>147</v>
      </c>
      <c r="E363" s="218" t="s">
        <v>1</v>
      </c>
      <c r="F363" s="219" t="s">
        <v>652</v>
      </c>
      <c r="G363" s="216"/>
      <c r="H363" s="220">
        <v>700</v>
      </c>
      <c r="I363" s="221"/>
      <c r="J363" s="216"/>
      <c r="K363" s="216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147</v>
      </c>
      <c r="AU363" s="226" t="s">
        <v>93</v>
      </c>
      <c r="AV363" s="13" t="s">
        <v>93</v>
      </c>
      <c r="AW363" s="13" t="s">
        <v>37</v>
      </c>
      <c r="AX363" s="13" t="s">
        <v>91</v>
      </c>
      <c r="AY363" s="226" t="s">
        <v>138</v>
      </c>
    </row>
    <row r="364" spans="1:65" s="12" customFormat="1" ht="25.9" customHeight="1">
      <c r="B364" s="186"/>
      <c r="C364" s="187"/>
      <c r="D364" s="188" t="s">
        <v>82</v>
      </c>
      <c r="E364" s="189" t="s">
        <v>653</v>
      </c>
      <c r="F364" s="189" t="s">
        <v>654</v>
      </c>
      <c r="G364" s="187"/>
      <c r="H364" s="187"/>
      <c r="I364" s="190"/>
      <c r="J364" s="191">
        <f>BK364</f>
        <v>0</v>
      </c>
      <c r="K364" s="187"/>
      <c r="L364" s="192"/>
      <c r="M364" s="193"/>
      <c r="N364" s="194"/>
      <c r="O364" s="194"/>
      <c r="P364" s="195">
        <f>P365</f>
        <v>0</v>
      </c>
      <c r="Q364" s="194"/>
      <c r="R364" s="195">
        <f>R365</f>
        <v>0.43732799999999999</v>
      </c>
      <c r="S364" s="194"/>
      <c r="T364" s="196">
        <f>T365</f>
        <v>0</v>
      </c>
      <c r="AR364" s="197" t="s">
        <v>93</v>
      </c>
      <c r="AT364" s="198" t="s">
        <v>82</v>
      </c>
      <c r="AU364" s="198" t="s">
        <v>83</v>
      </c>
      <c r="AY364" s="197" t="s">
        <v>138</v>
      </c>
      <c r="BK364" s="199">
        <f>BK365</f>
        <v>0</v>
      </c>
    </row>
    <row r="365" spans="1:65" s="12" customFormat="1" ht="22.9" customHeight="1">
      <c r="B365" s="186"/>
      <c r="C365" s="187"/>
      <c r="D365" s="188" t="s">
        <v>82</v>
      </c>
      <c r="E365" s="200" t="s">
        <v>655</v>
      </c>
      <c r="F365" s="200" t="s">
        <v>656</v>
      </c>
      <c r="G365" s="187"/>
      <c r="H365" s="187"/>
      <c r="I365" s="190"/>
      <c r="J365" s="201">
        <f>BK365</f>
        <v>0</v>
      </c>
      <c r="K365" s="187"/>
      <c r="L365" s="192"/>
      <c r="M365" s="193"/>
      <c r="N365" s="194"/>
      <c r="O365" s="194"/>
      <c r="P365" s="195">
        <f>SUM(P366:P379)</f>
        <v>0</v>
      </c>
      <c r="Q365" s="194"/>
      <c r="R365" s="195">
        <f>SUM(R366:R379)</f>
        <v>0.43732799999999999</v>
      </c>
      <c r="S365" s="194"/>
      <c r="T365" s="196">
        <f>SUM(T366:T379)</f>
        <v>0</v>
      </c>
      <c r="AR365" s="197" t="s">
        <v>93</v>
      </c>
      <c r="AT365" s="198" t="s">
        <v>82</v>
      </c>
      <c r="AU365" s="198" t="s">
        <v>91</v>
      </c>
      <c r="AY365" s="197" t="s">
        <v>138</v>
      </c>
      <c r="BK365" s="199">
        <f>SUM(BK366:BK379)</f>
        <v>0</v>
      </c>
    </row>
    <row r="366" spans="1:65" s="2" customFormat="1" ht="33" customHeight="1">
      <c r="A366" s="33"/>
      <c r="B366" s="34"/>
      <c r="C366" s="202" t="s">
        <v>657</v>
      </c>
      <c r="D366" s="202" t="s">
        <v>140</v>
      </c>
      <c r="E366" s="203" t="s">
        <v>658</v>
      </c>
      <c r="F366" s="204" t="s">
        <v>659</v>
      </c>
      <c r="G366" s="205" t="s">
        <v>178</v>
      </c>
      <c r="H366" s="206">
        <v>112</v>
      </c>
      <c r="I366" s="207"/>
      <c r="J366" s="208">
        <f>ROUND(I366*H366,2)</f>
        <v>0</v>
      </c>
      <c r="K366" s="204" t="s">
        <v>144</v>
      </c>
      <c r="L366" s="38"/>
      <c r="M366" s="209" t="s">
        <v>1</v>
      </c>
      <c r="N366" s="210" t="s">
        <v>48</v>
      </c>
      <c r="O366" s="70"/>
      <c r="P366" s="211">
        <f>O366*H366</f>
        <v>0</v>
      </c>
      <c r="Q366" s="211">
        <v>0</v>
      </c>
      <c r="R366" s="211">
        <f>Q366*H366</f>
        <v>0</v>
      </c>
      <c r="S366" s="211">
        <v>0</v>
      </c>
      <c r="T366" s="21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13" t="s">
        <v>222</v>
      </c>
      <c r="AT366" s="213" t="s">
        <v>140</v>
      </c>
      <c r="AU366" s="213" t="s">
        <v>93</v>
      </c>
      <c r="AY366" s="16" t="s">
        <v>138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6" t="s">
        <v>91</v>
      </c>
      <c r="BK366" s="214">
        <f>ROUND(I366*H366,2)</f>
        <v>0</v>
      </c>
      <c r="BL366" s="16" t="s">
        <v>222</v>
      </c>
      <c r="BM366" s="213" t="s">
        <v>660</v>
      </c>
    </row>
    <row r="367" spans="1:65" s="13" customFormat="1">
      <c r="B367" s="215"/>
      <c r="C367" s="216"/>
      <c r="D367" s="217" t="s">
        <v>147</v>
      </c>
      <c r="E367" s="218" t="s">
        <v>1</v>
      </c>
      <c r="F367" s="219" t="s">
        <v>661</v>
      </c>
      <c r="G367" s="216"/>
      <c r="H367" s="220">
        <v>112</v>
      </c>
      <c r="I367" s="221"/>
      <c r="J367" s="216"/>
      <c r="K367" s="216"/>
      <c r="L367" s="222"/>
      <c r="M367" s="223"/>
      <c r="N367" s="224"/>
      <c r="O367" s="224"/>
      <c r="P367" s="224"/>
      <c r="Q367" s="224"/>
      <c r="R367" s="224"/>
      <c r="S367" s="224"/>
      <c r="T367" s="225"/>
      <c r="AT367" s="226" t="s">
        <v>147</v>
      </c>
      <c r="AU367" s="226" t="s">
        <v>93</v>
      </c>
      <c r="AV367" s="13" t="s">
        <v>93</v>
      </c>
      <c r="AW367" s="13" t="s">
        <v>37</v>
      </c>
      <c r="AX367" s="13" t="s">
        <v>91</v>
      </c>
      <c r="AY367" s="226" t="s">
        <v>138</v>
      </c>
    </row>
    <row r="368" spans="1:65" s="2" customFormat="1" ht="16.5" customHeight="1">
      <c r="A368" s="33"/>
      <c r="B368" s="34"/>
      <c r="C368" s="238" t="s">
        <v>662</v>
      </c>
      <c r="D368" s="238" t="s">
        <v>223</v>
      </c>
      <c r="E368" s="239" t="s">
        <v>663</v>
      </c>
      <c r="F368" s="240" t="s">
        <v>664</v>
      </c>
      <c r="G368" s="241" t="s">
        <v>178</v>
      </c>
      <c r="H368" s="242">
        <v>123.2</v>
      </c>
      <c r="I368" s="243"/>
      <c r="J368" s="244">
        <f>ROUND(I368*H368,2)</f>
        <v>0</v>
      </c>
      <c r="K368" s="240" t="s">
        <v>144</v>
      </c>
      <c r="L368" s="245"/>
      <c r="M368" s="246" t="s">
        <v>1</v>
      </c>
      <c r="N368" s="247" t="s">
        <v>48</v>
      </c>
      <c r="O368" s="70"/>
      <c r="P368" s="211">
        <f>O368*H368</f>
        <v>0</v>
      </c>
      <c r="Q368" s="211">
        <v>2.5400000000000002E-3</v>
      </c>
      <c r="R368" s="211">
        <f>Q368*H368</f>
        <v>0.31292800000000004</v>
      </c>
      <c r="S368" s="211">
        <v>0</v>
      </c>
      <c r="T368" s="21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13" t="s">
        <v>304</v>
      </c>
      <c r="AT368" s="213" t="s">
        <v>223</v>
      </c>
      <c r="AU368" s="213" t="s">
        <v>93</v>
      </c>
      <c r="AY368" s="16" t="s">
        <v>138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6" t="s">
        <v>91</v>
      </c>
      <c r="BK368" s="214">
        <f>ROUND(I368*H368,2)</f>
        <v>0</v>
      </c>
      <c r="BL368" s="16" t="s">
        <v>222</v>
      </c>
      <c r="BM368" s="213" t="s">
        <v>665</v>
      </c>
    </row>
    <row r="369" spans="1:65" s="13" customFormat="1" ht="22.5">
      <c r="B369" s="215"/>
      <c r="C369" s="216"/>
      <c r="D369" s="217" t="s">
        <v>147</v>
      </c>
      <c r="E369" s="218" t="s">
        <v>1</v>
      </c>
      <c r="F369" s="219" t="s">
        <v>228</v>
      </c>
      <c r="G369" s="216"/>
      <c r="H369" s="220">
        <v>123.2</v>
      </c>
      <c r="I369" s="221"/>
      <c r="J369" s="216"/>
      <c r="K369" s="216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147</v>
      </c>
      <c r="AU369" s="226" t="s">
        <v>93</v>
      </c>
      <c r="AV369" s="13" t="s">
        <v>93</v>
      </c>
      <c r="AW369" s="13" t="s">
        <v>37</v>
      </c>
      <c r="AX369" s="13" t="s">
        <v>91</v>
      </c>
      <c r="AY369" s="226" t="s">
        <v>138</v>
      </c>
    </row>
    <row r="370" spans="1:65" s="2" customFormat="1" ht="21.75" customHeight="1">
      <c r="A370" s="33"/>
      <c r="B370" s="34"/>
      <c r="C370" s="238" t="s">
        <v>666</v>
      </c>
      <c r="D370" s="238" t="s">
        <v>223</v>
      </c>
      <c r="E370" s="239" t="s">
        <v>667</v>
      </c>
      <c r="F370" s="240" t="s">
        <v>668</v>
      </c>
      <c r="G370" s="241" t="s">
        <v>250</v>
      </c>
      <c r="H370" s="242">
        <v>4</v>
      </c>
      <c r="I370" s="243"/>
      <c r="J370" s="244">
        <f>ROUND(I370*H370,2)</f>
        <v>0</v>
      </c>
      <c r="K370" s="240" t="s">
        <v>144</v>
      </c>
      <c r="L370" s="245"/>
      <c r="M370" s="246" t="s">
        <v>1</v>
      </c>
      <c r="N370" s="247" t="s">
        <v>48</v>
      </c>
      <c r="O370" s="70"/>
      <c r="P370" s="211">
        <f>O370*H370</f>
        <v>0</v>
      </c>
      <c r="Q370" s="211">
        <v>2.9999999999999997E-4</v>
      </c>
      <c r="R370" s="211">
        <f>Q370*H370</f>
        <v>1.1999999999999999E-3</v>
      </c>
      <c r="S370" s="211">
        <v>0</v>
      </c>
      <c r="T370" s="21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13" t="s">
        <v>304</v>
      </c>
      <c r="AT370" s="213" t="s">
        <v>223</v>
      </c>
      <c r="AU370" s="213" t="s">
        <v>93</v>
      </c>
      <c r="AY370" s="16" t="s">
        <v>138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16" t="s">
        <v>91</v>
      </c>
      <c r="BK370" s="214">
        <f>ROUND(I370*H370,2)</f>
        <v>0</v>
      </c>
      <c r="BL370" s="16" t="s">
        <v>222</v>
      </c>
      <c r="BM370" s="213" t="s">
        <v>669</v>
      </c>
    </row>
    <row r="371" spans="1:65" s="13" customFormat="1">
      <c r="B371" s="215"/>
      <c r="C371" s="216"/>
      <c r="D371" s="217" t="s">
        <v>147</v>
      </c>
      <c r="E371" s="218" t="s">
        <v>1</v>
      </c>
      <c r="F371" s="219" t="s">
        <v>670</v>
      </c>
      <c r="G371" s="216"/>
      <c r="H371" s="220">
        <v>4</v>
      </c>
      <c r="I371" s="221"/>
      <c r="J371" s="216"/>
      <c r="K371" s="216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147</v>
      </c>
      <c r="AU371" s="226" t="s">
        <v>93</v>
      </c>
      <c r="AV371" s="13" t="s">
        <v>93</v>
      </c>
      <c r="AW371" s="13" t="s">
        <v>37</v>
      </c>
      <c r="AX371" s="13" t="s">
        <v>91</v>
      </c>
      <c r="AY371" s="226" t="s">
        <v>138</v>
      </c>
    </row>
    <row r="372" spans="1:65" s="2" customFormat="1" ht="33" customHeight="1">
      <c r="A372" s="33"/>
      <c r="B372" s="34"/>
      <c r="C372" s="202" t="s">
        <v>671</v>
      </c>
      <c r="D372" s="202" t="s">
        <v>140</v>
      </c>
      <c r="E372" s="203" t="s">
        <v>672</v>
      </c>
      <c r="F372" s="204" t="s">
        <v>673</v>
      </c>
      <c r="G372" s="205" t="s">
        <v>178</v>
      </c>
      <c r="H372" s="206">
        <v>112</v>
      </c>
      <c r="I372" s="207"/>
      <c r="J372" s="208">
        <f>ROUND(I372*H372,2)</f>
        <v>0</v>
      </c>
      <c r="K372" s="204" t="s">
        <v>144</v>
      </c>
      <c r="L372" s="38"/>
      <c r="M372" s="209" t="s">
        <v>1</v>
      </c>
      <c r="N372" s="210" t="s">
        <v>48</v>
      </c>
      <c r="O372" s="70"/>
      <c r="P372" s="211">
        <f>O372*H372</f>
        <v>0</v>
      </c>
      <c r="Q372" s="211">
        <v>0</v>
      </c>
      <c r="R372" s="211">
        <f>Q372*H372</f>
        <v>0</v>
      </c>
      <c r="S372" s="211">
        <v>0</v>
      </c>
      <c r="T372" s="21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13" t="s">
        <v>222</v>
      </c>
      <c r="AT372" s="213" t="s">
        <v>140</v>
      </c>
      <c r="AU372" s="213" t="s">
        <v>93</v>
      </c>
      <c r="AY372" s="16" t="s">
        <v>138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6" t="s">
        <v>91</v>
      </c>
      <c r="BK372" s="214">
        <f>ROUND(I372*H372,2)</f>
        <v>0</v>
      </c>
      <c r="BL372" s="16" t="s">
        <v>222</v>
      </c>
      <c r="BM372" s="213" t="s">
        <v>674</v>
      </c>
    </row>
    <row r="373" spans="1:65" s="13" customFormat="1">
      <c r="B373" s="215"/>
      <c r="C373" s="216"/>
      <c r="D373" s="217" t="s">
        <v>147</v>
      </c>
      <c r="E373" s="218" t="s">
        <v>1</v>
      </c>
      <c r="F373" s="219" t="s">
        <v>675</v>
      </c>
      <c r="G373" s="216"/>
      <c r="H373" s="220">
        <v>112</v>
      </c>
      <c r="I373" s="221"/>
      <c r="J373" s="216"/>
      <c r="K373" s="216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147</v>
      </c>
      <c r="AU373" s="226" t="s">
        <v>93</v>
      </c>
      <c r="AV373" s="13" t="s">
        <v>93</v>
      </c>
      <c r="AW373" s="13" t="s">
        <v>37</v>
      </c>
      <c r="AX373" s="13" t="s">
        <v>91</v>
      </c>
      <c r="AY373" s="226" t="s">
        <v>138</v>
      </c>
    </row>
    <row r="374" spans="1:65" s="2" customFormat="1" ht="16.5" customHeight="1">
      <c r="A374" s="33"/>
      <c r="B374" s="34"/>
      <c r="C374" s="238" t="s">
        <v>676</v>
      </c>
      <c r="D374" s="238" t="s">
        <v>223</v>
      </c>
      <c r="E374" s="239" t="s">
        <v>677</v>
      </c>
      <c r="F374" s="240" t="s">
        <v>678</v>
      </c>
      <c r="G374" s="241" t="s">
        <v>178</v>
      </c>
      <c r="H374" s="242">
        <v>123.2</v>
      </c>
      <c r="I374" s="243"/>
      <c r="J374" s="244">
        <f>ROUND(I374*H374,2)</f>
        <v>0</v>
      </c>
      <c r="K374" s="240" t="s">
        <v>144</v>
      </c>
      <c r="L374" s="245"/>
      <c r="M374" s="246" t="s">
        <v>1</v>
      </c>
      <c r="N374" s="247" t="s">
        <v>48</v>
      </c>
      <c r="O374" s="70"/>
      <c r="P374" s="211">
        <f>O374*H374</f>
        <v>0</v>
      </c>
      <c r="Q374" s="211">
        <v>5.0000000000000001E-4</v>
      </c>
      <c r="R374" s="211">
        <f>Q374*H374</f>
        <v>6.1600000000000002E-2</v>
      </c>
      <c r="S374" s="211">
        <v>0</v>
      </c>
      <c r="T374" s="21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13" t="s">
        <v>304</v>
      </c>
      <c r="AT374" s="213" t="s">
        <v>223</v>
      </c>
      <c r="AU374" s="213" t="s">
        <v>93</v>
      </c>
      <c r="AY374" s="16" t="s">
        <v>138</v>
      </c>
      <c r="BE374" s="214">
        <f>IF(N374="základní",J374,0)</f>
        <v>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16" t="s">
        <v>91</v>
      </c>
      <c r="BK374" s="214">
        <f>ROUND(I374*H374,2)</f>
        <v>0</v>
      </c>
      <c r="BL374" s="16" t="s">
        <v>222</v>
      </c>
      <c r="BM374" s="213" t="s">
        <v>679</v>
      </c>
    </row>
    <row r="375" spans="1:65" s="13" customFormat="1">
      <c r="B375" s="215"/>
      <c r="C375" s="216"/>
      <c r="D375" s="217" t="s">
        <v>147</v>
      </c>
      <c r="E375" s="218" t="s">
        <v>1</v>
      </c>
      <c r="F375" s="219" t="s">
        <v>680</v>
      </c>
      <c r="G375" s="216"/>
      <c r="H375" s="220">
        <v>123.2</v>
      </c>
      <c r="I375" s="221"/>
      <c r="J375" s="216"/>
      <c r="K375" s="216"/>
      <c r="L375" s="222"/>
      <c r="M375" s="223"/>
      <c r="N375" s="224"/>
      <c r="O375" s="224"/>
      <c r="P375" s="224"/>
      <c r="Q375" s="224"/>
      <c r="R375" s="224"/>
      <c r="S375" s="224"/>
      <c r="T375" s="225"/>
      <c r="AT375" s="226" t="s">
        <v>147</v>
      </c>
      <c r="AU375" s="226" t="s">
        <v>93</v>
      </c>
      <c r="AV375" s="13" t="s">
        <v>93</v>
      </c>
      <c r="AW375" s="13" t="s">
        <v>37</v>
      </c>
      <c r="AX375" s="13" t="s">
        <v>91</v>
      </c>
      <c r="AY375" s="226" t="s">
        <v>138</v>
      </c>
    </row>
    <row r="376" spans="1:65" s="2" customFormat="1" ht="33" customHeight="1">
      <c r="A376" s="33"/>
      <c r="B376" s="34"/>
      <c r="C376" s="202" t="s">
        <v>681</v>
      </c>
      <c r="D376" s="202" t="s">
        <v>140</v>
      </c>
      <c r="E376" s="203" t="s">
        <v>682</v>
      </c>
      <c r="F376" s="204" t="s">
        <v>683</v>
      </c>
      <c r="G376" s="205" t="s">
        <v>178</v>
      </c>
      <c r="H376" s="206">
        <v>112</v>
      </c>
      <c r="I376" s="207"/>
      <c r="J376" s="208">
        <f>ROUND(I376*H376,2)</f>
        <v>0</v>
      </c>
      <c r="K376" s="204" t="s">
        <v>144</v>
      </c>
      <c r="L376" s="38"/>
      <c r="M376" s="209" t="s">
        <v>1</v>
      </c>
      <c r="N376" s="210" t="s">
        <v>48</v>
      </c>
      <c r="O376" s="70"/>
      <c r="P376" s="211">
        <f>O376*H376</f>
        <v>0</v>
      </c>
      <c r="Q376" s="211">
        <v>0</v>
      </c>
      <c r="R376" s="211">
        <f>Q376*H376</f>
        <v>0</v>
      </c>
      <c r="S376" s="211">
        <v>0</v>
      </c>
      <c r="T376" s="21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13" t="s">
        <v>222</v>
      </c>
      <c r="AT376" s="213" t="s">
        <v>140</v>
      </c>
      <c r="AU376" s="213" t="s">
        <v>93</v>
      </c>
      <c r="AY376" s="16" t="s">
        <v>138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6" t="s">
        <v>91</v>
      </c>
      <c r="BK376" s="214">
        <f>ROUND(I376*H376,2)</f>
        <v>0</v>
      </c>
      <c r="BL376" s="16" t="s">
        <v>222</v>
      </c>
      <c r="BM376" s="213" t="s">
        <v>684</v>
      </c>
    </row>
    <row r="377" spans="1:65" s="13" customFormat="1">
      <c r="B377" s="215"/>
      <c r="C377" s="216"/>
      <c r="D377" s="217" t="s">
        <v>147</v>
      </c>
      <c r="E377" s="218" t="s">
        <v>1</v>
      </c>
      <c r="F377" s="219" t="s">
        <v>685</v>
      </c>
      <c r="G377" s="216"/>
      <c r="H377" s="220">
        <v>112</v>
      </c>
      <c r="I377" s="221"/>
      <c r="J377" s="216"/>
      <c r="K377" s="216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147</v>
      </c>
      <c r="AU377" s="226" t="s">
        <v>93</v>
      </c>
      <c r="AV377" s="13" t="s">
        <v>93</v>
      </c>
      <c r="AW377" s="13" t="s">
        <v>37</v>
      </c>
      <c r="AX377" s="13" t="s">
        <v>91</v>
      </c>
      <c r="AY377" s="226" t="s">
        <v>138</v>
      </c>
    </row>
    <row r="378" spans="1:65" s="2" customFormat="1" ht="16.5" customHeight="1">
      <c r="A378" s="33"/>
      <c r="B378" s="34"/>
      <c r="C378" s="238" t="s">
        <v>686</v>
      </c>
      <c r="D378" s="238" t="s">
        <v>223</v>
      </c>
      <c r="E378" s="239" t="s">
        <v>677</v>
      </c>
      <c r="F378" s="240" t="s">
        <v>678</v>
      </c>
      <c r="G378" s="241" t="s">
        <v>178</v>
      </c>
      <c r="H378" s="242">
        <v>123.2</v>
      </c>
      <c r="I378" s="243"/>
      <c r="J378" s="244">
        <f>ROUND(I378*H378,2)</f>
        <v>0</v>
      </c>
      <c r="K378" s="240" t="s">
        <v>144</v>
      </c>
      <c r="L378" s="245"/>
      <c r="M378" s="246" t="s">
        <v>1</v>
      </c>
      <c r="N378" s="247" t="s">
        <v>48</v>
      </c>
      <c r="O378" s="70"/>
      <c r="P378" s="211">
        <f>O378*H378</f>
        <v>0</v>
      </c>
      <c r="Q378" s="211">
        <v>5.0000000000000001E-4</v>
      </c>
      <c r="R378" s="211">
        <f>Q378*H378</f>
        <v>6.1600000000000002E-2</v>
      </c>
      <c r="S378" s="211">
        <v>0</v>
      </c>
      <c r="T378" s="21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13" t="s">
        <v>304</v>
      </c>
      <c r="AT378" s="213" t="s">
        <v>223</v>
      </c>
      <c r="AU378" s="213" t="s">
        <v>93</v>
      </c>
      <c r="AY378" s="16" t="s">
        <v>138</v>
      </c>
      <c r="BE378" s="214">
        <f>IF(N378="základní",J378,0)</f>
        <v>0</v>
      </c>
      <c r="BF378" s="214">
        <f>IF(N378="snížená",J378,0)</f>
        <v>0</v>
      </c>
      <c r="BG378" s="214">
        <f>IF(N378="zákl. přenesená",J378,0)</f>
        <v>0</v>
      </c>
      <c r="BH378" s="214">
        <f>IF(N378="sníž. přenesená",J378,0)</f>
        <v>0</v>
      </c>
      <c r="BI378" s="214">
        <f>IF(N378="nulová",J378,0)</f>
        <v>0</v>
      </c>
      <c r="BJ378" s="16" t="s">
        <v>91</v>
      </c>
      <c r="BK378" s="214">
        <f>ROUND(I378*H378,2)</f>
        <v>0</v>
      </c>
      <c r="BL378" s="16" t="s">
        <v>222</v>
      </c>
      <c r="BM378" s="213" t="s">
        <v>687</v>
      </c>
    </row>
    <row r="379" spans="1:65" s="13" customFormat="1">
      <c r="B379" s="215"/>
      <c r="C379" s="216"/>
      <c r="D379" s="217" t="s">
        <v>147</v>
      </c>
      <c r="E379" s="218" t="s">
        <v>1</v>
      </c>
      <c r="F379" s="219" t="s">
        <v>688</v>
      </c>
      <c r="G379" s="216"/>
      <c r="H379" s="220">
        <v>123.2</v>
      </c>
      <c r="I379" s="221"/>
      <c r="J379" s="216"/>
      <c r="K379" s="216"/>
      <c r="L379" s="222"/>
      <c r="M379" s="223"/>
      <c r="N379" s="224"/>
      <c r="O379" s="224"/>
      <c r="P379" s="224"/>
      <c r="Q379" s="224"/>
      <c r="R379" s="224"/>
      <c r="S379" s="224"/>
      <c r="T379" s="225"/>
      <c r="AT379" s="226" t="s">
        <v>147</v>
      </c>
      <c r="AU379" s="226" t="s">
        <v>93</v>
      </c>
      <c r="AV379" s="13" t="s">
        <v>93</v>
      </c>
      <c r="AW379" s="13" t="s">
        <v>37</v>
      </c>
      <c r="AX379" s="13" t="s">
        <v>91</v>
      </c>
      <c r="AY379" s="226" t="s">
        <v>138</v>
      </c>
    </row>
    <row r="380" spans="1:65" s="12" customFormat="1" ht="25.9" customHeight="1">
      <c r="B380" s="186"/>
      <c r="C380" s="187"/>
      <c r="D380" s="188" t="s">
        <v>82</v>
      </c>
      <c r="E380" s="189" t="s">
        <v>689</v>
      </c>
      <c r="F380" s="189" t="s">
        <v>690</v>
      </c>
      <c r="G380" s="187"/>
      <c r="H380" s="187"/>
      <c r="I380" s="190"/>
      <c r="J380" s="191">
        <f>BK380</f>
        <v>0</v>
      </c>
      <c r="K380" s="187"/>
      <c r="L380" s="192"/>
      <c r="M380" s="193"/>
      <c r="N380" s="194"/>
      <c r="O380" s="194"/>
      <c r="P380" s="195">
        <f>SUM(P381:P386)</f>
        <v>0</v>
      </c>
      <c r="Q380" s="194"/>
      <c r="R380" s="195">
        <f>SUM(R381:R386)</f>
        <v>0</v>
      </c>
      <c r="S380" s="194"/>
      <c r="T380" s="196">
        <f>SUM(T381:T386)</f>
        <v>0</v>
      </c>
      <c r="AR380" s="197" t="s">
        <v>145</v>
      </c>
      <c r="AT380" s="198" t="s">
        <v>82</v>
      </c>
      <c r="AU380" s="198" t="s">
        <v>83</v>
      </c>
      <c r="AY380" s="197" t="s">
        <v>138</v>
      </c>
      <c r="BK380" s="199">
        <f>SUM(BK381:BK386)</f>
        <v>0</v>
      </c>
    </row>
    <row r="381" spans="1:65" s="2" customFormat="1" ht="21.75" customHeight="1">
      <c r="A381" s="33"/>
      <c r="B381" s="34"/>
      <c r="C381" s="202" t="s">
        <v>691</v>
      </c>
      <c r="D381" s="202" t="s">
        <v>140</v>
      </c>
      <c r="E381" s="203" t="s">
        <v>692</v>
      </c>
      <c r="F381" s="204" t="s">
        <v>693</v>
      </c>
      <c r="G381" s="205" t="s">
        <v>694</v>
      </c>
      <c r="H381" s="206">
        <v>300</v>
      </c>
      <c r="I381" s="207"/>
      <c r="J381" s="208">
        <f>ROUND(I381*H381,2)</f>
        <v>0</v>
      </c>
      <c r="K381" s="204" t="s">
        <v>144</v>
      </c>
      <c r="L381" s="38"/>
      <c r="M381" s="209" t="s">
        <v>1</v>
      </c>
      <c r="N381" s="210" t="s">
        <v>48</v>
      </c>
      <c r="O381" s="70"/>
      <c r="P381" s="211">
        <f>O381*H381</f>
        <v>0</v>
      </c>
      <c r="Q381" s="211">
        <v>0</v>
      </c>
      <c r="R381" s="211">
        <f>Q381*H381</f>
        <v>0</v>
      </c>
      <c r="S381" s="211">
        <v>0</v>
      </c>
      <c r="T381" s="21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13" t="s">
        <v>695</v>
      </c>
      <c r="AT381" s="213" t="s">
        <v>140</v>
      </c>
      <c r="AU381" s="213" t="s">
        <v>91</v>
      </c>
      <c r="AY381" s="16" t="s">
        <v>138</v>
      </c>
      <c r="BE381" s="214">
        <f>IF(N381="základní",J381,0)</f>
        <v>0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16" t="s">
        <v>91</v>
      </c>
      <c r="BK381" s="214">
        <f>ROUND(I381*H381,2)</f>
        <v>0</v>
      </c>
      <c r="BL381" s="16" t="s">
        <v>695</v>
      </c>
      <c r="BM381" s="213" t="s">
        <v>696</v>
      </c>
    </row>
    <row r="382" spans="1:65" s="13" customFormat="1" ht="22.5">
      <c r="B382" s="215"/>
      <c r="C382" s="216"/>
      <c r="D382" s="217" t="s">
        <v>147</v>
      </c>
      <c r="E382" s="218" t="s">
        <v>1</v>
      </c>
      <c r="F382" s="219" t="s">
        <v>697</v>
      </c>
      <c r="G382" s="216"/>
      <c r="H382" s="220">
        <v>300</v>
      </c>
      <c r="I382" s="221"/>
      <c r="J382" s="216"/>
      <c r="K382" s="216"/>
      <c r="L382" s="222"/>
      <c r="M382" s="223"/>
      <c r="N382" s="224"/>
      <c r="O382" s="224"/>
      <c r="P382" s="224"/>
      <c r="Q382" s="224"/>
      <c r="R382" s="224"/>
      <c r="S382" s="224"/>
      <c r="T382" s="225"/>
      <c r="AT382" s="226" t="s">
        <v>147</v>
      </c>
      <c r="AU382" s="226" t="s">
        <v>91</v>
      </c>
      <c r="AV382" s="13" t="s">
        <v>93</v>
      </c>
      <c r="AW382" s="13" t="s">
        <v>37</v>
      </c>
      <c r="AX382" s="13" t="s">
        <v>91</v>
      </c>
      <c r="AY382" s="226" t="s">
        <v>138</v>
      </c>
    </row>
    <row r="383" spans="1:65" s="2" customFormat="1" ht="33" customHeight="1">
      <c r="A383" s="33"/>
      <c r="B383" s="34"/>
      <c r="C383" s="202" t="s">
        <v>698</v>
      </c>
      <c r="D383" s="202" t="s">
        <v>140</v>
      </c>
      <c r="E383" s="203" t="s">
        <v>699</v>
      </c>
      <c r="F383" s="204" t="s">
        <v>700</v>
      </c>
      <c r="G383" s="205" t="s">
        <v>694</v>
      </c>
      <c r="H383" s="206">
        <v>100</v>
      </c>
      <c r="I383" s="207"/>
      <c r="J383" s="208">
        <f>ROUND(I383*H383,2)</f>
        <v>0</v>
      </c>
      <c r="K383" s="204" t="s">
        <v>144</v>
      </c>
      <c r="L383" s="38"/>
      <c r="M383" s="209" t="s">
        <v>1</v>
      </c>
      <c r="N383" s="210" t="s">
        <v>48</v>
      </c>
      <c r="O383" s="70"/>
      <c r="P383" s="211">
        <f>O383*H383</f>
        <v>0</v>
      </c>
      <c r="Q383" s="211">
        <v>0</v>
      </c>
      <c r="R383" s="211">
        <f>Q383*H383</f>
        <v>0</v>
      </c>
      <c r="S383" s="211">
        <v>0</v>
      </c>
      <c r="T383" s="21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213" t="s">
        <v>695</v>
      </c>
      <c r="AT383" s="213" t="s">
        <v>140</v>
      </c>
      <c r="AU383" s="213" t="s">
        <v>91</v>
      </c>
      <c r="AY383" s="16" t="s">
        <v>138</v>
      </c>
      <c r="BE383" s="214">
        <f>IF(N383="základní",J383,0)</f>
        <v>0</v>
      </c>
      <c r="BF383" s="214">
        <f>IF(N383="snížená",J383,0)</f>
        <v>0</v>
      </c>
      <c r="BG383" s="214">
        <f>IF(N383="zákl. přenesená",J383,0)</f>
        <v>0</v>
      </c>
      <c r="BH383" s="214">
        <f>IF(N383="sníž. přenesená",J383,0)</f>
        <v>0</v>
      </c>
      <c r="BI383" s="214">
        <f>IF(N383="nulová",J383,0)</f>
        <v>0</v>
      </c>
      <c r="BJ383" s="16" t="s">
        <v>91</v>
      </c>
      <c r="BK383" s="214">
        <f>ROUND(I383*H383,2)</f>
        <v>0</v>
      </c>
      <c r="BL383" s="16" t="s">
        <v>695</v>
      </c>
      <c r="BM383" s="213" t="s">
        <v>701</v>
      </c>
    </row>
    <row r="384" spans="1:65" s="13" customFormat="1" ht="22.5">
      <c r="B384" s="215"/>
      <c r="C384" s="216"/>
      <c r="D384" s="217" t="s">
        <v>147</v>
      </c>
      <c r="E384" s="218" t="s">
        <v>1</v>
      </c>
      <c r="F384" s="219" t="s">
        <v>702</v>
      </c>
      <c r="G384" s="216"/>
      <c r="H384" s="220">
        <v>100</v>
      </c>
      <c r="I384" s="221"/>
      <c r="J384" s="216"/>
      <c r="K384" s="216"/>
      <c r="L384" s="222"/>
      <c r="M384" s="223"/>
      <c r="N384" s="224"/>
      <c r="O384" s="224"/>
      <c r="P384" s="224"/>
      <c r="Q384" s="224"/>
      <c r="R384" s="224"/>
      <c r="S384" s="224"/>
      <c r="T384" s="225"/>
      <c r="AT384" s="226" t="s">
        <v>147</v>
      </c>
      <c r="AU384" s="226" t="s">
        <v>91</v>
      </c>
      <c r="AV384" s="13" t="s">
        <v>93</v>
      </c>
      <c r="AW384" s="13" t="s">
        <v>37</v>
      </c>
      <c r="AX384" s="13" t="s">
        <v>91</v>
      </c>
      <c r="AY384" s="226" t="s">
        <v>138</v>
      </c>
    </row>
    <row r="385" spans="1:65" s="2" customFormat="1" ht="21.75" customHeight="1">
      <c r="A385" s="33"/>
      <c r="B385" s="34"/>
      <c r="C385" s="202" t="s">
        <v>703</v>
      </c>
      <c r="D385" s="202" t="s">
        <v>140</v>
      </c>
      <c r="E385" s="203" t="s">
        <v>704</v>
      </c>
      <c r="F385" s="204" t="s">
        <v>705</v>
      </c>
      <c r="G385" s="205" t="s">
        <v>694</v>
      </c>
      <c r="H385" s="206">
        <v>100</v>
      </c>
      <c r="I385" s="207"/>
      <c r="J385" s="208">
        <f>ROUND(I385*H385,2)</f>
        <v>0</v>
      </c>
      <c r="K385" s="204" t="s">
        <v>144</v>
      </c>
      <c r="L385" s="38"/>
      <c r="M385" s="209" t="s">
        <v>1</v>
      </c>
      <c r="N385" s="210" t="s">
        <v>48</v>
      </c>
      <c r="O385" s="70"/>
      <c r="P385" s="211">
        <f>O385*H385</f>
        <v>0</v>
      </c>
      <c r="Q385" s="211">
        <v>0</v>
      </c>
      <c r="R385" s="211">
        <f>Q385*H385</f>
        <v>0</v>
      </c>
      <c r="S385" s="211">
        <v>0</v>
      </c>
      <c r="T385" s="21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13" t="s">
        <v>695</v>
      </c>
      <c r="AT385" s="213" t="s">
        <v>140</v>
      </c>
      <c r="AU385" s="213" t="s">
        <v>91</v>
      </c>
      <c r="AY385" s="16" t="s">
        <v>138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6" t="s">
        <v>91</v>
      </c>
      <c r="BK385" s="214">
        <f>ROUND(I385*H385,2)</f>
        <v>0</v>
      </c>
      <c r="BL385" s="16" t="s">
        <v>695</v>
      </c>
      <c r="BM385" s="213" t="s">
        <v>706</v>
      </c>
    </row>
    <row r="386" spans="1:65" s="13" customFormat="1" ht="22.5">
      <c r="B386" s="215"/>
      <c r="C386" s="216"/>
      <c r="D386" s="217" t="s">
        <v>147</v>
      </c>
      <c r="E386" s="218" t="s">
        <v>1</v>
      </c>
      <c r="F386" s="219" t="s">
        <v>702</v>
      </c>
      <c r="G386" s="216"/>
      <c r="H386" s="220">
        <v>100</v>
      </c>
      <c r="I386" s="221"/>
      <c r="J386" s="216"/>
      <c r="K386" s="216"/>
      <c r="L386" s="222"/>
      <c r="M386" s="223"/>
      <c r="N386" s="224"/>
      <c r="O386" s="224"/>
      <c r="P386" s="224"/>
      <c r="Q386" s="224"/>
      <c r="R386" s="224"/>
      <c r="S386" s="224"/>
      <c r="T386" s="225"/>
      <c r="AT386" s="226" t="s">
        <v>147</v>
      </c>
      <c r="AU386" s="226" t="s">
        <v>91</v>
      </c>
      <c r="AV386" s="13" t="s">
        <v>93</v>
      </c>
      <c r="AW386" s="13" t="s">
        <v>37</v>
      </c>
      <c r="AX386" s="13" t="s">
        <v>91</v>
      </c>
      <c r="AY386" s="226" t="s">
        <v>138</v>
      </c>
    </row>
    <row r="387" spans="1:65" s="12" customFormat="1" ht="25.9" customHeight="1">
      <c r="B387" s="186"/>
      <c r="C387" s="187"/>
      <c r="D387" s="188" t="s">
        <v>82</v>
      </c>
      <c r="E387" s="189" t="s">
        <v>707</v>
      </c>
      <c r="F387" s="189" t="s">
        <v>708</v>
      </c>
      <c r="G387" s="187"/>
      <c r="H387" s="187"/>
      <c r="I387" s="190"/>
      <c r="J387" s="191">
        <f>BK387</f>
        <v>0</v>
      </c>
      <c r="K387" s="187"/>
      <c r="L387" s="192"/>
      <c r="M387" s="193"/>
      <c r="N387" s="194"/>
      <c r="O387" s="194"/>
      <c r="P387" s="195">
        <f>P388+P393+P396</f>
        <v>0</v>
      </c>
      <c r="Q387" s="194"/>
      <c r="R387" s="195">
        <f>R388+R393+R396</f>
        <v>0</v>
      </c>
      <c r="S387" s="194"/>
      <c r="T387" s="196">
        <f>T388+T393+T396</f>
        <v>0</v>
      </c>
      <c r="AR387" s="197" t="s">
        <v>163</v>
      </c>
      <c r="AT387" s="198" t="s">
        <v>82</v>
      </c>
      <c r="AU387" s="198" t="s">
        <v>83</v>
      </c>
      <c r="AY387" s="197" t="s">
        <v>138</v>
      </c>
      <c r="BK387" s="199">
        <f>BK388+BK393+BK396</f>
        <v>0</v>
      </c>
    </row>
    <row r="388" spans="1:65" s="12" customFormat="1" ht="22.9" customHeight="1">
      <c r="B388" s="186"/>
      <c r="C388" s="187"/>
      <c r="D388" s="188" t="s">
        <v>82</v>
      </c>
      <c r="E388" s="200" t="s">
        <v>709</v>
      </c>
      <c r="F388" s="200" t="s">
        <v>710</v>
      </c>
      <c r="G388" s="187"/>
      <c r="H388" s="187"/>
      <c r="I388" s="190"/>
      <c r="J388" s="201">
        <f>BK388</f>
        <v>0</v>
      </c>
      <c r="K388" s="187"/>
      <c r="L388" s="192"/>
      <c r="M388" s="193"/>
      <c r="N388" s="194"/>
      <c r="O388" s="194"/>
      <c r="P388" s="195">
        <f>SUM(P389:P392)</f>
        <v>0</v>
      </c>
      <c r="Q388" s="194"/>
      <c r="R388" s="195">
        <f>SUM(R389:R392)</f>
        <v>0</v>
      </c>
      <c r="S388" s="194"/>
      <c r="T388" s="196">
        <f>SUM(T389:T392)</f>
        <v>0</v>
      </c>
      <c r="AR388" s="197" t="s">
        <v>163</v>
      </c>
      <c r="AT388" s="198" t="s">
        <v>82</v>
      </c>
      <c r="AU388" s="198" t="s">
        <v>91</v>
      </c>
      <c r="AY388" s="197" t="s">
        <v>138</v>
      </c>
      <c r="BK388" s="199">
        <f>SUM(BK389:BK392)</f>
        <v>0</v>
      </c>
    </row>
    <row r="389" spans="1:65" s="2" customFormat="1" ht="16.5" customHeight="1">
      <c r="A389" s="33"/>
      <c r="B389" s="34"/>
      <c r="C389" s="202" t="s">
        <v>711</v>
      </c>
      <c r="D389" s="202" t="s">
        <v>140</v>
      </c>
      <c r="E389" s="203" t="s">
        <v>712</v>
      </c>
      <c r="F389" s="204" t="s">
        <v>713</v>
      </c>
      <c r="G389" s="205" t="s">
        <v>525</v>
      </c>
      <c r="H389" s="206">
        <v>1</v>
      </c>
      <c r="I389" s="207"/>
      <c r="J389" s="208">
        <f>ROUND(I389*H389,2)</f>
        <v>0</v>
      </c>
      <c r="K389" s="204" t="s">
        <v>144</v>
      </c>
      <c r="L389" s="38"/>
      <c r="M389" s="209" t="s">
        <v>1</v>
      </c>
      <c r="N389" s="210" t="s">
        <v>48</v>
      </c>
      <c r="O389" s="70"/>
      <c r="P389" s="211">
        <f>O389*H389</f>
        <v>0</v>
      </c>
      <c r="Q389" s="211">
        <v>0</v>
      </c>
      <c r="R389" s="211">
        <f>Q389*H389</f>
        <v>0</v>
      </c>
      <c r="S389" s="211">
        <v>0</v>
      </c>
      <c r="T389" s="21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13" t="s">
        <v>714</v>
      </c>
      <c r="AT389" s="213" t="s">
        <v>140</v>
      </c>
      <c r="AU389" s="213" t="s">
        <v>93</v>
      </c>
      <c r="AY389" s="16" t="s">
        <v>138</v>
      </c>
      <c r="BE389" s="214">
        <f>IF(N389="základní",J389,0)</f>
        <v>0</v>
      </c>
      <c r="BF389" s="214">
        <f>IF(N389="snížená",J389,0)</f>
        <v>0</v>
      </c>
      <c r="BG389" s="214">
        <f>IF(N389="zákl. přenesená",J389,0)</f>
        <v>0</v>
      </c>
      <c r="BH389" s="214">
        <f>IF(N389="sníž. přenesená",J389,0)</f>
        <v>0</v>
      </c>
      <c r="BI389" s="214">
        <f>IF(N389="nulová",J389,0)</f>
        <v>0</v>
      </c>
      <c r="BJ389" s="16" t="s">
        <v>91</v>
      </c>
      <c r="BK389" s="214">
        <f>ROUND(I389*H389,2)</f>
        <v>0</v>
      </c>
      <c r="BL389" s="16" t="s">
        <v>714</v>
      </c>
      <c r="BM389" s="213" t="s">
        <v>715</v>
      </c>
    </row>
    <row r="390" spans="1:65" s="13" customFormat="1">
      <c r="B390" s="215"/>
      <c r="C390" s="216"/>
      <c r="D390" s="217" t="s">
        <v>147</v>
      </c>
      <c r="E390" s="218" t="s">
        <v>1</v>
      </c>
      <c r="F390" s="219" t="s">
        <v>716</v>
      </c>
      <c r="G390" s="216"/>
      <c r="H390" s="220">
        <v>1</v>
      </c>
      <c r="I390" s="221"/>
      <c r="J390" s="216"/>
      <c r="K390" s="216"/>
      <c r="L390" s="222"/>
      <c r="M390" s="223"/>
      <c r="N390" s="224"/>
      <c r="O390" s="224"/>
      <c r="P390" s="224"/>
      <c r="Q390" s="224"/>
      <c r="R390" s="224"/>
      <c r="S390" s="224"/>
      <c r="T390" s="225"/>
      <c r="AT390" s="226" t="s">
        <v>147</v>
      </c>
      <c r="AU390" s="226" t="s">
        <v>93</v>
      </c>
      <c r="AV390" s="13" t="s">
        <v>93</v>
      </c>
      <c r="AW390" s="13" t="s">
        <v>37</v>
      </c>
      <c r="AX390" s="13" t="s">
        <v>91</v>
      </c>
      <c r="AY390" s="226" t="s">
        <v>138</v>
      </c>
    </row>
    <row r="391" spans="1:65" s="2" customFormat="1" ht="16.5" customHeight="1">
      <c r="A391" s="33"/>
      <c r="B391" s="34"/>
      <c r="C391" s="202" t="s">
        <v>717</v>
      </c>
      <c r="D391" s="202" t="s">
        <v>140</v>
      </c>
      <c r="E391" s="203" t="s">
        <v>718</v>
      </c>
      <c r="F391" s="204" t="s">
        <v>719</v>
      </c>
      <c r="G391" s="205" t="s">
        <v>525</v>
      </c>
      <c r="H391" s="206">
        <v>1</v>
      </c>
      <c r="I391" s="207"/>
      <c r="J391" s="208">
        <f>ROUND(I391*H391,2)</f>
        <v>0</v>
      </c>
      <c r="K391" s="204" t="s">
        <v>144</v>
      </c>
      <c r="L391" s="38"/>
      <c r="M391" s="209" t="s">
        <v>1</v>
      </c>
      <c r="N391" s="210" t="s">
        <v>48</v>
      </c>
      <c r="O391" s="70"/>
      <c r="P391" s="211">
        <f>O391*H391</f>
        <v>0</v>
      </c>
      <c r="Q391" s="211">
        <v>0</v>
      </c>
      <c r="R391" s="211">
        <f>Q391*H391</f>
        <v>0</v>
      </c>
      <c r="S391" s="211">
        <v>0</v>
      </c>
      <c r="T391" s="212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13" t="s">
        <v>714</v>
      </c>
      <c r="AT391" s="213" t="s">
        <v>140</v>
      </c>
      <c r="AU391" s="213" t="s">
        <v>93</v>
      </c>
      <c r="AY391" s="16" t="s">
        <v>138</v>
      </c>
      <c r="BE391" s="214">
        <f>IF(N391="základní",J391,0)</f>
        <v>0</v>
      </c>
      <c r="BF391" s="214">
        <f>IF(N391="snížená",J391,0)</f>
        <v>0</v>
      </c>
      <c r="BG391" s="214">
        <f>IF(N391="zákl. přenesená",J391,0)</f>
        <v>0</v>
      </c>
      <c r="BH391" s="214">
        <f>IF(N391="sníž. přenesená",J391,0)</f>
        <v>0</v>
      </c>
      <c r="BI391" s="214">
        <f>IF(N391="nulová",J391,0)</f>
        <v>0</v>
      </c>
      <c r="BJ391" s="16" t="s">
        <v>91</v>
      </c>
      <c r="BK391" s="214">
        <f>ROUND(I391*H391,2)</f>
        <v>0</v>
      </c>
      <c r="BL391" s="16" t="s">
        <v>714</v>
      </c>
      <c r="BM391" s="213" t="s">
        <v>720</v>
      </c>
    </row>
    <row r="392" spans="1:65" s="13" customFormat="1" ht="22.5">
      <c r="B392" s="215"/>
      <c r="C392" s="216"/>
      <c r="D392" s="217" t="s">
        <v>147</v>
      </c>
      <c r="E392" s="218" t="s">
        <v>1</v>
      </c>
      <c r="F392" s="219" t="s">
        <v>721</v>
      </c>
      <c r="G392" s="216"/>
      <c r="H392" s="220">
        <v>1</v>
      </c>
      <c r="I392" s="221"/>
      <c r="J392" s="216"/>
      <c r="K392" s="216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147</v>
      </c>
      <c r="AU392" s="226" t="s">
        <v>93</v>
      </c>
      <c r="AV392" s="13" t="s">
        <v>93</v>
      </c>
      <c r="AW392" s="13" t="s">
        <v>37</v>
      </c>
      <c r="AX392" s="13" t="s">
        <v>91</v>
      </c>
      <c r="AY392" s="226" t="s">
        <v>138</v>
      </c>
    </row>
    <row r="393" spans="1:65" s="12" customFormat="1" ht="22.9" customHeight="1">
      <c r="B393" s="186"/>
      <c r="C393" s="187"/>
      <c r="D393" s="188" t="s">
        <v>82</v>
      </c>
      <c r="E393" s="200" t="s">
        <v>722</v>
      </c>
      <c r="F393" s="200" t="s">
        <v>723</v>
      </c>
      <c r="G393" s="187"/>
      <c r="H393" s="187"/>
      <c r="I393" s="190"/>
      <c r="J393" s="201">
        <f>BK393</f>
        <v>0</v>
      </c>
      <c r="K393" s="187"/>
      <c r="L393" s="192"/>
      <c r="M393" s="193"/>
      <c r="N393" s="194"/>
      <c r="O393" s="194"/>
      <c r="P393" s="195">
        <f>SUM(P394:P395)</f>
        <v>0</v>
      </c>
      <c r="Q393" s="194"/>
      <c r="R393" s="195">
        <f>SUM(R394:R395)</f>
        <v>0</v>
      </c>
      <c r="S393" s="194"/>
      <c r="T393" s="196">
        <f>SUM(T394:T395)</f>
        <v>0</v>
      </c>
      <c r="AR393" s="197" t="s">
        <v>163</v>
      </c>
      <c r="AT393" s="198" t="s">
        <v>82</v>
      </c>
      <c r="AU393" s="198" t="s">
        <v>91</v>
      </c>
      <c r="AY393" s="197" t="s">
        <v>138</v>
      </c>
      <c r="BK393" s="199">
        <f>SUM(BK394:BK395)</f>
        <v>0</v>
      </c>
    </row>
    <row r="394" spans="1:65" s="2" customFormat="1" ht="16.5" customHeight="1">
      <c r="A394" s="33"/>
      <c r="B394" s="34"/>
      <c r="C394" s="202" t="s">
        <v>724</v>
      </c>
      <c r="D394" s="202" t="s">
        <v>140</v>
      </c>
      <c r="E394" s="203" t="s">
        <v>725</v>
      </c>
      <c r="F394" s="204" t="s">
        <v>723</v>
      </c>
      <c r="G394" s="205" t="s">
        <v>525</v>
      </c>
      <c r="H394" s="206">
        <v>1</v>
      </c>
      <c r="I394" s="207"/>
      <c r="J394" s="208">
        <f>ROUND(I394*H394,2)</f>
        <v>0</v>
      </c>
      <c r="K394" s="204" t="s">
        <v>144</v>
      </c>
      <c r="L394" s="38"/>
      <c r="M394" s="209" t="s">
        <v>1</v>
      </c>
      <c r="N394" s="210" t="s">
        <v>48</v>
      </c>
      <c r="O394" s="70"/>
      <c r="P394" s="211">
        <f>O394*H394</f>
        <v>0</v>
      </c>
      <c r="Q394" s="211">
        <v>0</v>
      </c>
      <c r="R394" s="211">
        <f>Q394*H394</f>
        <v>0</v>
      </c>
      <c r="S394" s="211">
        <v>0</v>
      </c>
      <c r="T394" s="21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13" t="s">
        <v>714</v>
      </c>
      <c r="AT394" s="213" t="s">
        <v>140</v>
      </c>
      <c r="AU394" s="213" t="s">
        <v>93</v>
      </c>
      <c r="AY394" s="16" t="s">
        <v>138</v>
      </c>
      <c r="BE394" s="214">
        <f>IF(N394="základní",J394,0)</f>
        <v>0</v>
      </c>
      <c r="BF394" s="214">
        <f>IF(N394="snížená",J394,0)</f>
        <v>0</v>
      </c>
      <c r="BG394" s="214">
        <f>IF(N394="zákl. přenesená",J394,0)</f>
        <v>0</v>
      </c>
      <c r="BH394" s="214">
        <f>IF(N394="sníž. přenesená",J394,0)</f>
        <v>0</v>
      </c>
      <c r="BI394" s="214">
        <f>IF(N394="nulová",J394,0)</f>
        <v>0</v>
      </c>
      <c r="BJ394" s="16" t="s">
        <v>91</v>
      </c>
      <c r="BK394" s="214">
        <f>ROUND(I394*H394,2)</f>
        <v>0</v>
      </c>
      <c r="BL394" s="16" t="s">
        <v>714</v>
      </c>
      <c r="BM394" s="213" t="s">
        <v>726</v>
      </c>
    </row>
    <row r="395" spans="1:65" s="13" customFormat="1" ht="22.5">
      <c r="B395" s="215"/>
      <c r="C395" s="216"/>
      <c r="D395" s="217" t="s">
        <v>147</v>
      </c>
      <c r="E395" s="218" t="s">
        <v>1</v>
      </c>
      <c r="F395" s="219" t="s">
        <v>727</v>
      </c>
      <c r="G395" s="216"/>
      <c r="H395" s="220">
        <v>1</v>
      </c>
      <c r="I395" s="221"/>
      <c r="J395" s="216"/>
      <c r="K395" s="216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147</v>
      </c>
      <c r="AU395" s="226" t="s">
        <v>93</v>
      </c>
      <c r="AV395" s="13" t="s">
        <v>93</v>
      </c>
      <c r="AW395" s="13" t="s">
        <v>37</v>
      </c>
      <c r="AX395" s="13" t="s">
        <v>91</v>
      </c>
      <c r="AY395" s="226" t="s">
        <v>138</v>
      </c>
    </row>
    <row r="396" spans="1:65" s="12" customFormat="1" ht="22.9" customHeight="1">
      <c r="B396" s="186"/>
      <c r="C396" s="187"/>
      <c r="D396" s="188" t="s">
        <v>82</v>
      </c>
      <c r="E396" s="200" t="s">
        <v>728</v>
      </c>
      <c r="F396" s="200" t="s">
        <v>729</v>
      </c>
      <c r="G396" s="187"/>
      <c r="H396" s="187"/>
      <c r="I396" s="190"/>
      <c r="J396" s="201">
        <f>BK396</f>
        <v>0</v>
      </c>
      <c r="K396" s="187"/>
      <c r="L396" s="192"/>
      <c r="M396" s="193"/>
      <c r="N396" s="194"/>
      <c r="O396" s="194"/>
      <c r="P396" s="195">
        <f>SUM(P397:P399)</f>
        <v>0</v>
      </c>
      <c r="Q396" s="194"/>
      <c r="R396" s="195">
        <f>SUM(R397:R399)</f>
        <v>0</v>
      </c>
      <c r="S396" s="194"/>
      <c r="T396" s="196">
        <f>SUM(T397:T399)</f>
        <v>0</v>
      </c>
      <c r="AR396" s="197" t="s">
        <v>163</v>
      </c>
      <c r="AT396" s="198" t="s">
        <v>82</v>
      </c>
      <c r="AU396" s="198" t="s">
        <v>91</v>
      </c>
      <c r="AY396" s="197" t="s">
        <v>138</v>
      </c>
      <c r="BK396" s="199">
        <f>SUM(BK397:BK399)</f>
        <v>0</v>
      </c>
    </row>
    <row r="397" spans="1:65" s="2" customFormat="1" ht="16.5" customHeight="1">
      <c r="A397" s="33"/>
      <c r="B397" s="34"/>
      <c r="C397" s="202" t="s">
        <v>730</v>
      </c>
      <c r="D397" s="202" t="s">
        <v>140</v>
      </c>
      <c r="E397" s="203" t="s">
        <v>731</v>
      </c>
      <c r="F397" s="204" t="s">
        <v>732</v>
      </c>
      <c r="G397" s="205" t="s">
        <v>525</v>
      </c>
      <c r="H397" s="206">
        <v>1</v>
      </c>
      <c r="I397" s="207"/>
      <c r="J397" s="208">
        <f>ROUND(I397*H397,2)</f>
        <v>0</v>
      </c>
      <c r="K397" s="204" t="s">
        <v>144</v>
      </c>
      <c r="L397" s="38"/>
      <c r="M397" s="209" t="s">
        <v>1</v>
      </c>
      <c r="N397" s="210" t="s">
        <v>48</v>
      </c>
      <c r="O397" s="70"/>
      <c r="P397" s="211">
        <f>O397*H397</f>
        <v>0</v>
      </c>
      <c r="Q397" s="211">
        <v>0</v>
      </c>
      <c r="R397" s="211">
        <f>Q397*H397</f>
        <v>0</v>
      </c>
      <c r="S397" s="211">
        <v>0</v>
      </c>
      <c r="T397" s="21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13" t="s">
        <v>714</v>
      </c>
      <c r="AT397" s="213" t="s">
        <v>140</v>
      </c>
      <c r="AU397" s="213" t="s">
        <v>93</v>
      </c>
      <c r="AY397" s="16" t="s">
        <v>138</v>
      </c>
      <c r="BE397" s="214">
        <f>IF(N397="základní",J397,0)</f>
        <v>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6" t="s">
        <v>91</v>
      </c>
      <c r="BK397" s="214">
        <f>ROUND(I397*H397,2)</f>
        <v>0</v>
      </c>
      <c r="BL397" s="16" t="s">
        <v>714</v>
      </c>
      <c r="BM397" s="213" t="s">
        <v>733</v>
      </c>
    </row>
    <row r="398" spans="1:65" s="13" customFormat="1" ht="22.5">
      <c r="B398" s="215"/>
      <c r="C398" s="216"/>
      <c r="D398" s="217" t="s">
        <v>147</v>
      </c>
      <c r="E398" s="218" t="s">
        <v>1</v>
      </c>
      <c r="F398" s="219" t="s">
        <v>734</v>
      </c>
      <c r="G398" s="216"/>
      <c r="H398" s="220">
        <v>1</v>
      </c>
      <c r="I398" s="221"/>
      <c r="J398" s="216"/>
      <c r="K398" s="216"/>
      <c r="L398" s="222"/>
      <c r="M398" s="223"/>
      <c r="N398" s="224"/>
      <c r="O398" s="224"/>
      <c r="P398" s="224"/>
      <c r="Q398" s="224"/>
      <c r="R398" s="224"/>
      <c r="S398" s="224"/>
      <c r="T398" s="225"/>
      <c r="AT398" s="226" t="s">
        <v>147</v>
      </c>
      <c r="AU398" s="226" t="s">
        <v>93</v>
      </c>
      <c r="AV398" s="13" t="s">
        <v>93</v>
      </c>
      <c r="AW398" s="13" t="s">
        <v>37</v>
      </c>
      <c r="AX398" s="13" t="s">
        <v>83</v>
      </c>
      <c r="AY398" s="226" t="s">
        <v>138</v>
      </c>
    </row>
    <row r="399" spans="1:65" s="14" customFormat="1">
      <c r="B399" s="227"/>
      <c r="C399" s="228"/>
      <c r="D399" s="217" t="s">
        <v>147</v>
      </c>
      <c r="E399" s="229" t="s">
        <v>1</v>
      </c>
      <c r="F399" s="230" t="s">
        <v>174</v>
      </c>
      <c r="G399" s="228"/>
      <c r="H399" s="231">
        <v>1</v>
      </c>
      <c r="I399" s="232"/>
      <c r="J399" s="228"/>
      <c r="K399" s="228"/>
      <c r="L399" s="233"/>
      <c r="M399" s="248"/>
      <c r="N399" s="249"/>
      <c r="O399" s="249"/>
      <c r="P399" s="249"/>
      <c r="Q399" s="249"/>
      <c r="R399" s="249"/>
      <c r="S399" s="249"/>
      <c r="T399" s="250"/>
      <c r="AT399" s="237" t="s">
        <v>147</v>
      </c>
      <c r="AU399" s="237" t="s">
        <v>93</v>
      </c>
      <c r="AV399" s="14" t="s">
        <v>145</v>
      </c>
      <c r="AW399" s="14" t="s">
        <v>37</v>
      </c>
      <c r="AX399" s="14" t="s">
        <v>91</v>
      </c>
      <c r="AY399" s="237" t="s">
        <v>138</v>
      </c>
    </row>
    <row r="400" spans="1:65" s="2" customFormat="1" ht="6.95" customHeight="1">
      <c r="A400" s="33"/>
      <c r="B400" s="53"/>
      <c r="C400" s="54"/>
      <c r="D400" s="54"/>
      <c r="E400" s="54"/>
      <c r="F400" s="54"/>
      <c r="G400" s="54"/>
      <c r="H400" s="54"/>
      <c r="I400" s="151"/>
      <c r="J400" s="54"/>
      <c r="K400" s="54"/>
      <c r="L400" s="38"/>
      <c r="M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</row>
  </sheetData>
  <sheetProtection algorithmName="SHA-512" hashValue="SjLM4ApB2PM539usJz9GxTx8ahOlrndn02gtQsyQhfbagdkW2Ia875UVDfJLgzC2kyfjOSAc08pbbsjSk900Uw==" saltValue="Tjhs9lpcTrGMyWMOuTTo9XUGktyUW+H+mVKMJPsYdZAF0aPGLHDQEiSWus+6hS9sqLgPHL9b2FJmQ1gNzeBsvQ==" spinCount="100000" sheet="1" objects="1" scenarios="1" formatColumns="0" formatRows="0" autoFilter="0"/>
  <autoFilter ref="C132:K399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93</v>
      </c>
    </row>
    <row r="4" spans="1:46" s="1" customFormat="1" ht="24.95" customHeight="1">
      <c r="B4" s="19"/>
      <c r="D4" s="111" t="s">
        <v>97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0" t="str">
        <f>'Rekapitulace stavby'!K6</f>
        <v>Oprava mostu v km 4,958 na trati Rybník - Vyšší Brod</v>
      </c>
      <c r="F7" s="301"/>
      <c r="G7" s="301"/>
      <c r="H7" s="301"/>
      <c r="I7" s="107"/>
      <c r="L7" s="19"/>
    </row>
    <row r="8" spans="1:46" s="2" customFormat="1" ht="12" customHeight="1">
      <c r="A8" s="33"/>
      <c r="B8" s="38"/>
      <c r="C8" s="33"/>
      <c r="D8" s="113" t="s">
        <v>98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2" t="s">
        <v>735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19</v>
      </c>
      <c r="G11" s="33"/>
      <c r="H11" s="33"/>
      <c r="I11" s="116" t="s">
        <v>20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15" t="s">
        <v>22</v>
      </c>
      <c r="G12" s="33"/>
      <c r="H12" s="33"/>
      <c r="I12" s="116" t="s">
        <v>23</v>
      </c>
      <c r="J12" s="117" t="str">
        <f>'Rekapitulace stavby'!AN8</f>
        <v>3. 2. 2020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15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28</v>
      </c>
      <c r="F15" s="33"/>
      <c r="G15" s="33"/>
      <c r="H15" s="33"/>
      <c r="I15" s="116" t="s">
        <v>29</v>
      </c>
      <c r="J15" s="115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31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33</v>
      </c>
      <c r="E20" s="33"/>
      <c r="F20" s="33"/>
      <c r="G20" s="33"/>
      <c r="H20" s="33"/>
      <c r="I20" s="116" t="s">
        <v>26</v>
      </c>
      <c r="J20" s="115" t="s">
        <v>34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">
        <v>35</v>
      </c>
      <c r="F21" s="33"/>
      <c r="G21" s="33"/>
      <c r="H21" s="33"/>
      <c r="I21" s="116" t="s">
        <v>29</v>
      </c>
      <c r="J21" s="115" t="s">
        <v>36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38</v>
      </c>
      <c r="E23" s="33"/>
      <c r="F23" s="33"/>
      <c r="G23" s="33"/>
      <c r="H23" s="33"/>
      <c r="I23" s="116" t="s">
        <v>26</v>
      </c>
      <c r="J23" s="115" t="s">
        <v>39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40</v>
      </c>
      <c r="F24" s="33"/>
      <c r="G24" s="33"/>
      <c r="H24" s="33"/>
      <c r="I24" s="116" t="s">
        <v>29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41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43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45</v>
      </c>
      <c r="G32" s="33"/>
      <c r="H32" s="33"/>
      <c r="I32" s="127" t="s">
        <v>44</v>
      </c>
      <c r="J32" s="126" t="s">
        <v>46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47</v>
      </c>
      <c r="E33" s="113" t="s">
        <v>48</v>
      </c>
      <c r="F33" s="129">
        <f>ROUND((SUM(BE118:BE122)),  2)</f>
        <v>0</v>
      </c>
      <c r="G33" s="33"/>
      <c r="H33" s="33"/>
      <c r="I33" s="130">
        <v>0.21</v>
      </c>
      <c r="J33" s="129">
        <f>ROUND(((SUM(BE118:BE122))*I33),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49</v>
      </c>
      <c r="F34" s="129">
        <f>ROUND((SUM(BF118:BF122)),  2)</f>
        <v>0</v>
      </c>
      <c r="G34" s="33"/>
      <c r="H34" s="33"/>
      <c r="I34" s="130">
        <v>0.15</v>
      </c>
      <c r="J34" s="129">
        <f>ROUND(((SUM(BF118:BF122))*I34),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50</v>
      </c>
      <c r="F35" s="129">
        <f>ROUND((SUM(BG118:BG122)),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51</v>
      </c>
      <c r="F36" s="129">
        <f>ROUND((SUM(BH118:BH122)),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52</v>
      </c>
      <c r="F37" s="129">
        <f>ROUND((SUM(BI118:BI122)),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53</v>
      </c>
      <c r="E39" s="133"/>
      <c r="F39" s="133"/>
      <c r="G39" s="134" t="s">
        <v>54</v>
      </c>
      <c r="H39" s="135" t="s">
        <v>55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56</v>
      </c>
      <c r="E50" s="140"/>
      <c r="F50" s="140"/>
      <c r="G50" s="139" t="s">
        <v>57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58</v>
      </c>
      <c r="E61" s="143"/>
      <c r="F61" s="144" t="s">
        <v>59</v>
      </c>
      <c r="G61" s="142" t="s">
        <v>58</v>
      </c>
      <c r="H61" s="143"/>
      <c r="I61" s="145"/>
      <c r="J61" s="146" t="s">
        <v>59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60</v>
      </c>
      <c r="E65" s="147"/>
      <c r="F65" s="147"/>
      <c r="G65" s="139" t="s">
        <v>61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58</v>
      </c>
      <c r="E76" s="143"/>
      <c r="F76" s="144" t="s">
        <v>59</v>
      </c>
      <c r="G76" s="142" t="s">
        <v>58</v>
      </c>
      <c r="H76" s="143"/>
      <c r="I76" s="145"/>
      <c r="J76" s="146" t="s">
        <v>59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8" t="str">
        <f>E7</f>
        <v>Oprava mostu v km 4,958 na trati Rybník - Vyšší Brod</v>
      </c>
      <c r="F85" s="299"/>
      <c r="G85" s="299"/>
      <c r="H85" s="29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98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7" t="str">
        <f>E9</f>
        <v>SO 2 - Materiál objednatele</v>
      </c>
      <c r="F87" s="297"/>
      <c r="G87" s="297"/>
      <c r="H87" s="29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Dolní Dvořiště, okr. Český Krumlov</v>
      </c>
      <c r="G89" s="35"/>
      <c r="H89" s="35"/>
      <c r="I89" s="116" t="s">
        <v>23</v>
      </c>
      <c r="J89" s="65" t="str">
        <f>IF(J12="","",J12)</f>
        <v>3. 2. 2020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54.4" customHeight="1">
      <c r="A91" s="33"/>
      <c r="B91" s="34"/>
      <c r="C91" s="28" t="s">
        <v>25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33</v>
      </c>
      <c r="J91" s="31" t="str">
        <f>E21</f>
        <v>Ing. Ivan Šír, projektování dopravních staveb a.s.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116" t="s">
        <v>38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102</v>
      </c>
      <c r="D94" s="156"/>
      <c r="E94" s="156"/>
      <c r="F94" s="156"/>
      <c r="G94" s="156"/>
      <c r="H94" s="156"/>
      <c r="I94" s="157"/>
      <c r="J94" s="158" t="s">
        <v>103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104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105</v>
      </c>
    </row>
    <row r="97" spans="1:31" s="9" customFormat="1" ht="24.95" customHeight="1">
      <c r="B97" s="160"/>
      <c r="C97" s="161"/>
      <c r="D97" s="162" t="s">
        <v>106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110</v>
      </c>
      <c r="E98" s="170"/>
      <c r="F98" s="170"/>
      <c r="G98" s="170"/>
      <c r="H98" s="170"/>
      <c r="I98" s="171"/>
      <c r="J98" s="172">
        <f>J120</f>
        <v>0</v>
      </c>
      <c r="K98" s="168"/>
      <c r="L98" s="173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123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8" t="str">
        <f>E7</f>
        <v>Oprava mostu v km 4,958 na trati Rybník - Vyšší Brod</v>
      </c>
      <c r="F108" s="299"/>
      <c r="G108" s="299"/>
      <c r="H108" s="299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98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7" t="str">
        <f>E9</f>
        <v>SO 2 - Materiál objednatele</v>
      </c>
      <c r="F110" s="297"/>
      <c r="G110" s="297"/>
      <c r="H110" s="297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21</v>
      </c>
      <c r="D112" s="35"/>
      <c r="E112" s="35"/>
      <c r="F112" s="26" t="str">
        <f>F12</f>
        <v>Dolní Dvořiště, okr. Český Krumlov</v>
      </c>
      <c r="G112" s="35"/>
      <c r="H112" s="35"/>
      <c r="I112" s="116" t="s">
        <v>23</v>
      </c>
      <c r="J112" s="65" t="str">
        <f>IF(J12="","",J12)</f>
        <v>3. 2. 2020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54.4" customHeight="1">
      <c r="A114" s="33"/>
      <c r="B114" s="34"/>
      <c r="C114" s="28" t="s">
        <v>25</v>
      </c>
      <c r="D114" s="35"/>
      <c r="E114" s="35"/>
      <c r="F114" s="26" t="str">
        <f>E15</f>
        <v>Správa železnic, státní organizace</v>
      </c>
      <c r="G114" s="35"/>
      <c r="H114" s="35"/>
      <c r="I114" s="116" t="s">
        <v>33</v>
      </c>
      <c r="J114" s="31" t="str">
        <f>E21</f>
        <v>Ing. Ivan Šír, projektování dopravních staveb a.s.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31</v>
      </c>
      <c r="D115" s="35"/>
      <c r="E115" s="35"/>
      <c r="F115" s="26" t="str">
        <f>IF(E18="","",E18)</f>
        <v>Vyplň údaj</v>
      </c>
      <c r="G115" s="35"/>
      <c r="H115" s="35"/>
      <c r="I115" s="116" t="s">
        <v>38</v>
      </c>
      <c r="J115" s="31" t="str">
        <f>E24</f>
        <v>Jaroslav Klíma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74"/>
      <c r="B117" s="175"/>
      <c r="C117" s="176" t="s">
        <v>124</v>
      </c>
      <c r="D117" s="177" t="s">
        <v>68</v>
      </c>
      <c r="E117" s="177" t="s">
        <v>64</v>
      </c>
      <c r="F117" s="177" t="s">
        <v>65</v>
      </c>
      <c r="G117" s="177" t="s">
        <v>125</v>
      </c>
      <c r="H117" s="177" t="s">
        <v>126</v>
      </c>
      <c r="I117" s="178" t="s">
        <v>127</v>
      </c>
      <c r="J117" s="177" t="s">
        <v>103</v>
      </c>
      <c r="K117" s="179" t="s">
        <v>128</v>
      </c>
      <c r="L117" s="180"/>
      <c r="M117" s="74" t="s">
        <v>1</v>
      </c>
      <c r="N117" s="75" t="s">
        <v>47</v>
      </c>
      <c r="O117" s="75" t="s">
        <v>129</v>
      </c>
      <c r="P117" s="75" t="s">
        <v>130</v>
      </c>
      <c r="Q117" s="75" t="s">
        <v>131</v>
      </c>
      <c r="R117" s="75" t="s">
        <v>132</v>
      </c>
      <c r="S117" s="75" t="s">
        <v>133</v>
      </c>
      <c r="T117" s="76" t="s">
        <v>134</v>
      </c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</row>
    <row r="118" spans="1:65" s="2" customFormat="1" ht="22.9" customHeight="1">
      <c r="A118" s="33"/>
      <c r="B118" s="34"/>
      <c r="C118" s="81" t="s">
        <v>135</v>
      </c>
      <c r="D118" s="35"/>
      <c r="E118" s="35"/>
      <c r="F118" s="35"/>
      <c r="G118" s="35"/>
      <c r="H118" s="35"/>
      <c r="I118" s="114"/>
      <c r="J118" s="181">
        <f>BK118</f>
        <v>0</v>
      </c>
      <c r="K118" s="35"/>
      <c r="L118" s="38"/>
      <c r="M118" s="77"/>
      <c r="N118" s="182"/>
      <c r="O118" s="78"/>
      <c r="P118" s="183">
        <f>P119</f>
        <v>0</v>
      </c>
      <c r="Q118" s="78"/>
      <c r="R118" s="183">
        <f>R119</f>
        <v>0</v>
      </c>
      <c r="S118" s="78"/>
      <c r="T118" s="184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82</v>
      </c>
      <c r="AU118" s="16" t="s">
        <v>105</v>
      </c>
      <c r="BK118" s="185">
        <f>BK119</f>
        <v>0</v>
      </c>
    </row>
    <row r="119" spans="1:65" s="12" customFormat="1" ht="25.9" customHeight="1">
      <c r="B119" s="186"/>
      <c r="C119" s="187"/>
      <c r="D119" s="188" t="s">
        <v>82</v>
      </c>
      <c r="E119" s="189" t="s">
        <v>136</v>
      </c>
      <c r="F119" s="189" t="s">
        <v>137</v>
      </c>
      <c r="G119" s="187"/>
      <c r="H119" s="187"/>
      <c r="I119" s="190"/>
      <c r="J119" s="191">
        <f>BK119</f>
        <v>0</v>
      </c>
      <c r="K119" s="187"/>
      <c r="L119" s="192"/>
      <c r="M119" s="193"/>
      <c r="N119" s="194"/>
      <c r="O119" s="194"/>
      <c r="P119" s="195">
        <f>P120</f>
        <v>0</v>
      </c>
      <c r="Q119" s="194"/>
      <c r="R119" s="195">
        <f>R120</f>
        <v>0</v>
      </c>
      <c r="S119" s="194"/>
      <c r="T119" s="196">
        <f>T120</f>
        <v>0</v>
      </c>
      <c r="AR119" s="197" t="s">
        <v>91</v>
      </c>
      <c r="AT119" s="198" t="s">
        <v>82</v>
      </c>
      <c r="AU119" s="198" t="s">
        <v>83</v>
      </c>
      <c r="AY119" s="197" t="s">
        <v>138</v>
      </c>
      <c r="BK119" s="199">
        <f>BK120</f>
        <v>0</v>
      </c>
    </row>
    <row r="120" spans="1:65" s="12" customFormat="1" ht="22.9" customHeight="1">
      <c r="B120" s="186"/>
      <c r="C120" s="187"/>
      <c r="D120" s="188" t="s">
        <v>82</v>
      </c>
      <c r="E120" s="200" t="s">
        <v>145</v>
      </c>
      <c r="F120" s="200" t="s">
        <v>278</v>
      </c>
      <c r="G120" s="187"/>
      <c r="H120" s="187"/>
      <c r="I120" s="190"/>
      <c r="J120" s="201">
        <f>BK120</f>
        <v>0</v>
      </c>
      <c r="K120" s="187"/>
      <c r="L120" s="192"/>
      <c r="M120" s="193"/>
      <c r="N120" s="194"/>
      <c r="O120" s="194"/>
      <c r="P120" s="195">
        <f>SUM(P121:P122)</f>
        <v>0</v>
      </c>
      <c r="Q120" s="194"/>
      <c r="R120" s="195">
        <f>SUM(R121:R122)</f>
        <v>0</v>
      </c>
      <c r="S120" s="194"/>
      <c r="T120" s="196">
        <f>SUM(T121:T122)</f>
        <v>0</v>
      </c>
      <c r="AR120" s="197" t="s">
        <v>91</v>
      </c>
      <c r="AT120" s="198" t="s">
        <v>82</v>
      </c>
      <c r="AU120" s="198" t="s">
        <v>91</v>
      </c>
      <c r="AY120" s="197" t="s">
        <v>138</v>
      </c>
      <c r="BK120" s="199">
        <f>SUM(BK121:BK122)</f>
        <v>0</v>
      </c>
    </row>
    <row r="121" spans="1:65" s="2" customFormat="1" ht="16.5" customHeight="1">
      <c r="A121" s="33"/>
      <c r="B121" s="34"/>
      <c r="C121" s="238" t="s">
        <v>91</v>
      </c>
      <c r="D121" s="238" t="s">
        <v>223</v>
      </c>
      <c r="E121" s="239" t="s">
        <v>736</v>
      </c>
      <c r="F121" s="240" t="s">
        <v>737</v>
      </c>
      <c r="G121" s="241" t="s">
        <v>738</v>
      </c>
      <c r="H121" s="242">
        <v>1</v>
      </c>
      <c r="I121" s="243"/>
      <c r="J121" s="244">
        <f>ROUND(I121*H121,2)</f>
        <v>0</v>
      </c>
      <c r="K121" s="240" t="s">
        <v>1</v>
      </c>
      <c r="L121" s="245"/>
      <c r="M121" s="246" t="s">
        <v>1</v>
      </c>
      <c r="N121" s="247" t="s">
        <v>48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181</v>
      </c>
      <c r="AT121" s="213" t="s">
        <v>223</v>
      </c>
      <c r="AU121" s="213" t="s">
        <v>93</v>
      </c>
      <c r="AY121" s="16" t="s">
        <v>138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91</v>
      </c>
      <c r="BK121" s="214">
        <f>ROUND(I121*H121,2)</f>
        <v>0</v>
      </c>
      <c r="BL121" s="16" t="s">
        <v>145</v>
      </c>
      <c r="BM121" s="213" t="s">
        <v>739</v>
      </c>
    </row>
    <row r="122" spans="1:65" s="2" customFormat="1" ht="29.25">
      <c r="A122" s="33"/>
      <c r="B122" s="34"/>
      <c r="C122" s="35"/>
      <c r="D122" s="217" t="s">
        <v>740</v>
      </c>
      <c r="E122" s="35"/>
      <c r="F122" s="251" t="s">
        <v>741</v>
      </c>
      <c r="G122" s="35"/>
      <c r="H122" s="35"/>
      <c r="I122" s="114"/>
      <c r="J122" s="35"/>
      <c r="K122" s="35"/>
      <c r="L122" s="38"/>
      <c r="M122" s="252"/>
      <c r="N122" s="253"/>
      <c r="O122" s="254"/>
      <c r="P122" s="254"/>
      <c r="Q122" s="254"/>
      <c r="R122" s="254"/>
      <c r="S122" s="254"/>
      <c r="T122" s="2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740</v>
      </c>
      <c r="AU122" s="16" t="s">
        <v>93</v>
      </c>
    </row>
    <row r="123" spans="1:65" s="2" customFormat="1" ht="6.95" customHeight="1">
      <c r="A123" s="33"/>
      <c r="B123" s="53"/>
      <c r="C123" s="54"/>
      <c r="D123" s="54"/>
      <c r="E123" s="54"/>
      <c r="F123" s="54"/>
      <c r="G123" s="54"/>
      <c r="H123" s="54"/>
      <c r="I123" s="151"/>
      <c r="J123" s="54"/>
      <c r="K123" s="54"/>
      <c r="L123" s="38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algorithmName="SHA-512" hashValue="OYH+AelEnKiiPQtKtc8o8bxylsEZCWSkxawQj3vozs6A7C93ztopeEqjEE8VWE0IMAVFhtxXNT0FPKSMySd+4w==" saltValue="F8bH2wgE6HqPnp0f4hnMyVsFEsMwHlZs3ZfD7VtjBtFqIXHiTZyUUQERNEKiGBQXWqCAFAbbD9xCmS7gaXNK4A==" spinCount="100000" sheet="1" objects="1" scenarios="1" formatColumns="0" formatRows="0" autoFilter="0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1 - Most km 4,958</vt:lpstr>
      <vt:lpstr>SO 2 - Materiál objednatele</vt:lpstr>
      <vt:lpstr>'Rekapitulace stavby'!Názvy_tisku</vt:lpstr>
      <vt:lpstr>'SO 1 - Most km 4,958'!Názvy_tisku</vt:lpstr>
      <vt:lpstr>'SO 2 - Materiál objednatele'!Názvy_tisku</vt:lpstr>
      <vt:lpstr>'Rekapitulace stavby'!Oblast_tisku</vt:lpstr>
      <vt:lpstr>'SO 1 - Most km 4,958'!Oblast_tisku</vt:lpstr>
      <vt:lpstr>'SO 2 - Materiál objednatele'!Oblast_tisku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Šedivcová Jitka</dc:creator>
  <cp:lastModifiedBy>Urbánková Markéta</cp:lastModifiedBy>
  <dcterms:created xsi:type="dcterms:W3CDTF">2020-02-11T11:00:57Z</dcterms:created>
  <dcterms:modified xsi:type="dcterms:W3CDTF">2020-02-11T11:45:57Z</dcterms:modified>
</cp:coreProperties>
</file>